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ml.chartshapes+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9.xml" ContentType="application/vnd.openxmlformats-officedocument.drawingml.chartshapes+xml"/>
  <Override PartName="/xl/charts/chart16.xml" ContentType="application/vnd.openxmlformats-officedocument.drawingml.chart+xml"/>
  <Override PartName="/xl/drawings/drawing20.xml" ContentType="application/vnd.openxmlformats-officedocument.drawingml.chartshapes+xml"/>
  <Override PartName="/xl/charts/chart17.xml" ContentType="application/vnd.openxmlformats-officedocument.drawingml.chart+xml"/>
  <Override PartName="/xl/drawings/drawing21.xml" ContentType="application/vnd.openxmlformats-officedocument.drawingml.chartshapes+xml"/>
  <Override PartName="/xl/charts/chart18.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2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charts/chart2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2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xml"/>
  <Override PartName="/xl/charts/chart2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9.xml" ContentType="application/vnd.openxmlformats-officedocument.drawing+xml"/>
  <Override PartName="/xl/charts/chart24.xml" ContentType="application/vnd.openxmlformats-officedocument.drawingml.chart+xml"/>
  <Override PartName="/xl/charts/style9.xml" ContentType="application/vnd.ms-office.chartstyle+xml"/>
  <Override PartName="/xl/charts/colors9.xml" ContentType="application/vnd.ms-office.chartcolorstyle+xml"/>
  <Override PartName="/xl/charts/chart25.xml" ContentType="application/vnd.openxmlformats-officedocument.drawingml.chart+xml"/>
  <Override PartName="/xl/charts/style10.xml" ContentType="application/vnd.ms-office.chartstyle+xml"/>
  <Override PartName="/xl/charts/colors10.xml" ContentType="application/vnd.ms-office.chartcolorstyle+xml"/>
  <Override PartName="/xl/charts/chart26.xml" ContentType="application/vnd.openxmlformats-officedocument.drawingml.chart+xml"/>
  <Override PartName="/xl/charts/style11.xml" ContentType="application/vnd.ms-office.chartstyle+xml"/>
  <Override PartName="/xl/charts/colors11.xml" ContentType="application/vnd.ms-office.chartcolorstyle+xml"/>
  <Override PartName="/xl/charts/chart27.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hidePivotFieldList="1"/>
  <mc:AlternateContent xmlns:mc="http://schemas.openxmlformats.org/markup-compatibility/2006">
    <mc:Choice Requires="x15">
      <x15ac:absPath xmlns:x15ac="http://schemas.microsoft.com/office/spreadsheetml/2010/11/ac" url="C:\Users\child\Google Drive\CLIENTS\Sierra Club\Kentucky Power\2021-4 CPCN Case\"/>
    </mc:Choice>
  </mc:AlternateContent>
  <xr:revisionPtr revIDLastSave="0" documentId="8_{81BD992A-0EFD-49CB-BDB7-651FB1B53B78}" xr6:coauthVersionLast="46" xr6:coauthVersionMax="46" xr10:uidLastSave="{00000000-0000-0000-0000-000000000000}"/>
  <bookViews>
    <workbookView xWindow="-108" yWindow="-108" windowWidth="23256" windowHeight="13404" tabRatio="824" firstSheet="2" activeTab="2" xr2:uid="{00000000-000D-0000-FFFF-FFFF00000000}"/>
  </bookViews>
  <sheets>
    <sheet name="ReplacementCapacity" sheetId="31" state="hidden" r:id="rId1"/>
    <sheet name="Comparison Table" sheetId="33" state="hidden" r:id="rId2"/>
    <sheet name="Summary" sheetId="34" r:id="rId3"/>
    <sheet name="BAU_NoCO2" sheetId="30" r:id="rId4"/>
    <sheet name="2028_NoCO2" sheetId="32" r:id="rId5"/>
    <sheet name="BAU_CO2" sheetId="22" r:id="rId6"/>
    <sheet name="2028_CO2" sheetId="23" r:id="rId7"/>
    <sheet name="NPV" sheetId="9" r:id="rId8"/>
    <sheet name="Cost Graphs" sheetId="14" state="hidden" r:id="rId9"/>
    <sheet name="Capacity_Gen Comparison" sheetId="36" r:id="rId10"/>
    <sheet name="Emissions_Comparison" sheetId="12" r:id="rId11"/>
    <sheet name="Reserve Margin" sheetId="35" r:id="rId12"/>
    <sheet name="Build_Comparison" sheetId="3" r:id="rId13"/>
    <sheet name="Gen_Comparison" sheetId="29" r:id="rId14"/>
    <sheet name="Project_Match" sheetId="27" r:id="rId15"/>
    <sheet name="Resource_Match" sheetId="4" r:id="rId16"/>
    <sheet name="CONF_Library" sheetId="28" r:id="rId17"/>
    <sheet name="Gen_Capacity Graphs" sheetId="13" state="hidden" r:id="rId18"/>
    <sheet name="Raw Data-&gt;" sheetId="7" r:id="rId19"/>
    <sheet name="Company Annual" sheetId="15" r:id="rId20"/>
    <sheet name="Company Capital" sheetId="10" r:id="rId21"/>
    <sheet name="Area Annual" sheetId="8" r:id="rId22"/>
    <sheet name="Area Annual Emissions" sheetId="11" r:id="rId23"/>
    <sheet name="Resource Annual" sheetId="1" r:id="rId24"/>
    <sheet name="Resource Annual Programs" sheetId="21" r:id="rId25"/>
    <sheet name="Resource Capital" sheetId="17" r:id="rId26"/>
    <sheet name="Scenario Info" sheetId="2" r:id="rId27"/>
  </sheets>
  <externalReferences>
    <externalReference r:id="rId28"/>
    <externalReference r:id="rId29"/>
  </externalReferences>
  <definedNames>
    <definedName name="_xlnm._FilterDatabase" localSheetId="21" hidden="1">'Area Annual'!$A$1:$AP$241</definedName>
    <definedName name="_xlnm._FilterDatabase" localSheetId="22" hidden="1">'Area Annual Emissions'!$A$1:$K$398</definedName>
    <definedName name="_xlnm._FilterDatabase" localSheetId="19" hidden="1">'Company Annual'!$A$1:$AH$121</definedName>
    <definedName name="_xlnm._FilterDatabase" localSheetId="20" hidden="1">'Company Capital'!$A$1:$Y$85</definedName>
    <definedName name="_xlnm._FilterDatabase" localSheetId="14" hidden="1">Project_Match!$A$2:$L$151</definedName>
    <definedName name="_xlnm._FilterDatabase" localSheetId="23" hidden="1">'Resource Annual'!$A$1:$AN$1091</definedName>
    <definedName name="_xlnm._FilterDatabase" localSheetId="24" hidden="1">'Resource Annual Programs'!$A$1:$O$7202</definedName>
    <definedName name="_xlnm._FilterDatabase" localSheetId="25" hidden="1">'Resource Capital'!$A$1:$AB$4106</definedName>
    <definedName name="Inflation_Rate">[1]Summary!$E$10</definedName>
    <definedName name="nominal_WACC">[2]NPV!$AH$3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34" l="1"/>
  <c r="C15" i="34"/>
  <c r="AM33" i="36" l="1"/>
  <c r="AM28" i="36"/>
  <c r="AM29" i="36"/>
  <c r="AM30" i="36"/>
  <c r="AM31" i="36"/>
  <c r="AM32" i="36"/>
  <c r="AM27" i="36"/>
  <c r="AL33" i="36"/>
  <c r="AL28" i="36"/>
  <c r="AL29" i="36"/>
  <c r="AL30" i="36"/>
  <c r="AL31" i="36"/>
  <c r="AL32" i="36"/>
  <c r="AL27" i="36"/>
  <c r="AJ28" i="36"/>
  <c r="AJ29" i="36"/>
  <c r="AJ30" i="36"/>
  <c r="AJ31" i="36"/>
  <c r="AJ32" i="36"/>
  <c r="AJ27" i="36"/>
  <c r="AJ34" i="36"/>
  <c r="AJ33" i="36"/>
  <c r="AM23" i="36"/>
  <c r="AM18" i="36"/>
  <c r="AM19" i="36"/>
  <c r="AM20" i="36"/>
  <c r="AM21" i="36"/>
  <c r="AM22" i="36"/>
  <c r="AM17" i="36"/>
  <c r="AL23" i="36"/>
  <c r="AL18" i="36"/>
  <c r="AL19" i="36"/>
  <c r="AL20" i="36"/>
  <c r="AL21" i="36"/>
  <c r="AL22" i="36"/>
  <c r="AL17" i="36"/>
  <c r="AJ23" i="36"/>
  <c r="AJ18" i="36"/>
  <c r="AJ19" i="36"/>
  <c r="AJ20" i="36"/>
  <c r="AJ21" i="36"/>
  <c r="AJ22" i="36"/>
  <c r="AJ24" i="36"/>
  <c r="AJ17" i="36"/>
  <c r="AM8" i="36"/>
  <c r="AM9" i="36"/>
  <c r="AM10" i="36"/>
  <c r="AM11" i="36"/>
  <c r="AM12" i="36"/>
  <c r="AM13" i="36"/>
  <c r="AM7" i="36"/>
  <c r="AJ12" i="36"/>
  <c r="AL8" i="36"/>
  <c r="AL9" i="36"/>
  <c r="AL10" i="36"/>
  <c r="AL11" i="36"/>
  <c r="AL12" i="36"/>
  <c r="AL13" i="36"/>
  <c r="AL7" i="36"/>
  <c r="AJ8" i="36"/>
  <c r="AJ9" i="36"/>
  <c r="AJ10" i="36"/>
  <c r="AJ11" i="36"/>
  <c r="AJ13" i="36"/>
  <c r="AJ7" i="36"/>
  <c r="AM34" i="36" l="1"/>
  <c r="AL34" i="36"/>
  <c r="AL24" i="36"/>
  <c r="AM24" i="36"/>
  <c r="G2" i="27" l="1"/>
  <c r="F2" i="27"/>
  <c r="E2" i="27"/>
  <c r="R2" i="3"/>
  <c r="L2" i="3"/>
  <c r="W8" i="34"/>
  <c r="X8" i="34"/>
  <c r="Y8" i="34"/>
  <c r="Z8" i="34"/>
  <c r="W9" i="34"/>
  <c r="X9" i="34"/>
  <c r="Y9" i="34"/>
  <c r="Z9" i="34"/>
  <c r="W10" i="34"/>
  <c r="X10" i="34"/>
  <c r="Y10" i="34"/>
  <c r="Z10" i="34"/>
  <c r="W11" i="34"/>
  <c r="X11" i="34"/>
  <c r="Y11" i="34"/>
  <c r="Z11" i="34"/>
  <c r="W12" i="34"/>
  <c r="X12" i="34"/>
  <c r="Y12" i="34"/>
  <c r="Z12" i="34"/>
  <c r="W13" i="34"/>
  <c r="X13" i="34"/>
  <c r="Y13" i="34"/>
  <c r="Z13" i="34"/>
  <c r="W14" i="34"/>
  <c r="X14" i="34"/>
  <c r="Y14" i="34"/>
  <c r="Z14" i="34"/>
  <c r="W15" i="34"/>
  <c r="X15" i="34"/>
  <c r="Y15" i="34"/>
  <c r="Z15" i="34"/>
  <c r="W16" i="34"/>
  <c r="X16" i="34"/>
  <c r="Y16" i="34"/>
  <c r="Z16" i="34"/>
  <c r="W17" i="34"/>
  <c r="X17" i="34"/>
  <c r="Y17" i="34"/>
  <c r="Z17" i="34"/>
  <c r="W18" i="34"/>
  <c r="X18" i="34"/>
  <c r="Y18" i="34"/>
  <c r="Z18" i="34"/>
  <c r="W19" i="34"/>
  <c r="X19" i="34"/>
  <c r="Y19" i="34"/>
  <c r="Z19" i="34"/>
  <c r="W20" i="34"/>
  <c r="X20" i="34"/>
  <c r="Y20" i="34"/>
  <c r="Z20" i="34"/>
  <c r="W21" i="34"/>
  <c r="X21" i="34"/>
  <c r="Y21" i="34"/>
  <c r="Z21" i="34"/>
  <c r="W22" i="34"/>
  <c r="X22" i="34"/>
  <c r="Y22" i="34"/>
  <c r="Z22" i="34"/>
  <c r="W23" i="34"/>
  <c r="X23" i="34"/>
  <c r="Y23" i="34"/>
  <c r="Z23" i="34"/>
  <c r="W24" i="34"/>
  <c r="X24" i="34"/>
  <c r="Y24" i="34"/>
  <c r="Z24" i="34"/>
  <c r="W25" i="34"/>
  <c r="X25" i="34"/>
  <c r="Y25" i="34"/>
  <c r="Z25" i="34"/>
  <c r="W26" i="34"/>
  <c r="X26" i="34"/>
  <c r="Y26" i="34"/>
  <c r="Z26" i="34"/>
  <c r="W27" i="34"/>
  <c r="X27" i="34"/>
  <c r="Y27" i="34"/>
  <c r="Z27" i="34"/>
  <c r="W28" i="34"/>
  <c r="X28" i="34"/>
  <c r="Y28" i="34"/>
  <c r="Z28" i="34"/>
  <c r="W29" i="34"/>
  <c r="X29" i="34"/>
  <c r="Y29" i="34"/>
  <c r="Z29" i="34"/>
  <c r="W30" i="34"/>
  <c r="X30" i="34"/>
  <c r="Y30" i="34"/>
  <c r="Z30" i="34"/>
  <c r="W31" i="34"/>
  <c r="X31" i="34"/>
  <c r="Y31" i="34"/>
  <c r="Z31" i="34"/>
  <c r="W32" i="34"/>
  <c r="X32" i="34"/>
  <c r="Y32" i="34"/>
  <c r="Z32" i="34"/>
  <c r="W33" i="34"/>
  <c r="X33" i="34"/>
  <c r="Y33" i="34"/>
  <c r="Z33" i="34"/>
  <c r="W34" i="34"/>
  <c r="X34" i="34"/>
  <c r="Y34" i="34"/>
  <c r="Z34" i="34"/>
  <c r="W35" i="34"/>
  <c r="X35" i="34"/>
  <c r="Y35" i="34"/>
  <c r="Z35" i="34"/>
  <c r="W36" i="34"/>
  <c r="X36" i="34"/>
  <c r="Y36" i="34"/>
  <c r="Z36" i="34"/>
  <c r="Z7" i="34"/>
  <c r="Y7" i="34"/>
  <c r="X7" i="34"/>
  <c r="W7" i="34"/>
  <c r="M8" i="34"/>
  <c r="M9" i="34"/>
  <c r="M10" i="34"/>
  <c r="M11" i="34"/>
  <c r="M12" i="34"/>
  <c r="M13" i="34"/>
  <c r="M14" i="34"/>
  <c r="M15" i="34"/>
  <c r="M16" i="34"/>
  <c r="M17" i="34"/>
  <c r="M18" i="34"/>
  <c r="M19" i="34"/>
  <c r="M20" i="34"/>
  <c r="M21" i="34"/>
  <c r="M22" i="34"/>
  <c r="M23" i="34"/>
  <c r="M24" i="34"/>
  <c r="M25" i="34"/>
  <c r="M26" i="34"/>
  <c r="M27" i="34"/>
  <c r="M28" i="34"/>
  <c r="M29" i="34"/>
  <c r="M30" i="34"/>
  <c r="M31" i="34"/>
  <c r="M32" i="34"/>
  <c r="M33" i="34"/>
  <c r="M34" i="34"/>
  <c r="M35" i="34"/>
  <c r="M36" i="34"/>
  <c r="M7" i="34"/>
  <c r="S8" i="34"/>
  <c r="T8" i="34"/>
  <c r="U8" i="34"/>
  <c r="S9" i="34"/>
  <c r="T9" i="34"/>
  <c r="U9" i="34"/>
  <c r="S10" i="34"/>
  <c r="T10" i="34"/>
  <c r="U10" i="34"/>
  <c r="S11" i="34"/>
  <c r="T11" i="34"/>
  <c r="U11" i="34"/>
  <c r="S12" i="34"/>
  <c r="T12" i="34"/>
  <c r="U12" i="34"/>
  <c r="S13" i="34"/>
  <c r="T13" i="34"/>
  <c r="U13" i="34"/>
  <c r="S14" i="34"/>
  <c r="T14" i="34"/>
  <c r="U14" i="34"/>
  <c r="S15" i="34"/>
  <c r="T15" i="34"/>
  <c r="U15" i="34"/>
  <c r="S16" i="34"/>
  <c r="T16" i="34"/>
  <c r="U16" i="34"/>
  <c r="S17" i="34"/>
  <c r="T17" i="34"/>
  <c r="U17" i="34"/>
  <c r="S18" i="34"/>
  <c r="T18" i="34"/>
  <c r="U18" i="34"/>
  <c r="S19" i="34"/>
  <c r="T19" i="34"/>
  <c r="U19" i="34"/>
  <c r="S20" i="34"/>
  <c r="T20" i="34"/>
  <c r="U20" i="34"/>
  <c r="S21" i="34"/>
  <c r="T21" i="34"/>
  <c r="U21" i="34"/>
  <c r="S22" i="34"/>
  <c r="T22" i="34"/>
  <c r="U22" i="34"/>
  <c r="S23" i="34"/>
  <c r="T23" i="34"/>
  <c r="U23" i="34"/>
  <c r="S24" i="34"/>
  <c r="T24" i="34"/>
  <c r="U24" i="34"/>
  <c r="S25" i="34"/>
  <c r="T25" i="34"/>
  <c r="U25" i="34"/>
  <c r="S26" i="34"/>
  <c r="T26" i="34"/>
  <c r="U26" i="34"/>
  <c r="S27" i="34"/>
  <c r="T27" i="34"/>
  <c r="U27" i="34"/>
  <c r="S28" i="34"/>
  <c r="T28" i="34"/>
  <c r="U28" i="34"/>
  <c r="S29" i="34"/>
  <c r="T29" i="34"/>
  <c r="U29" i="34"/>
  <c r="S30" i="34"/>
  <c r="T30" i="34"/>
  <c r="U30" i="34"/>
  <c r="S31" i="34"/>
  <c r="T31" i="34"/>
  <c r="U31" i="34"/>
  <c r="S32" i="34"/>
  <c r="T32" i="34"/>
  <c r="U32" i="34"/>
  <c r="S33" i="34"/>
  <c r="T33" i="34"/>
  <c r="U33" i="34"/>
  <c r="S34" i="34"/>
  <c r="T34" i="34"/>
  <c r="U34" i="34"/>
  <c r="S35" i="34"/>
  <c r="T35" i="34"/>
  <c r="U35" i="34"/>
  <c r="S36" i="34"/>
  <c r="T36" i="34"/>
  <c r="U36" i="34"/>
  <c r="S7" i="34"/>
  <c r="T7" i="34"/>
  <c r="I8" i="34"/>
  <c r="J8" i="34"/>
  <c r="I9" i="34"/>
  <c r="J9" i="34"/>
  <c r="I10" i="34"/>
  <c r="J10" i="34"/>
  <c r="I11" i="34"/>
  <c r="J11" i="34"/>
  <c r="I12" i="34"/>
  <c r="J12" i="34"/>
  <c r="I13" i="34"/>
  <c r="J13" i="34"/>
  <c r="I14" i="34"/>
  <c r="J14" i="34"/>
  <c r="I15" i="34"/>
  <c r="J15" i="34"/>
  <c r="I16" i="34"/>
  <c r="J16" i="34"/>
  <c r="I17" i="34"/>
  <c r="J17" i="34"/>
  <c r="I18" i="34"/>
  <c r="J18" i="34"/>
  <c r="I19" i="34"/>
  <c r="J19" i="34"/>
  <c r="I20" i="34"/>
  <c r="J20" i="34"/>
  <c r="I21" i="34"/>
  <c r="J21" i="34"/>
  <c r="I22" i="34"/>
  <c r="J22" i="34"/>
  <c r="I23" i="34"/>
  <c r="J23" i="34"/>
  <c r="I24" i="34"/>
  <c r="J24" i="34"/>
  <c r="I25" i="34"/>
  <c r="J25" i="34"/>
  <c r="I26" i="34"/>
  <c r="J26" i="34"/>
  <c r="I27" i="34"/>
  <c r="J27" i="34"/>
  <c r="I28" i="34"/>
  <c r="J28" i="34"/>
  <c r="I29" i="34"/>
  <c r="J29" i="34"/>
  <c r="I30" i="34"/>
  <c r="J30" i="34"/>
  <c r="I31" i="34"/>
  <c r="J31" i="34"/>
  <c r="I32" i="34"/>
  <c r="J32" i="34"/>
  <c r="I33" i="34"/>
  <c r="J33" i="34"/>
  <c r="I34" i="34"/>
  <c r="J34" i="34"/>
  <c r="I35" i="34"/>
  <c r="J35" i="34"/>
  <c r="I36" i="34"/>
  <c r="J36" i="34"/>
  <c r="I7" i="34"/>
  <c r="J7" i="34"/>
  <c r="V8" i="34"/>
  <c r="V9" i="34"/>
  <c r="V10" i="34"/>
  <c r="V11" i="34"/>
  <c r="V12" i="34"/>
  <c r="V13" i="34"/>
  <c r="V14" i="34"/>
  <c r="V15" i="34"/>
  <c r="V16" i="34"/>
  <c r="V17" i="34"/>
  <c r="V18" i="34"/>
  <c r="V19" i="34"/>
  <c r="V20" i="34"/>
  <c r="V21" i="34"/>
  <c r="V22" i="34"/>
  <c r="V23" i="34"/>
  <c r="V24" i="34"/>
  <c r="V25" i="34"/>
  <c r="V26" i="34"/>
  <c r="V27" i="34"/>
  <c r="V28" i="34"/>
  <c r="V29" i="34"/>
  <c r="V30" i="34"/>
  <c r="V31" i="34"/>
  <c r="V32" i="34"/>
  <c r="V33" i="34"/>
  <c r="V34" i="34"/>
  <c r="V35" i="34"/>
  <c r="V36" i="34"/>
  <c r="U7" i="34"/>
  <c r="V7" i="34"/>
  <c r="O8" i="34"/>
  <c r="P8" i="34"/>
  <c r="O9" i="34"/>
  <c r="P9" i="34"/>
  <c r="O10" i="34"/>
  <c r="P10" i="34"/>
  <c r="O11" i="34"/>
  <c r="P11" i="34"/>
  <c r="O12" i="34"/>
  <c r="P12" i="34"/>
  <c r="O13" i="34"/>
  <c r="P13" i="34"/>
  <c r="O14" i="34"/>
  <c r="P14" i="34"/>
  <c r="O15" i="34"/>
  <c r="P15" i="34"/>
  <c r="O16" i="34"/>
  <c r="P16" i="34"/>
  <c r="O17" i="34"/>
  <c r="P17" i="34"/>
  <c r="O18" i="34"/>
  <c r="P18" i="34"/>
  <c r="O19" i="34"/>
  <c r="P19" i="34"/>
  <c r="O20" i="34"/>
  <c r="P20" i="34"/>
  <c r="O21" i="34"/>
  <c r="P21" i="34"/>
  <c r="O22" i="34"/>
  <c r="P22" i="34"/>
  <c r="O23" i="34"/>
  <c r="P23" i="34"/>
  <c r="O24" i="34"/>
  <c r="P24" i="34"/>
  <c r="O25" i="34"/>
  <c r="P25" i="34"/>
  <c r="O26" i="34"/>
  <c r="P26" i="34"/>
  <c r="O27" i="34"/>
  <c r="P27" i="34"/>
  <c r="O28" i="34"/>
  <c r="P28" i="34"/>
  <c r="O29" i="34"/>
  <c r="P29" i="34"/>
  <c r="O30" i="34"/>
  <c r="P30" i="34"/>
  <c r="O31" i="34"/>
  <c r="P31" i="34"/>
  <c r="O32" i="34"/>
  <c r="P32" i="34"/>
  <c r="O33" i="34"/>
  <c r="P33" i="34"/>
  <c r="O34" i="34"/>
  <c r="P34" i="34"/>
  <c r="O35" i="34"/>
  <c r="P35" i="34"/>
  <c r="O36" i="34"/>
  <c r="P36" i="34"/>
  <c r="P7" i="34"/>
  <c r="O7" i="34"/>
  <c r="N8" i="34"/>
  <c r="N9" i="34"/>
  <c r="N10" i="34"/>
  <c r="N11" i="34"/>
  <c r="N12" i="34"/>
  <c r="N13" i="34"/>
  <c r="N14" i="34"/>
  <c r="N15" i="34"/>
  <c r="N16" i="34"/>
  <c r="N17" i="34"/>
  <c r="N18" i="34"/>
  <c r="N19" i="34"/>
  <c r="N20" i="34"/>
  <c r="N21" i="34"/>
  <c r="N22" i="34"/>
  <c r="N23" i="34"/>
  <c r="N24" i="34"/>
  <c r="N25" i="34"/>
  <c r="N26" i="34"/>
  <c r="N27" i="34"/>
  <c r="N28" i="34"/>
  <c r="N29" i="34"/>
  <c r="N30" i="34"/>
  <c r="N31" i="34"/>
  <c r="N32" i="34"/>
  <c r="N33" i="34"/>
  <c r="N34" i="34"/>
  <c r="N35" i="34"/>
  <c r="N36" i="34"/>
  <c r="N7" i="34"/>
  <c r="K8" i="34"/>
  <c r="L8" i="34"/>
  <c r="K9" i="34"/>
  <c r="L9" i="34"/>
  <c r="K10" i="34"/>
  <c r="L10" i="34"/>
  <c r="K11" i="34"/>
  <c r="L11" i="34"/>
  <c r="K12" i="34"/>
  <c r="L12" i="34"/>
  <c r="K13" i="34"/>
  <c r="L13" i="34"/>
  <c r="K14" i="34"/>
  <c r="L14" i="34"/>
  <c r="K15" i="34"/>
  <c r="L15" i="34"/>
  <c r="K16" i="34"/>
  <c r="L16" i="34"/>
  <c r="K17" i="34"/>
  <c r="L17" i="34"/>
  <c r="K18" i="34"/>
  <c r="L18" i="34"/>
  <c r="K19" i="34"/>
  <c r="L19" i="34"/>
  <c r="K20" i="34"/>
  <c r="L20" i="34"/>
  <c r="K21" i="34"/>
  <c r="L21" i="34"/>
  <c r="K22" i="34"/>
  <c r="L22" i="34"/>
  <c r="K23" i="34"/>
  <c r="L23" i="34"/>
  <c r="K24" i="34"/>
  <c r="L24" i="34"/>
  <c r="K25" i="34"/>
  <c r="L25" i="34"/>
  <c r="K26" i="34"/>
  <c r="L26" i="34"/>
  <c r="K27" i="34"/>
  <c r="L27" i="34"/>
  <c r="K28" i="34"/>
  <c r="L28" i="34"/>
  <c r="K29" i="34"/>
  <c r="L29" i="34"/>
  <c r="K30" i="34"/>
  <c r="L30" i="34"/>
  <c r="K31" i="34"/>
  <c r="L31" i="34"/>
  <c r="K32" i="34"/>
  <c r="L32" i="34"/>
  <c r="K33" i="34"/>
  <c r="L33" i="34"/>
  <c r="K34" i="34"/>
  <c r="L34" i="34"/>
  <c r="K35" i="34"/>
  <c r="L35" i="34"/>
  <c r="K36" i="34"/>
  <c r="L36" i="34"/>
  <c r="K7" i="34"/>
  <c r="L7" i="34"/>
  <c r="A1066" i="1" l="1"/>
  <c r="B1066" i="1"/>
  <c r="C1066" i="1"/>
  <c r="A1067" i="1"/>
  <c r="B1067" i="1"/>
  <c r="C1067" i="1"/>
  <c r="A1068" i="1"/>
  <c r="B1068" i="1"/>
  <c r="C1068" i="1"/>
  <c r="A1069" i="1"/>
  <c r="B1069" i="1"/>
  <c r="C1069" i="1"/>
  <c r="A1070" i="1"/>
  <c r="B1070" i="1"/>
  <c r="C1070" i="1"/>
  <c r="A1071" i="1"/>
  <c r="B1071" i="1"/>
  <c r="C1071" i="1"/>
  <c r="A1072" i="1"/>
  <c r="B1072" i="1"/>
  <c r="C1072" i="1"/>
  <c r="A1073" i="1"/>
  <c r="B1073" i="1"/>
  <c r="C1073" i="1"/>
  <c r="A1074" i="1"/>
  <c r="B1074" i="1"/>
  <c r="C1074" i="1"/>
  <c r="A1075" i="1"/>
  <c r="B1075" i="1"/>
  <c r="C1075" i="1"/>
  <c r="A1076" i="1"/>
  <c r="B1076" i="1"/>
  <c r="C1076" i="1"/>
  <c r="A1077" i="1"/>
  <c r="B1077" i="1"/>
  <c r="C1077" i="1"/>
  <c r="A1078" i="1"/>
  <c r="B1078" i="1"/>
  <c r="C1078" i="1"/>
  <c r="A1079" i="1"/>
  <c r="B1079" i="1"/>
  <c r="C1079" i="1"/>
  <c r="A1080" i="1"/>
  <c r="B1080" i="1"/>
  <c r="C1080" i="1"/>
  <c r="A1081" i="1"/>
  <c r="B1081" i="1"/>
  <c r="C1081" i="1"/>
  <c r="A1082" i="1"/>
  <c r="B1082" i="1"/>
  <c r="C1082" i="1"/>
  <c r="A1083" i="1"/>
  <c r="B1083" i="1"/>
  <c r="C1083" i="1"/>
  <c r="A1084" i="1"/>
  <c r="B1084" i="1"/>
  <c r="C1084" i="1"/>
  <c r="A1085" i="1"/>
  <c r="B1085" i="1"/>
  <c r="C1085" i="1"/>
  <c r="A1086" i="1"/>
  <c r="B1086" i="1"/>
  <c r="C1086" i="1"/>
  <c r="A1087" i="1"/>
  <c r="B1087" i="1"/>
  <c r="C1087" i="1"/>
  <c r="A1088" i="1"/>
  <c r="B1088" i="1"/>
  <c r="C1088" i="1"/>
  <c r="A1089" i="1"/>
  <c r="B1089" i="1"/>
  <c r="C1089" i="1"/>
  <c r="A1090" i="1"/>
  <c r="B1090" i="1"/>
  <c r="C1090" i="1"/>
  <c r="A1091" i="1"/>
  <c r="B1091" i="1"/>
  <c r="C1091" i="1"/>
  <c r="C1065" i="1" l="1"/>
  <c r="B1065" i="1"/>
  <c r="A1065" i="1"/>
  <c r="C1064" i="1"/>
  <c r="B1064" i="1"/>
  <c r="A1064" i="1"/>
  <c r="C1063" i="1"/>
  <c r="B1063" i="1"/>
  <c r="A1063" i="1"/>
  <c r="C1062" i="1"/>
  <c r="B1062" i="1"/>
  <c r="A1062" i="1"/>
  <c r="C1061" i="1"/>
  <c r="B1061" i="1"/>
  <c r="A1061" i="1"/>
  <c r="C1060" i="1"/>
  <c r="B1060" i="1"/>
  <c r="A1060" i="1"/>
  <c r="C1059" i="1"/>
  <c r="B1059" i="1"/>
  <c r="A1059" i="1"/>
  <c r="C1058" i="1"/>
  <c r="B1058" i="1"/>
  <c r="A1058" i="1"/>
  <c r="C1057" i="1"/>
  <c r="B1057" i="1"/>
  <c r="A1057" i="1"/>
  <c r="C1056" i="1"/>
  <c r="B1056" i="1"/>
  <c r="A1056" i="1"/>
  <c r="C1055" i="1"/>
  <c r="B1055" i="1"/>
  <c r="A1055" i="1"/>
  <c r="A2" i="1"/>
  <c r="B2" i="1"/>
  <c r="C2" i="1"/>
  <c r="A3" i="1"/>
  <c r="B3" i="1"/>
  <c r="C3" i="1"/>
  <c r="A4" i="1"/>
  <c r="B4" i="1"/>
  <c r="C4" i="1"/>
  <c r="A5" i="1"/>
  <c r="B5" i="1"/>
  <c r="C5" i="1"/>
  <c r="A6" i="1"/>
  <c r="B6" i="1"/>
  <c r="C6" i="1"/>
  <c r="A7" i="1"/>
  <c r="B7" i="1"/>
  <c r="C7" i="1"/>
  <c r="A8" i="1"/>
  <c r="B8" i="1"/>
  <c r="C8" i="1"/>
  <c r="A9" i="1"/>
  <c r="B9" i="1"/>
  <c r="C9" i="1"/>
  <c r="A10" i="1"/>
  <c r="B10" i="1"/>
  <c r="C10" i="1"/>
  <c r="A11" i="1"/>
  <c r="B11" i="1"/>
  <c r="C11" i="1"/>
  <c r="A12" i="1"/>
  <c r="B12" i="1"/>
  <c r="C12" i="1"/>
  <c r="A13" i="1"/>
  <c r="B13" i="1"/>
  <c r="C13" i="1"/>
  <c r="A14" i="1"/>
  <c r="B14" i="1"/>
  <c r="C14" i="1"/>
  <c r="A15" i="1"/>
  <c r="B15" i="1"/>
  <c r="C15" i="1"/>
  <c r="A16" i="1"/>
  <c r="B16" i="1"/>
  <c r="C16" i="1"/>
  <c r="A17" i="1"/>
  <c r="B17" i="1"/>
  <c r="C17" i="1"/>
  <c r="A18" i="1"/>
  <c r="B18" i="1"/>
  <c r="C18" i="1"/>
  <c r="A19" i="1"/>
  <c r="B19" i="1"/>
  <c r="C19" i="1"/>
  <c r="A20" i="1"/>
  <c r="B20" i="1"/>
  <c r="C20" i="1"/>
  <c r="A21" i="1"/>
  <c r="B21" i="1"/>
  <c r="C21" i="1"/>
  <c r="A22" i="1"/>
  <c r="B22" i="1"/>
  <c r="C22" i="1"/>
  <c r="A23" i="1"/>
  <c r="B23" i="1"/>
  <c r="C23" i="1"/>
  <c r="A24" i="1"/>
  <c r="B24" i="1"/>
  <c r="C24" i="1"/>
  <c r="A25" i="1"/>
  <c r="B25" i="1"/>
  <c r="C25" i="1"/>
  <c r="A26" i="1"/>
  <c r="B26" i="1"/>
  <c r="C26" i="1"/>
  <c r="A27" i="1"/>
  <c r="B27" i="1"/>
  <c r="C27" i="1"/>
  <c r="A28" i="1"/>
  <c r="B28" i="1"/>
  <c r="C28" i="1"/>
  <c r="A29" i="1"/>
  <c r="B29" i="1"/>
  <c r="C29" i="1"/>
  <c r="A30" i="1"/>
  <c r="B30" i="1"/>
  <c r="C30" i="1"/>
  <c r="A31" i="1"/>
  <c r="B31" i="1"/>
  <c r="C31" i="1"/>
  <c r="A32" i="1"/>
  <c r="B32" i="1"/>
  <c r="C32" i="1"/>
  <c r="A33" i="1"/>
  <c r="B33" i="1"/>
  <c r="C33" i="1"/>
  <c r="A34" i="1"/>
  <c r="B34" i="1"/>
  <c r="C34" i="1"/>
  <c r="A35" i="1"/>
  <c r="B35" i="1"/>
  <c r="C35" i="1"/>
  <c r="A36" i="1"/>
  <c r="B36" i="1"/>
  <c r="C36" i="1"/>
  <c r="A37" i="1"/>
  <c r="B37" i="1"/>
  <c r="C37" i="1"/>
  <c r="A38" i="1"/>
  <c r="B38" i="1"/>
  <c r="C38" i="1"/>
  <c r="A39" i="1"/>
  <c r="B39" i="1"/>
  <c r="C39" i="1"/>
  <c r="A40" i="1"/>
  <c r="B40" i="1"/>
  <c r="C40" i="1"/>
  <c r="A41" i="1"/>
  <c r="B41" i="1"/>
  <c r="C41" i="1"/>
  <c r="A42" i="1"/>
  <c r="B42" i="1"/>
  <c r="C42" i="1"/>
  <c r="A43" i="1"/>
  <c r="B43" i="1"/>
  <c r="C43" i="1"/>
  <c r="A44" i="1"/>
  <c r="B44" i="1"/>
  <c r="C44" i="1"/>
  <c r="A45" i="1"/>
  <c r="B45" i="1"/>
  <c r="C45" i="1"/>
  <c r="A46" i="1"/>
  <c r="B46" i="1"/>
  <c r="C46" i="1"/>
  <c r="A47" i="1"/>
  <c r="B47" i="1"/>
  <c r="C47" i="1"/>
  <c r="A48" i="1"/>
  <c r="B48" i="1"/>
  <c r="C48" i="1"/>
  <c r="A49" i="1"/>
  <c r="B49" i="1"/>
  <c r="C49" i="1"/>
  <c r="A50" i="1"/>
  <c r="B50" i="1"/>
  <c r="C50" i="1"/>
  <c r="A51" i="1"/>
  <c r="B51" i="1"/>
  <c r="C51" i="1"/>
  <c r="A52" i="1"/>
  <c r="B52" i="1"/>
  <c r="C52" i="1"/>
  <c r="A53" i="1"/>
  <c r="B53" i="1"/>
  <c r="C53" i="1"/>
  <c r="A54" i="1"/>
  <c r="B54" i="1"/>
  <c r="C54" i="1"/>
  <c r="A55" i="1"/>
  <c r="B55" i="1"/>
  <c r="C55" i="1"/>
  <c r="A56" i="1"/>
  <c r="B56" i="1"/>
  <c r="C56" i="1"/>
  <c r="A57" i="1"/>
  <c r="B57" i="1"/>
  <c r="C57" i="1"/>
  <c r="A58" i="1"/>
  <c r="B58" i="1"/>
  <c r="C58" i="1"/>
  <c r="A59" i="1"/>
  <c r="B59" i="1"/>
  <c r="C59" i="1"/>
  <c r="A60" i="1"/>
  <c r="B60" i="1"/>
  <c r="C60" i="1"/>
  <c r="A61" i="1"/>
  <c r="B61" i="1"/>
  <c r="C61" i="1"/>
  <c r="A62" i="1"/>
  <c r="B62" i="1"/>
  <c r="C62" i="1"/>
  <c r="A63" i="1"/>
  <c r="B63" i="1"/>
  <c r="C63" i="1"/>
  <c r="A64" i="1"/>
  <c r="B64" i="1"/>
  <c r="C64" i="1"/>
  <c r="A65" i="1"/>
  <c r="B65" i="1"/>
  <c r="C65" i="1"/>
  <c r="A66" i="1"/>
  <c r="B66" i="1"/>
  <c r="C66" i="1"/>
  <c r="A67" i="1"/>
  <c r="B67" i="1"/>
  <c r="C67" i="1"/>
  <c r="A68" i="1"/>
  <c r="B68" i="1"/>
  <c r="C68" i="1"/>
  <c r="A69" i="1"/>
  <c r="B69" i="1"/>
  <c r="C69" i="1"/>
  <c r="A70" i="1"/>
  <c r="B70" i="1"/>
  <c r="C70" i="1"/>
  <c r="A71" i="1"/>
  <c r="B71" i="1"/>
  <c r="C71" i="1"/>
  <c r="A72" i="1"/>
  <c r="B72" i="1"/>
  <c r="C72" i="1"/>
  <c r="A73" i="1"/>
  <c r="B73" i="1"/>
  <c r="C73" i="1"/>
  <c r="A74" i="1"/>
  <c r="B74" i="1"/>
  <c r="C74" i="1"/>
  <c r="A75" i="1"/>
  <c r="B75" i="1"/>
  <c r="C75" i="1"/>
  <c r="A76" i="1"/>
  <c r="B76" i="1"/>
  <c r="C76" i="1"/>
  <c r="A77" i="1"/>
  <c r="B77" i="1"/>
  <c r="C77" i="1"/>
  <c r="A78" i="1"/>
  <c r="B78" i="1"/>
  <c r="C78" i="1"/>
  <c r="A79" i="1"/>
  <c r="B79" i="1"/>
  <c r="C79" i="1"/>
  <c r="A80" i="1"/>
  <c r="B80" i="1"/>
  <c r="C80" i="1"/>
  <c r="A81" i="1"/>
  <c r="B81" i="1"/>
  <c r="C81" i="1"/>
  <c r="A82" i="1"/>
  <c r="B82" i="1"/>
  <c r="C82" i="1"/>
  <c r="A83" i="1"/>
  <c r="B83" i="1"/>
  <c r="C83" i="1"/>
  <c r="A84" i="1"/>
  <c r="B84" i="1"/>
  <c r="C84" i="1"/>
  <c r="A85" i="1"/>
  <c r="B85" i="1"/>
  <c r="C85" i="1"/>
  <c r="A86" i="1"/>
  <c r="B86" i="1"/>
  <c r="C86" i="1"/>
  <c r="A87" i="1"/>
  <c r="B87" i="1"/>
  <c r="C87" i="1"/>
  <c r="A88" i="1"/>
  <c r="B88" i="1"/>
  <c r="C88" i="1"/>
  <c r="A89" i="1"/>
  <c r="B89" i="1"/>
  <c r="C89" i="1"/>
  <c r="A90" i="1"/>
  <c r="B90" i="1"/>
  <c r="C90" i="1"/>
  <c r="A91" i="1"/>
  <c r="B91" i="1"/>
  <c r="C91" i="1"/>
  <c r="A92" i="1"/>
  <c r="B92" i="1"/>
  <c r="C92" i="1"/>
  <c r="A93" i="1"/>
  <c r="B93" i="1"/>
  <c r="C93" i="1"/>
  <c r="A94" i="1"/>
  <c r="B94" i="1"/>
  <c r="C94" i="1"/>
  <c r="A95" i="1"/>
  <c r="B95" i="1"/>
  <c r="C95" i="1"/>
  <c r="A96" i="1"/>
  <c r="B96" i="1"/>
  <c r="C96" i="1"/>
  <c r="A97" i="1"/>
  <c r="B97" i="1"/>
  <c r="C97" i="1"/>
  <c r="A98" i="1"/>
  <c r="B98" i="1"/>
  <c r="C98" i="1"/>
  <c r="A99" i="1"/>
  <c r="B99" i="1"/>
  <c r="C99" i="1"/>
  <c r="A100" i="1"/>
  <c r="B100" i="1"/>
  <c r="C100" i="1"/>
  <c r="A101" i="1"/>
  <c r="B101" i="1"/>
  <c r="C101" i="1"/>
  <c r="A102" i="1"/>
  <c r="B102" i="1"/>
  <c r="C102" i="1"/>
  <c r="A103" i="1"/>
  <c r="B103" i="1"/>
  <c r="C103" i="1"/>
  <c r="A104" i="1"/>
  <c r="B104" i="1"/>
  <c r="C104" i="1"/>
  <c r="A105" i="1"/>
  <c r="B105" i="1"/>
  <c r="C105" i="1"/>
  <c r="A106" i="1"/>
  <c r="B106" i="1"/>
  <c r="C106" i="1"/>
  <c r="A107" i="1"/>
  <c r="B107" i="1"/>
  <c r="C107" i="1"/>
  <c r="A108" i="1"/>
  <c r="B108" i="1"/>
  <c r="C108" i="1"/>
  <c r="A109" i="1"/>
  <c r="B109" i="1"/>
  <c r="C109" i="1"/>
  <c r="A110" i="1"/>
  <c r="B110" i="1"/>
  <c r="C110" i="1"/>
  <c r="A111" i="1"/>
  <c r="B111" i="1"/>
  <c r="C111" i="1"/>
  <c r="A112" i="1"/>
  <c r="B112" i="1"/>
  <c r="C112" i="1"/>
  <c r="A113" i="1"/>
  <c r="B113" i="1"/>
  <c r="C113" i="1"/>
  <c r="A114" i="1"/>
  <c r="B114" i="1"/>
  <c r="C114" i="1"/>
  <c r="A115" i="1"/>
  <c r="B115" i="1"/>
  <c r="C115" i="1"/>
  <c r="A116" i="1"/>
  <c r="B116" i="1"/>
  <c r="C116" i="1"/>
  <c r="A117" i="1"/>
  <c r="B117" i="1"/>
  <c r="C117" i="1"/>
  <c r="A118" i="1"/>
  <c r="B118" i="1"/>
  <c r="C118" i="1"/>
  <c r="A119" i="1"/>
  <c r="B119" i="1"/>
  <c r="C119" i="1"/>
  <c r="A120" i="1"/>
  <c r="B120" i="1"/>
  <c r="C120" i="1"/>
  <c r="A121" i="1"/>
  <c r="B121" i="1"/>
  <c r="C121" i="1"/>
  <c r="A122" i="1"/>
  <c r="B122" i="1"/>
  <c r="C122" i="1"/>
  <c r="A123" i="1"/>
  <c r="B123" i="1"/>
  <c r="C123" i="1"/>
  <c r="A124" i="1"/>
  <c r="B124" i="1"/>
  <c r="C124" i="1"/>
  <c r="A125" i="1"/>
  <c r="B125" i="1"/>
  <c r="C125" i="1"/>
  <c r="A126" i="1"/>
  <c r="B126" i="1"/>
  <c r="C126" i="1"/>
  <c r="A127" i="1"/>
  <c r="B127" i="1"/>
  <c r="C127" i="1"/>
  <c r="A128" i="1"/>
  <c r="B128" i="1"/>
  <c r="C128" i="1"/>
  <c r="A129" i="1"/>
  <c r="B129" i="1"/>
  <c r="C129" i="1"/>
  <c r="A130" i="1"/>
  <c r="B130" i="1"/>
  <c r="C130" i="1"/>
  <c r="A131" i="1"/>
  <c r="B131" i="1"/>
  <c r="C131" i="1"/>
  <c r="A132" i="1"/>
  <c r="B132" i="1"/>
  <c r="C132" i="1"/>
  <c r="A133" i="1"/>
  <c r="B133" i="1"/>
  <c r="C133" i="1"/>
  <c r="A134" i="1"/>
  <c r="B134" i="1"/>
  <c r="C134" i="1"/>
  <c r="A135" i="1"/>
  <c r="B135" i="1"/>
  <c r="C135" i="1"/>
  <c r="A136" i="1"/>
  <c r="B136" i="1"/>
  <c r="C136" i="1"/>
  <c r="A137" i="1"/>
  <c r="B137" i="1"/>
  <c r="C137" i="1"/>
  <c r="A138" i="1"/>
  <c r="B138" i="1"/>
  <c r="C138" i="1"/>
  <c r="A139" i="1"/>
  <c r="B139" i="1"/>
  <c r="C139" i="1"/>
  <c r="A140" i="1"/>
  <c r="B140" i="1"/>
  <c r="C140" i="1"/>
  <c r="A141" i="1"/>
  <c r="B141" i="1"/>
  <c r="C141" i="1"/>
  <c r="A142" i="1"/>
  <c r="B142" i="1"/>
  <c r="C142" i="1"/>
  <c r="A143" i="1"/>
  <c r="B143" i="1"/>
  <c r="C143" i="1"/>
  <c r="A144" i="1"/>
  <c r="B144" i="1"/>
  <c r="C144" i="1"/>
  <c r="A145" i="1"/>
  <c r="B145" i="1"/>
  <c r="C145" i="1"/>
  <c r="A146" i="1"/>
  <c r="B146" i="1"/>
  <c r="C146" i="1"/>
  <c r="A147" i="1"/>
  <c r="B147" i="1"/>
  <c r="C147" i="1"/>
  <c r="A148" i="1"/>
  <c r="B148" i="1"/>
  <c r="C148" i="1"/>
  <c r="A149" i="1"/>
  <c r="B149" i="1"/>
  <c r="C149" i="1"/>
  <c r="A150" i="1"/>
  <c r="B150" i="1"/>
  <c r="C150" i="1"/>
  <c r="A151" i="1"/>
  <c r="B151" i="1"/>
  <c r="C151" i="1"/>
  <c r="A152" i="1"/>
  <c r="B152" i="1"/>
  <c r="C152" i="1"/>
  <c r="A153" i="1"/>
  <c r="B153" i="1"/>
  <c r="C153" i="1"/>
  <c r="A154" i="1"/>
  <c r="B154" i="1"/>
  <c r="C154" i="1"/>
  <c r="A155" i="1"/>
  <c r="B155" i="1"/>
  <c r="C155" i="1"/>
  <c r="A156" i="1"/>
  <c r="B156" i="1"/>
  <c r="C156" i="1"/>
  <c r="A157" i="1"/>
  <c r="B157" i="1"/>
  <c r="C157" i="1"/>
  <c r="A158" i="1"/>
  <c r="B158" i="1"/>
  <c r="C158" i="1"/>
  <c r="A159" i="1"/>
  <c r="B159" i="1"/>
  <c r="C159" i="1"/>
  <c r="A160" i="1"/>
  <c r="B160" i="1"/>
  <c r="C160" i="1"/>
  <c r="A161" i="1"/>
  <c r="B161" i="1"/>
  <c r="C161" i="1"/>
  <c r="A162" i="1"/>
  <c r="B162" i="1"/>
  <c r="C162" i="1"/>
  <c r="A163" i="1"/>
  <c r="B163" i="1"/>
  <c r="C163" i="1"/>
  <c r="A164" i="1"/>
  <c r="B164" i="1"/>
  <c r="C164" i="1"/>
  <c r="A165" i="1"/>
  <c r="B165" i="1"/>
  <c r="C165" i="1"/>
  <c r="A166" i="1"/>
  <c r="B166" i="1"/>
  <c r="C166" i="1"/>
  <c r="A167" i="1"/>
  <c r="B167" i="1"/>
  <c r="C167" i="1"/>
  <c r="A168" i="1"/>
  <c r="B168" i="1"/>
  <c r="C168" i="1"/>
  <c r="A169" i="1"/>
  <c r="B169" i="1"/>
  <c r="C169" i="1"/>
  <c r="A170" i="1"/>
  <c r="B170" i="1"/>
  <c r="C170" i="1"/>
  <c r="A171" i="1"/>
  <c r="B171" i="1"/>
  <c r="C171" i="1"/>
  <c r="A172" i="1"/>
  <c r="B172" i="1"/>
  <c r="C172" i="1"/>
  <c r="A173" i="1"/>
  <c r="B173" i="1"/>
  <c r="C173" i="1"/>
  <c r="A174" i="1"/>
  <c r="B174" i="1"/>
  <c r="C174" i="1"/>
  <c r="A175" i="1"/>
  <c r="B175" i="1"/>
  <c r="C175" i="1"/>
  <c r="A176" i="1"/>
  <c r="B176" i="1"/>
  <c r="C176" i="1"/>
  <c r="A177" i="1"/>
  <c r="B177" i="1"/>
  <c r="C177" i="1"/>
  <c r="A178" i="1"/>
  <c r="B178" i="1"/>
  <c r="C178" i="1"/>
  <c r="A179" i="1"/>
  <c r="B179" i="1"/>
  <c r="C179" i="1"/>
  <c r="A180" i="1"/>
  <c r="B180" i="1"/>
  <c r="C180" i="1"/>
  <c r="A181" i="1"/>
  <c r="B181" i="1"/>
  <c r="C181" i="1"/>
  <c r="A182" i="1"/>
  <c r="B182" i="1"/>
  <c r="C182" i="1"/>
  <c r="A183" i="1"/>
  <c r="B183" i="1"/>
  <c r="C183" i="1"/>
  <c r="A184" i="1"/>
  <c r="B184" i="1"/>
  <c r="C184" i="1"/>
  <c r="A185" i="1"/>
  <c r="B185" i="1"/>
  <c r="C185" i="1"/>
  <c r="A186" i="1"/>
  <c r="B186" i="1"/>
  <c r="C186" i="1"/>
  <c r="A187" i="1"/>
  <c r="B187" i="1"/>
  <c r="C187" i="1"/>
  <c r="A188" i="1"/>
  <c r="B188" i="1"/>
  <c r="C188" i="1"/>
  <c r="A189" i="1"/>
  <c r="B189" i="1"/>
  <c r="C189" i="1"/>
  <c r="A190" i="1"/>
  <c r="B190" i="1"/>
  <c r="C190" i="1"/>
  <c r="A191" i="1"/>
  <c r="B191" i="1"/>
  <c r="C191" i="1"/>
  <c r="A192" i="1"/>
  <c r="B192" i="1"/>
  <c r="C192" i="1"/>
  <c r="A193" i="1"/>
  <c r="B193" i="1"/>
  <c r="C193" i="1"/>
  <c r="A194" i="1"/>
  <c r="B194" i="1"/>
  <c r="C194" i="1"/>
  <c r="A195" i="1"/>
  <c r="B195" i="1"/>
  <c r="C195" i="1"/>
  <c r="A196" i="1"/>
  <c r="B196" i="1"/>
  <c r="C196" i="1"/>
  <c r="A197" i="1"/>
  <c r="B197" i="1"/>
  <c r="C197" i="1"/>
  <c r="A198" i="1"/>
  <c r="B198" i="1"/>
  <c r="C198" i="1"/>
  <c r="A199" i="1"/>
  <c r="B199" i="1"/>
  <c r="C199" i="1"/>
  <c r="A200" i="1"/>
  <c r="B200" i="1"/>
  <c r="C200" i="1"/>
  <c r="A201" i="1"/>
  <c r="B201" i="1"/>
  <c r="C201" i="1"/>
  <c r="A202" i="1"/>
  <c r="B202" i="1"/>
  <c r="C202" i="1"/>
  <c r="A203" i="1"/>
  <c r="B203" i="1"/>
  <c r="C203" i="1"/>
  <c r="A204" i="1"/>
  <c r="B204" i="1"/>
  <c r="C204" i="1"/>
  <c r="A205" i="1"/>
  <c r="B205" i="1"/>
  <c r="C205" i="1"/>
  <c r="A206" i="1"/>
  <c r="B206" i="1"/>
  <c r="C206" i="1"/>
  <c r="A207" i="1"/>
  <c r="B207" i="1"/>
  <c r="C207" i="1"/>
  <c r="A208" i="1"/>
  <c r="B208" i="1"/>
  <c r="C208" i="1"/>
  <c r="A209" i="1"/>
  <c r="B209" i="1"/>
  <c r="C209" i="1"/>
  <c r="A210" i="1"/>
  <c r="B210" i="1"/>
  <c r="C210" i="1"/>
  <c r="A211" i="1"/>
  <c r="B211" i="1"/>
  <c r="C211" i="1"/>
  <c r="A212" i="1"/>
  <c r="B212" i="1"/>
  <c r="C212" i="1"/>
  <c r="A213" i="1"/>
  <c r="B213" i="1"/>
  <c r="C213" i="1"/>
  <c r="A214" i="1"/>
  <c r="B214" i="1"/>
  <c r="C214" i="1"/>
  <c r="A215" i="1"/>
  <c r="B215" i="1"/>
  <c r="C215" i="1"/>
  <c r="A216" i="1"/>
  <c r="B216" i="1"/>
  <c r="C216" i="1"/>
  <c r="A217" i="1"/>
  <c r="B217" i="1"/>
  <c r="C217" i="1"/>
  <c r="A218" i="1"/>
  <c r="B218" i="1"/>
  <c r="C218" i="1"/>
  <c r="A219" i="1"/>
  <c r="B219" i="1"/>
  <c r="C219" i="1"/>
  <c r="A220" i="1"/>
  <c r="B220" i="1"/>
  <c r="C220" i="1"/>
  <c r="A221" i="1"/>
  <c r="B221" i="1"/>
  <c r="C221" i="1"/>
  <c r="A222" i="1"/>
  <c r="B222" i="1"/>
  <c r="C222" i="1"/>
  <c r="A223" i="1"/>
  <c r="B223" i="1"/>
  <c r="C223" i="1"/>
  <c r="A224" i="1"/>
  <c r="B224" i="1"/>
  <c r="C224" i="1"/>
  <c r="A225" i="1"/>
  <c r="B225" i="1"/>
  <c r="C225" i="1"/>
  <c r="A226" i="1"/>
  <c r="B226" i="1"/>
  <c r="C226" i="1"/>
  <c r="A227" i="1"/>
  <c r="B227" i="1"/>
  <c r="C227" i="1"/>
  <c r="A228" i="1"/>
  <c r="B228" i="1"/>
  <c r="C228" i="1"/>
  <c r="A229" i="1"/>
  <c r="B229" i="1"/>
  <c r="C229" i="1"/>
  <c r="A230" i="1"/>
  <c r="B230" i="1"/>
  <c r="C230" i="1"/>
  <c r="A231" i="1"/>
  <c r="B231" i="1"/>
  <c r="C231" i="1"/>
  <c r="A232" i="1"/>
  <c r="B232" i="1"/>
  <c r="C232" i="1"/>
  <c r="A233" i="1"/>
  <c r="B233" i="1"/>
  <c r="C233" i="1"/>
  <c r="A234" i="1"/>
  <c r="B234" i="1"/>
  <c r="C234" i="1"/>
  <c r="A235" i="1"/>
  <c r="B235" i="1"/>
  <c r="C235" i="1"/>
  <c r="A236" i="1"/>
  <c r="B236" i="1"/>
  <c r="C236" i="1"/>
  <c r="A237" i="1"/>
  <c r="B237" i="1"/>
  <c r="C237" i="1"/>
  <c r="A238" i="1"/>
  <c r="B238" i="1"/>
  <c r="C238" i="1"/>
  <c r="A239" i="1"/>
  <c r="B239" i="1"/>
  <c r="C239" i="1"/>
  <c r="A240" i="1"/>
  <c r="B240" i="1"/>
  <c r="C240" i="1"/>
  <c r="A241" i="1"/>
  <c r="B241" i="1"/>
  <c r="C241" i="1"/>
  <c r="A242" i="1"/>
  <c r="B242" i="1"/>
  <c r="C242" i="1"/>
  <c r="A243" i="1"/>
  <c r="B243" i="1"/>
  <c r="C243" i="1"/>
  <c r="A244" i="1"/>
  <c r="B244" i="1"/>
  <c r="C244" i="1"/>
  <c r="A245" i="1"/>
  <c r="B245" i="1"/>
  <c r="C245" i="1"/>
  <c r="A246" i="1"/>
  <c r="B246" i="1"/>
  <c r="C246" i="1"/>
  <c r="A247" i="1"/>
  <c r="B247" i="1"/>
  <c r="C247" i="1"/>
  <c r="A248" i="1"/>
  <c r="B248" i="1"/>
  <c r="C248" i="1"/>
  <c r="A249" i="1"/>
  <c r="B249" i="1"/>
  <c r="C249" i="1"/>
  <c r="A250" i="1"/>
  <c r="B250" i="1"/>
  <c r="C250" i="1"/>
  <c r="A251" i="1"/>
  <c r="B251" i="1"/>
  <c r="C251" i="1"/>
  <c r="A252" i="1"/>
  <c r="B252" i="1"/>
  <c r="C252" i="1"/>
  <c r="A253" i="1"/>
  <c r="B253" i="1"/>
  <c r="C253" i="1"/>
  <c r="A254" i="1"/>
  <c r="B254" i="1"/>
  <c r="C254" i="1"/>
  <c r="A255" i="1"/>
  <c r="B255" i="1"/>
  <c r="C255" i="1"/>
  <c r="A256" i="1"/>
  <c r="B256" i="1"/>
  <c r="C256" i="1"/>
  <c r="A257" i="1"/>
  <c r="B257" i="1"/>
  <c r="C257" i="1"/>
  <c r="A258" i="1"/>
  <c r="B258" i="1"/>
  <c r="C258" i="1"/>
  <c r="A259" i="1"/>
  <c r="B259" i="1"/>
  <c r="C259" i="1"/>
  <c r="A260" i="1"/>
  <c r="B260" i="1"/>
  <c r="C260" i="1"/>
  <c r="A261" i="1"/>
  <c r="B261" i="1"/>
  <c r="C261" i="1"/>
  <c r="A262" i="1"/>
  <c r="B262" i="1"/>
  <c r="C262" i="1"/>
  <c r="A263" i="1"/>
  <c r="B263" i="1"/>
  <c r="C263" i="1"/>
  <c r="A264" i="1"/>
  <c r="B264" i="1"/>
  <c r="C264" i="1"/>
  <c r="A265" i="1"/>
  <c r="B265" i="1"/>
  <c r="C265" i="1"/>
  <c r="A266" i="1"/>
  <c r="B266" i="1"/>
  <c r="C266" i="1"/>
  <c r="A267" i="1"/>
  <c r="B267" i="1"/>
  <c r="C267" i="1"/>
  <c r="A268" i="1"/>
  <c r="B268" i="1"/>
  <c r="C268" i="1"/>
  <c r="A269" i="1"/>
  <c r="B269" i="1"/>
  <c r="C269" i="1"/>
  <c r="A270" i="1"/>
  <c r="B270" i="1"/>
  <c r="C270" i="1"/>
  <c r="A271" i="1"/>
  <c r="B271" i="1"/>
  <c r="C271" i="1"/>
  <c r="A272" i="1"/>
  <c r="B272" i="1"/>
  <c r="C272" i="1"/>
  <c r="A273" i="1"/>
  <c r="B273" i="1"/>
  <c r="C273" i="1"/>
  <c r="A274" i="1"/>
  <c r="B274" i="1"/>
  <c r="C274" i="1"/>
  <c r="A275" i="1"/>
  <c r="B275" i="1"/>
  <c r="C275" i="1"/>
  <c r="A276" i="1"/>
  <c r="B276" i="1"/>
  <c r="C276" i="1"/>
  <c r="A277" i="1"/>
  <c r="B277" i="1"/>
  <c r="C277" i="1"/>
  <c r="A278" i="1"/>
  <c r="B278" i="1"/>
  <c r="C278" i="1"/>
  <c r="A279" i="1"/>
  <c r="B279" i="1"/>
  <c r="C279" i="1"/>
  <c r="A280" i="1"/>
  <c r="B280" i="1"/>
  <c r="C280" i="1"/>
  <c r="A281" i="1"/>
  <c r="B281" i="1"/>
  <c r="C281" i="1"/>
  <c r="A282" i="1"/>
  <c r="B282" i="1"/>
  <c r="C282" i="1"/>
  <c r="A283" i="1"/>
  <c r="B283" i="1"/>
  <c r="C283" i="1"/>
  <c r="A284" i="1"/>
  <c r="B284" i="1"/>
  <c r="C284" i="1"/>
  <c r="A285" i="1"/>
  <c r="B285" i="1"/>
  <c r="C285" i="1"/>
  <c r="A286" i="1"/>
  <c r="B286" i="1"/>
  <c r="C286" i="1"/>
  <c r="A287" i="1"/>
  <c r="B287" i="1"/>
  <c r="C287" i="1"/>
  <c r="A288" i="1"/>
  <c r="B288" i="1"/>
  <c r="C288" i="1"/>
  <c r="A289" i="1"/>
  <c r="B289" i="1"/>
  <c r="C289" i="1"/>
  <c r="A290" i="1"/>
  <c r="B290" i="1"/>
  <c r="C290" i="1"/>
  <c r="A291" i="1"/>
  <c r="B291" i="1"/>
  <c r="C291" i="1"/>
  <c r="A292" i="1"/>
  <c r="B292" i="1"/>
  <c r="C292" i="1"/>
  <c r="A293" i="1"/>
  <c r="B293" i="1"/>
  <c r="C293" i="1"/>
  <c r="A294" i="1"/>
  <c r="B294" i="1"/>
  <c r="C294" i="1"/>
  <c r="A295" i="1"/>
  <c r="B295" i="1"/>
  <c r="C295" i="1"/>
  <c r="A296" i="1"/>
  <c r="B296" i="1"/>
  <c r="C296" i="1"/>
  <c r="A297" i="1"/>
  <c r="B297" i="1"/>
  <c r="C297" i="1"/>
  <c r="A298" i="1"/>
  <c r="B298" i="1"/>
  <c r="C298" i="1"/>
  <c r="A299" i="1"/>
  <c r="B299" i="1"/>
  <c r="C299" i="1"/>
  <c r="A300" i="1"/>
  <c r="B300" i="1"/>
  <c r="C300" i="1"/>
  <c r="A301" i="1"/>
  <c r="B301" i="1"/>
  <c r="C301" i="1"/>
  <c r="A302" i="1"/>
  <c r="B302" i="1"/>
  <c r="C302" i="1"/>
  <c r="A303" i="1"/>
  <c r="B303" i="1"/>
  <c r="C303" i="1"/>
  <c r="A304" i="1"/>
  <c r="B304" i="1"/>
  <c r="C304" i="1"/>
  <c r="A305" i="1"/>
  <c r="B305" i="1"/>
  <c r="C305" i="1"/>
  <c r="A306" i="1"/>
  <c r="B306" i="1"/>
  <c r="C306" i="1"/>
  <c r="A307" i="1"/>
  <c r="B307" i="1"/>
  <c r="C307" i="1"/>
  <c r="A308" i="1"/>
  <c r="B308" i="1"/>
  <c r="C308" i="1"/>
  <c r="A309" i="1"/>
  <c r="B309" i="1"/>
  <c r="C309" i="1"/>
  <c r="A310" i="1"/>
  <c r="B310" i="1"/>
  <c r="C310" i="1"/>
  <c r="A311" i="1"/>
  <c r="B311" i="1"/>
  <c r="C311" i="1"/>
  <c r="A312" i="1"/>
  <c r="B312" i="1"/>
  <c r="C312" i="1"/>
  <c r="A313" i="1"/>
  <c r="B313" i="1"/>
  <c r="C313" i="1"/>
  <c r="A314" i="1"/>
  <c r="B314" i="1"/>
  <c r="C314" i="1"/>
  <c r="A315" i="1"/>
  <c r="B315" i="1"/>
  <c r="C315" i="1"/>
  <c r="A316" i="1"/>
  <c r="B316" i="1"/>
  <c r="C316" i="1"/>
  <c r="A317" i="1"/>
  <c r="B317" i="1"/>
  <c r="C317" i="1"/>
  <c r="A318" i="1"/>
  <c r="B318" i="1"/>
  <c r="C318" i="1"/>
  <c r="A319" i="1"/>
  <c r="B319" i="1"/>
  <c r="C319" i="1"/>
  <c r="A320" i="1"/>
  <c r="B320" i="1"/>
  <c r="C320" i="1"/>
  <c r="A321" i="1"/>
  <c r="B321" i="1"/>
  <c r="C321" i="1"/>
  <c r="A322" i="1"/>
  <c r="B322" i="1"/>
  <c r="C322" i="1"/>
  <c r="A323" i="1"/>
  <c r="B323" i="1"/>
  <c r="C323" i="1"/>
  <c r="A324" i="1"/>
  <c r="B324" i="1"/>
  <c r="C324" i="1"/>
  <c r="A325" i="1"/>
  <c r="B325" i="1"/>
  <c r="C325" i="1"/>
  <c r="A326" i="1"/>
  <c r="B326" i="1"/>
  <c r="C326" i="1"/>
  <c r="A327" i="1"/>
  <c r="B327" i="1"/>
  <c r="C327" i="1"/>
  <c r="A328" i="1"/>
  <c r="B328" i="1"/>
  <c r="C328" i="1"/>
  <c r="A329" i="1"/>
  <c r="B329" i="1"/>
  <c r="C329" i="1"/>
  <c r="A330" i="1"/>
  <c r="B330" i="1"/>
  <c r="C330" i="1"/>
  <c r="A331" i="1"/>
  <c r="B331" i="1"/>
  <c r="C331" i="1"/>
  <c r="A332" i="1"/>
  <c r="B332" i="1"/>
  <c r="C332" i="1"/>
  <c r="A333" i="1"/>
  <c r="B333" i="1"/>
  <c r="C333" i="1"/>
  <c r="A334" i="1"/>
  <c r="B334" i="1"/>
  <c r="C334" i="1"/>
  <c r="A335" i="1"/>
  <c r="B335" i="1"/>
  <c r="C335" i="1"/>
  <c r="A336" i="1"/>
  <c r="B336" i="1"/>
  <c r="C336" i="1"/>
  <c r="A337" i="1"/>
  <c r="B337" i="1"/>
  <c r="C337" i="1"/>
  <c r="A338" i="1"/>
  <c r="B338" i="1"/>
  <c r="C338" i="1"/>
  <c r="A339" i="1"/>
  <c r="B339" i="1"/>
  <c r="C339" i="1"/>
  <c r="A340" i="1"/>
  <c r="B340" i="1"/>
  <c r="C340" i="1"/>
  <c r="A341" i="1"/>
  <c r="B341" i="1"/>
  <c r="C341" i="1"/>
  <c r="A342" i="1"/>
  <c r="B342" i="1"/>
  <c r="C342" i="1"/>
  <c r="A343" i="1"/>
  <c r="B343" i="1"/>
  <c r="C343" i="1"/>
  <c r="A344" i="1"/>
  <c r="B344" i="1"/>
  <c r="C344" i="1"/>
  <c r="A345" i="1"/>
  <c r="B345" i="1"/>
  <c r="C345" i="1"/>
  <c r="A346" i="1"/>
  <c r="B346" i="1"/>
  <c r="C346" i="1"/>
  <c r="A347" i="1"/>
  <c r="B347" i="1"/>
  <c r="C347" i="1"/>
  <c r="A348" i="1"/>
  <c r="B348" i="1"/>
  <c r="C348" i="1"/>
  <c r="A349" i="1"/>
  <c r="B349" i="1"/>
  <c r="C349" i="1"/>
  <c r="A350" i="1"/>
  <c r="B350" i="1"/>
  <c r="C350" i="1"/>
  <c r="A351" i="1"/>
  <c r="B351" i="1"/>
  <c r="C351" i="1"/>
  <c r="A352" i="1"/>
  <c r="B352" i="1"/>
  <c r="C352" i="1"/>
  <c r="A353" i="1"/>
  <c r="B353" i="1"/>
  <c r="C353" i="1"/>
  <c r="A354" i="1"/>
  <c r="B354" i="1"/>
  <c r="C354" i="1"/>
  <c r="A355" i="1"/>
  <c r="B355" i="1"/>
  <c r="C355" i="1"/>
  <c r="A356" i="1"/>
  <c r="B356" i="1"/>
  <c r="C356" i="1"/>
  <c r="A357" i="1"/>
  <c r="B357" i="1"/>
  <c r="C357" i="1"/>
  <c r="A358" i="1"/>
  <c r="B358" i="1"/>
  <c r="C358" i="1"/>
  <c r="A359" i="1"/>
  <c r="B359" i="1"/>
  <c r="C359" i="1"/>
  <c r="A360" i="1"/>
  <c r="B360" i="1"/>
  <c r="C360" i="1"/>
  <c r="A361" i="1"/>
  <c r="B361" i="1"/>
  <c r="C361" i="1"/>
  <c r="A362" i="1"/>
  <c r="B362" i="1"/>
  <c r="C362" i="1"/>
  <c r="A363" i="1"/>
  <c r="B363" i="1"/>
  <c r="C363" i="1"/>
  <c r="A364" i="1"/>
  <c r="B364" i="1"/>
  <c r="C364" i="1"/>
  <c r="A365" i="1"/>
  <c r="B365" i="1"/>
  <c r="C365" i="1"/>
  <c r="A366" i="1"/>
  <c r="B366" i="1"/>
  <c r="C366" i="1"/>
  <c r="A367" i="1"/>
  <c r="B367" i="1"/>
  <c r="C367" i="1"/>
  <c r="A368" i="1"/>
  <c r="B368" i="1"/>
  <c r="C368" i="1"/>
  <c r="A369" i="1"/>
  <c r="B369" i="1"/>
  <c r="C369" i="1"/>
  <c r="A370" i="1"/>
  <c r="B370" i="1"/>
  <c r="C370" i="1"/>
  <c r="A371" i="1"/>
  <c r="B371" i="1"/>
  <c r="C371" i="1"/>
  <c r="A372" i="1"/>
  <c r="B372" i="1"/>
  <c r="C372" i="1"/>
  <c r="A373" i="1"/>
  <c r="B373" i="1"/>
  <c r="C373" i="1"/>
  <c r="A374" i="1"/>
  <c r="B374" i="1"/>
  <c r="C374" i="1"/>
  <c r="A375" i="1"/>
  <c r="B375" i="1"/>
  <c r="C375" i="1"/>
  <c r="A376" i="1"/>
  <c r="B376" i="1"/>
  <c r="C376" i="1"/>
  <c r="A377" i="1"/>
  <c r="B377" i="1"/>
  <c r="C377" i="1"/>
  <c r="A378" i="1"/>
  <c r="B378" i="1"/>
  <c r="C378" i="1"/>
  <c r="A379" i="1"/>
  <c r="B379" i="1"/>
  <c r="C379" i="1"/>
  <c r="A380" i="1"/>
  <c r="B380" i="1"/>
  <c r="C380" i="1"/>
  <c r="A381" i="1"/>
  <c r="B381" i="1"/>
  <c r="C381" i="1"/>
  <c r="A382" i="1"/>
  <c r="B382" i="1"/>
  <c r="C382" i="1"/>
  <c r="A383" i="1"/>
  <c r="B383" i="1"/>
  <c r="C383" i="1"/>
  <c r="A384" i="1"/>
  <c r="B384" i="1"/>
  <c r="C384" i="1"/>
  <c r="A385" i="1"/>
  <c r="B385" i="1"/>
  <c r="C385" i="1"/>
  <c r="A386" i="1"/>
  <c r="B386" i="1"/>
  <c r="C386" i="1"/>
  <c r="A387" i="1"/>
  <c r="B387" i="1"/>
  <c r="C387" i="1"/>
  <c r="A388" i="1"/>
  <c r="B388" i="1"/>
  <c r="C388" i="1"/>
  <c r="A389" i="1"/>
  <c r="B389" i="1"/>
  <c r="C389" i="1"/>
  <c r="A390" i="1"/>
  <c r="B390" i="1"/>
  <c r="C390" i="1"/>
  <c r="A391" i="1"/>
  <c r="B391" i="1"/>
  <c r="C391" i="1"/>
  <c r="A392" i="1"/>
  <c r="B392" i="1"/>
  <c r="C392" i="1"/>
  <c r="A393" i="1"/>
  <c r="B393" i="1"/>
  <c r="C393" i="1"/>
  <c r="A394" i="1"/>
  <c r="B394" i="1"/>
  <c r="C394" i="1"/>
  <c r="A395" i="1"/>
  <c r="B395" i="1"/>
  <c r="C395" i="1"/>
  <c r="A396" i="1"/>
  <c r="B396" i="1"/>
  <c r="C396" i="1"/>
  <c r="A397" i="1"/>
  <c r="B397" i="1"/>
  <c r="C397" i="1"/>
  <c r="A398" i="1"/>
  <c r="B398" i="1"/>
  <c r="C398" i="1"/>
  <c r="A399" i="1"/>
  <c r="B399" i="1"/>
  <c r="C399" i="1"/>
  <c r="A400" i="1"/>
  <c r="B400" i="1"/>
  <c r="C400" i="1"/>
  <c r="A401" i="1"/>
  <c r="B401" i="1"/>
  <c r="C401" i="1"/>
  <c r="A402" i="1"/>
  <c r="B402" i="1"/>
  <c r="C402" i="1"/>
  <c r="A403" i="1"/>
  <c r="B403" i="1"/>
  <c r="C403" i="1"/>
  <c r="A404" i="1"/>
  <c r="B404" i="1"/>
  <c r="C404" i="1"/>
  <c r="A405" i="1"/>
  <c r="B405" i="1"/>
  <c r="C405" i="1"/>
  <c r="A406" i="1"/>
  <c r="B406" i="1"/>
  <c r="C406" i="1"/>
  <c r="A407" i="1"/>
  <c r="B407" i="1"/>
  <c r="C407" i="1"/>
  <c r="A408" i="1"/>
  <c r="B408" i="1"/>
  <c r="C408" i="1"/>
  <c r="A409" i="1"/>
  <c r="B409" i="1"/>
  <c r="C409" i="1"/>
  <c r="A410" i="1"/>
  <c r="B410" i="1"/>
  <c r="C410" i="1"/>
  <c r="A411" i="1"/>
  <c r="B411" i="1"/>
  <c r="C411" i="1"/>
  <c r="A412" i="1"/>
  <c r="B412" i="1"/>
  <c r="C412" i="1"/>
  <c r="A413" i="1"/>
  <c r="B413" i="1"/>
  <c r="C413" i="1"/>
  <c r="A414" i="1"/>
  <c r="B414" i="1"/>
  <c r="C414" i="1"/>
  <c r="A415" i="1"/>
  <c r="B415" i="1"/>
  <c r="C415" i="1"/>
  <c r="A416" i="1"/>
  <c r="B416" i="1"/>
  <c r="C416" i="1"/>
  <c r="A417" i="1"/>
  <c r="B417" i="1"/>
  <c r="C417" i="1"/>
  <c r="A418" i="1"/>
  <c r="B418" i="1"/>
  <c r="C418" i="1"/>
  <c r="A419" i="1"/>
  <c r="B419" i="1"/>
  <c r="C419" i="1"/>
  <c r="A420" i="1"/>
  <c r="B420" i="1"/>
  <c r="C420" i="1"/>
  <c r="A421" i="1"/>
  <c r="B421" i="1"/>
  <c r="C421" i="1"/>
  <c r="A422" i="1"/>
  <c r="B422" i="1"/>
  <c r="C422" i="1"/>
  <c r="A423" i="1"/>
  <c r="B423" i="1"/>
  <c r="C423" i="1"/>
  <c r="A424" i="1"/>
  <c r="B424" i="1"/>
  <c r="C424" i="1"/>
  <c r="A425" i="1"/>
  <c r="B425" i="1"/>
  <c r="C425" i="1"/>
  <c r="A426" i="1"/>
  <c r="B426" i="1"/>
  <c r="C426" i="1"/>
  <c r="A427" i="1"/>
  <c r="B427" i="1"/>
  <c r="C427" i="1"/>
  <c r="A428" i="1"/>
  <c r="B428" i="1"/>
  <c r="C428" i="1"/>
  <c r="A429" i="1"/>
  <c r="B429" i="1"/>
  <c r="C429" i="1"/>
  <c r="A430" i="1"/>
  <c r="B430" i="1"/>
  <c r="C430" i="1"/>
  <c r="A431" i="1"/>
  <c r="B431" i="1"/>
  <c r="C431" i="1"/>
  <c r="A432" i="1"/>
  <c r="B432" i="1"/>
  <c r="C432" i="1"/>
  <c r="A433" i="1"/>
  <c r="B433" i="1"/>
  <c r="C433" i="1"/>
  <c r="A434" i="1"/>
  <c r="B434" i="1"/>
  <c r="C434" i="1"/>
  <c r="A435" i="1"/>
  <c r="B435" i="1"/>
  <c r="C435" i="1"/>
  <c r="A436" i="1"/>
  <c r="B436" i="1"/>
  <c r="C436" i="1"/>
  <c r="A437" i="1"/>
  <c r="B437" i="1"/>
  <c r="C437" i="1"/>
  <c r="A438" i="1"/>
  <c r="B438" i="1"/>
  <c r="C438" i="1"/>
  <c r="A439" i="1"/>
  <c r="B439" i="1"/>
  <c r="C439" i="1"/>
  <c r="A440" i="1"/>
  <c r="B440" i="1"/>
  <c r="C440" i="1"/>
  <c r="A441" i="1"/>
  <c r="B441" i="1"/>
  <c r="C441" i="1"/>
  <c r="A442" i="1"/>
  <c r="B442" i="1"/>
  <c r="C442" i="1"/>
  <c r="A443" i="1"/>
  <c r="B443" i="1"/>
  <c r="C443" i="1"/>
  <c r="A444" i="1"/>
  <c r="B444" i="1"/>
  <c r="C444" i="1"/>
  <c r="A445" i="1"/>
  <c r="B445" i="1"/>
  <c r="C445" i="1"/>
  <c r="A446" i="1"/>
  <c r="B446" i="1"/>
  <c r="C446" i="1"/>
  <c r="A447" i="1"/>
  <c r="B447" i="1"/>
  <c r="C447" i="1"/>
  <c r="A448" i="1"/>
  <c r="B448" i="1"/>
  <c r="C448" i="1"/>
  <c r="A449" i="1"/>
  <c r="B449" i="1"/>
  <c r="C449" i="1"/>
  <c r="A450" i="1"/>
  <c r="B450" i="1"/>
  <c r="C450" i="1"/>
  <c r="A451" i="1"/>
  <c r="B451" i="1"/>
  <c r="C451" i="1"/>
  <c r="A452" i="1"/>
  <c r="B452" i="1"/>
  <c r="C452" i="1"/>
  <c r="A453" i="1"/>
  <c r="B453" i="1"/>
  <c r="C453" i="1"/>
  <c r="A454" i="1"/>
  <c r="B454" i="1"/>
  <c r="C454" i="1"/>
  <c r="A455" i="1"/>
  <c r="B455" i="1"/>
  <c r="C455" i="1"/>
  <c r="A456" i="1"/>
  <c r="B456" i="1"/>
  <c r="C456" i="1"/>
  <c r="A457" i="1"/>
  <c r="B457" i="1"/>
  <c r="C457" i="1"/>
  <c r="A458" i="1"/>
  <c r="B458" i="1"/>
  <c r="C458" i="1"/>
  <c r="A459" i="1"/>
  <c r="B459" i="1"/>
  <c r="C459" i="1"/>
  <c r="A460" i="1"/>
  <c r="B460" i="1"/>
  <c r="C460" i="1"/>
  <c r="A461" i="1"/>
  <c r="B461" i="1"/>
  <c r="C461" i="1"/>
  <c r="A462" i="1"/>
  <c r="B462" i="1"/>
  <c r="C462" i="1"/>
  <c r="A463" i="1"/>
  <c r="B463" i="1"/>
  <c r="C463" i="1"/>
  <c r="A464" i="1"/>
  <c r="B464" i="1"/>
  <c r="C464" i="1"/>
  <c r="A465" i="1"/>
  <c r="B465" i="1"/>
  <c r="C465" i="1"/>
  <c r="A466" i="1"/>
  <c r="B466" i="1"/>
  <c r="C466" i="1"/>
  <c r="A467" i="1"/>
  <c r="B467" i="1"/>
  <c r="C467" i="1"/>
  <c r="A468" i="1"/>
  <c r="B468" i="1"/>
  <c r="C468" i="1"/>
  <c r="A469" i="1"/>
  <c r="B469" i="1"/>
  <c r="C469" i="1"/>
  <c r="A470" i="1"/>
  <c r="B470" i="1"/>
  <c r="C470" i="1"/>
  <c r="A471" i="1"/>
  <c r="B471" i="1"/>
  <c r="C471" i="1"/>
  <c r="A472" i="1"/>
  <c r="B472" i="1"/>
  <c r="C472" i="1"/>
  <c r="A473" i="1"/>
  <c r="B473" i="1"/>
  <c r="C473" i="1"/>
  <c r="A474" i="1"/>
  <c r="B474" i="1"/>
  <c r="C474" i="1"/>
  <c r="A475" i="1"/>
  <c r="B475" i="1"/>
  <c r="C475" i="1"/>
  <c r="A476" i="1"/>
  <c r="B476" i="1"/>
  <c r="C476" i="1"/>
  <c r="A477" i="1"/>
  <c r="B477" i="1"/>
  <c r="C477" i="1"/>
  <c r="A478" i="1"/>
  <c r="B478" i="1"/>
  <c r="C478" i="1"/>
  <c r="A479" i="1"/>
  <c r="B479" i="1"/>
  <c r="C479" i="1"/>
  <c r="A480" i="1"/>
  <c r="B480" i="1"/>
  <c r="C480" i="1"/>
  <c r="A481" i="1"/>
  <c r="B481" i="1"/>
  <c r="C481" i="1"/>
  <c r="A482" i="1"/>
  <c r="B482" i="1"/>
  <c r="C482" i="1"/>
  <c r="A483" i="1"/>
  <c r="B483" i="1"/>
  <c r="C483" i="1"/>
  <c r="A484" i="1"/>
  <c r="B484" i="1"/>
  <c r="C484" i="1"/>
  <c r="A485" i="1"/>
  <c r="B485" i="1"/>
  <c r="C485" i="1"/>
  <c r="A486" i="1"/>
  <c r="B486" i="1"/>
  <c r="C486" i="1"/>
  <c r="A487" i="1"/>
  <c r="B487" i="1"/>
  <c r="C487" i="1"/>
  <c r="A488" i="1"/>
  <c r="B488" i="1"/>
  <c r="C488" i="1"/>
  <c r="A489" i="1"/>
  <c r="B489" i="1"/>
  <c r="C489" i="1"/>
  <c r="A490" i="1"/>
  <c r="B490" i="1"/>
  <c r="C490" i="1"/>
  <c r="A491" i="1"/>
  <c r="B491" i="1"/>
  <c r="C491" i="1"/>
  <c r="A492" i="1"/>
  <c r="B492" i="1"/>
  <c r="C492" i="1"/>
  <c r="A493" i="1"/>
  <c r="B493" i="1"/>
  <c r="C493" i="1"/>
  <c r="A494" i="1"/>
  <c r="B494" i="1"/>
  <c r="C494" i="1"/>
  <c r="A495" i="1"/>
  <c r="B495" i="1"/>
  <c r="C495" i="1"/>
  <c r="A496" i="1"/>
  <c r="B496" i="1"/>
  <c r="C496" i="1"/>
  <c r="A497" i="1"/>
  <c r="B497" i="1"/>
  <c r="C497" i="1"/>
  <c r="A498" i="1"/>
  <c r="B498" i="1"/>
  <c r="C498" i="1"/>
  <c r="A499" i="1"/>
  <c r="B499" i="1"/>
  <c r="C499" i="1"/>
  <c r="A500" i="1"/>
  <c r="B500" i="1"/>
  <c r="C500" i="1"/>
  <c r="A501" i="1"/>
  <c r="B501" i="1"/>
  <c r="C501" i="1"/>
  <c r="A502" i="1"/>
  <c r="B502" i="1"/>
  <c r="C502" i="1"/>
  <c r="A503" i="1"/>
  <c r="B503" i="1"/>
  <c r="C503" i="1"/>
  <c r="A504" i="1"/>
  <c r="B504" i="1"/>
  <c r="C504" i="1"/>
  <c r="A505" i="1"/>
  <c r="B505" i="1"/>
  <c r="C505" i="1"/>
  <c r="A506" i="1"/>
  <c r="B506" i="1"/>
  <c r="C506" i="1"/>
  <c r="A507" i="1"/>
  <c r="B507" i="1"/>
  <c r="C507" i="1"/>
  <c r="A508" i="1"/>
  <c r="B508" i="1"/>
  <c r="C508" i="1"/>
  <c r="A509" i="1"/>
  <c r="B509" i="1"/>
  <c r="C509" i="1"/>
  <c r="A510" i="1"/>
  <c r="B510" i="1"/>
  <c r="C510" i="1"/>
  <c r="A511" i="1"/>
  <c r="B511" i="1"/>
  <c r="C511" i="1"/>
  <c r="A512" i="1"/>
  <c r="B512" i="1"/>
  <c r="C512" i="1"/>
  <c r="A513" i="1"/>
  <c r="B513" i="1"/>
  <c r="C513" i="1"/>
  <c r="A514" i="1"/>
  <c r="B514" i="1"/>
  <c r="C514" i="1"/>
  <c r="A515" i="1"/>
  <c r="B515" i="1"/>
  <c r="C515" i="1"/>
  <c r="A516" i="1"/>
  <c r="B516" i="1"/>
  <c r="C516" i="1"/>
  <c r="A517" i="1"/>
  <c r="B517" i="1"/>
  <c r="C517" i="1"/>
  <c r="A518" i="1"/>
  <c r="B518" i="1"/>
  <c r="C518" i="1"/>
  <c r="A519" i="1"/>
  <c r="B519" i="1"/>
  <c r="C519" i="1"/>
  <c r="A520" i="1"/>
  <c r="B520" i="1"/>
  <c r="C520" i="1"/>
  <c r="A521" i="1"/>
  <c r="B521" i="1"/>
  <c r="C521" i="1"/>
  <c r="A522" i="1"/>
  <c r="B522" i="1"/>
  <c r="C522" i="1"/>
  <c r="A523" i="1"/>
  <c r="B523" i="1"/>
  <c r="C523" i="1"/>
  <c r="A524" i="1"/>
  <c r="B524" i="1"/>
  <c r="C524" i="1"/>
  <c r="A525" i="1"/>
  <c r="B525" i="1"/>
  <c r="C525" i="1"/>
  <c r="A526" i="1"/>
  <c r="B526" i="1"/>
  <c r="C526" i="1"/>
  <c r="A527" i="1"/>
  <c r="B527" i="1"/>
  <c r="C527" i="1"/>
  <c r="A528" i="1"/>
  <c r="B528" i="1"/>
  <c r="C528" i="1"/>
  <c r="A529" i="1"/>
  <c r="B529" i="1"/>
  <c r="C529" i="1"/>
  <c r="A530" i="1"/>
  <c r="B530" i="1"/>
  <c r="C530" i="1"/>
  <c r="A531" i="1"/>
  <c r="B531" i="1"/>
  <c r="C531" i="1"/>
  <c r="A532" i="1"/>
  <c r="B532" i="1"/>
  <c r="C532" i="1"/>
  <c r="A533" i="1"/>
  <c r="B533" i="1"/>
  <c r="C533" i="1"/>
  <c r="A534" i="1"/>
  <c r="B534" i="1"/>
  <c r="C534" i="1"/>
  <c r="A535" i="1"/>
  <c r="B535" i="1"/>
  <c r="C535" i="1"/>
  <c r="A536" i="1"/>
  <c r="B536" i="1"/>
  <c r="C536" i="1"/>
  <c r="A537" i="1"/>
  <c r="B537" i="1"/>
  <c r="C537" i="1"/>
  <c r="A538" i="1"/>
  <c r="B538" i="1"/>
  <c r="C538" i="1"/>
  <c r="A539" i="1"/>
  <c r="B539" i="1"/>
  <c r="C539" i="1"/>
  <c r="A540" i="1"/>
  <c r="B540" i="1"/>
  <c r="C540" i="1"/>
  <c r="A541" i="1"/>
  <c r="B541" i="1"/>
  <c r="C541" i="1"/>
  <c r="A542" i="1"/>
  <c r="B542" i="1"/>
  <c r="C542" i="1"/>
  <c r="A543" i="1"/>
  <c r="B543" i="1"/>
  <c r="C543" i="1"/>
  <c r="A544" i="1"/>
  <c r="B544" i="1"/>
  <c r="C544" i="1"/>
  <c r="A545" i="1"/>
  <c r="B545" i="1"/>
  <c r="C545" i="1"/>
  <c r="A546" i="1"/>
  <c r="B546" i="1"/>
  <c r="C546" i="1"/>
  <c r="A547" i="1"/>
  <c r="B547" i="1"/>
  <c r="C547" i="1"/>
  <c r="A548" i="1"/>
  <c r="B548" i="1"/>
  <c r="C548" i="1"/>
  <c r="A549" i="1"/>
  <c r="B549" i="1"/>
  <c r="C549" i="1"/>
  <c r="A550" i="1"/>
  <c r="B550" i="1"/>
  <c r="C550" i="1"/>
  <c r="A551" i="1"/>
  <c r="B551" i="1"/>
  <c r="C551" i="1"/>
  <c r="A552" i="1"/>
  <c r="B552" i="1"/>
  <c r="C552" i="1"/>
  <c r="A553" i="1"/>
  <c r="B553" i="1"/>
  <c r="C553" i="1"/>
  <c r="A554" i="1"/>
  <c r="B554" i="1"/>
  <c r="C554" i="1"/>
  <c r="A555" i="1"/>
  <c r="B555" i="1"/>
  <c r="C555" i="1"/>
  <c r="A556" i="1"/>
  <c r="B556" i="1"/>
  <c r="C556" i="1"/>
  <c r="A557" i="1"/>
  <c r="B557" i="1"/>
  <c r="C557" i="1"/>
  <c r="A558" i="1"/>
  <c r="B558" i="1"/>
  <c r="C558" i="1"/>
  <c r="A559" i="1"/>
  <c r="B559" i="1"/>
  <c r="C559" i="1"/>
  <c r="A560" i="1"/>
  <c r="B560" i="1"/>
  <c r="C560" i="1"/>
  <c r="A561" i="1"/>
  <c r="B561" i="1"/>
  <c r="C561" i="1"/>
  <c r="A562" i="1"/>
  <c r="B562" i="1"/>
  <c r="C562" i="1"/>
  <c r="A563" i="1"/>
  <c r="B563" i="1"/>
  <c r="C563" i="1"/>
  <c r="A564" i="1"/>
  <c r="B564" i="1"/>
  <c r="C564" i="1"/>
  <c r="A565" i="1"/>
  <c r="B565" i="1"/>
  <c r="C565" i="1"/>
  <c r="A566" i="1"/>
  <c r="B566" i="1"/>
  <c r="C566" i="1"/>
  <c r="A567" i="1"/>
  <c r="B567" i="1"/>
  <c r="C567" i="1"/>
  <c r="A568" i="1"/>
  <c r="B568" i="1"/>
  <c r="C568" i="1"/>
  <c r="A569" i="1"/>
  <c r="B569" i="1"/>
  <c r="C569" i="1"/>
  <c r="A570" i="1"/>
  <c r="B570" i="1"/>
  <c r="C570" i="1"/>
  <c r="A571" i="1"/>
  <c r="B571" i="1"/>
  <c r="C571" i="1"/>
  <c r="A572" i="1"/>
  <c r="B572" i="1"/>
  <c r="C572" i="1"/>
  <c r="A573" i="1"/>
  <c r="B573" i="1"/>
  <c r="C573" i="1"/>
  <c r="A574" i="1"/>
  <c r="B574" i="1"/>
  <c r="C574" i="1"/>
  <c r="A575" i="1"/>
  <c r="B575" i="1"/>
  <c r="C575" i="1"/>
  <c r="A576" i="1"/>
  <c r="B576" i="1"/>
  <c r="C576" i="1"/>
  <c r="A577" i="1"/>
  <c r="B577" i="1"/>
  <c r="C577" i="1"/>
  <c r="A578" i="1"/>
  <c r="B578" i="1"/>
  <c r="C578" i="1"/>
  <c r="A579" i="1"/>
  <c r="B579" i="1"/>
  <c r="C579" i="1"/>
  <c r="A580" i="1"/>
  <c r="B580" i="1"/>
  <c r="C580" i="1"/>
  <c r="A581" i="1"/>
  <c r="B581" i="1"/>
  <c r="C581" i="1"/>
  <c r="A582" i="1"/>
  <c r="B582" i="1"/>
  <c r="C582" i="1"/>
  <c r="A583" i="1"/>
  <c r="B583" i="1"/>
  <c r="C583" i="1"/>
  <c r="A584" i="1"/>
  <c r="B584" i="1"/>
  <c r="C584" i="1"/>
  <c r="A585" i="1"/>
  <c r="B585" i="1"/>
  <c r="C585" i="1"/>
  <c r="A586" i="1"/>
  <c r="B586" i="1"/>
  <c r="C586" i="1"/>
  <c r="A587" i="1"/>
  <c r="B587" i="1"/>
  <c r="C587" i="1"/>
  <c r="A588" i="1"/>
  <c r="B588" i="1"/>
  <c r="C588" i="1"/>
  <c r="A589" i="1"/>
  <c r="B589" i="1"/>
  <c r="C589" i="1"/>
  <c r="A590" i="1"/>
  <c r="B590" i="1"/>
  <c r="C590" i="1"/>
  <c r="A591" i="1"/>
  <c r="B591" i="1"/>
  <c r="C591" i="1"/>
  <c r="A592" i="1"/>
  <c r="B592" i="1"/>
  <c r="C592" i="1"/>
  <c r="A593" i="1"/>
  <c r="B593" i="1"/>
  <c r="C593" i="1"/>
  <c r="A594" i="1"/>
  <c r="B594" i="1"/>
  <c r="C594" i="1"/>
  <c r="A595" i="1"/>
  <c r="B595" i="1"/>
  <c r="C595" i="1"/>
  <c r="A596" i="1"/>
  <c r="B596" i="1"/>
  <c r="C596" i="1"/>
  <c r="A597" i="1"/>
  <c r="B597" i="1"/>
  <c r="C597" i="1"/>
  <c r="A598" i="1"/>
  <c r="B598" i="1"/>
  <c r="C598" i="1"/>
  <c r="A599" i="1"/>
  <c r="B599" i="1"/>
  <c r="C599" i="1"/>
  <c r="A600" i="1"/>
  <c r="B600" i="1"/>
  <c r="C600" i="1"/>
  <c r="A601" i="1"/>
  <c r="B601" i="1"/>
  <c r="C601" i="1"/>
  <c r="A602" i="1"/>
  <c r="B602" i="1"/>
  <c r="C602" i="1"/>
  <c r="A603" i="1"/>
  <c r="B603" i="1"/>
  <c r="C603" i="1"/>
  <c r="A604" i="1"/>
  <c r="B604" i="1"/>
  <c r="C604" i="1"/>
  <c r="A605" i="1"/>
  <c r="B605" i="1"/>
  <c r="C605" i="1"/>
  <c r="A606" i="1"/>
  <c r="B606" i="1"/>
  <c r="C606" i="1"/>
  <c r="A607" i="1"/>
  <c r="B607" i="1"/>
  <c r="C607" i="1"/>
  <c r="A608" i="1"/>
  <c r="B608" i="1"/>
  <c r="C608" i="1"/>
  <c r="A609" i="1"/>
  <c r="B609" i="1"/>
  <c r="C609" i="1"/>
  <c r="A610" i="1"/>
  <c r="B610" i="1"/>
  <c r="C610" i="1"/>
  <c r="A611" i="1"/>
  <c r="B611" i="1"/>
  <c r="C611" i="1"/>
  <c r="A612" i="1"/>
  <c r="B612" i="1"/>
  <c r="C612" i="1"/>
  <c r="A613" i="1"/>
  <c r="B613" i="1"/>
  <c r="C613" i="1"/>
  <c r="A614" i="1"/>
  <c r="B614" i="1"/>
  <c r="C614" i="1"/>
  <c r="A615" i="1"/>
  <c r="B615" i="1"/>
  <c r="C615" i="1"/>
  <c r="A616" i="1"/>
  <c r="B616" i="1"/>
  <c r="C616" i="1"/>
  <c r="A617" i="1"/>
  <c r="B617" i="1"/>
  <c r="C617" i="1"/>
  <c r="A618" i="1"/>
  <c r="B618" i="1"/>
  <c r="C618" i="1"/>
  <c r="A619" i="1"/>
  <c r="B619" i="1"/>
  <c r="C619" i="1"/>
  <c r="A620" i="1"/>
  <c r="B620" i="1"/>
  <c r="C620" i="1"/>
  <c r="A621" i="1"/>
  <c r="B621" i="1"/>
  <c r="C621" i="1"/>
  <c r="A622" i="1"/>
  <c r="B622" i="1"/>
  <c r="C622" i="1"/>
  <c r="A623" i="1"/>
  <c r="B623" i="1"/>
  <c r="C623" i="1"/>
  <c r="A624" i="1"/>
  <c r="B624" i="1"/>
  <c r="C624" i="1"/>
  <c r="A625" i="1"/>
  <c r="B625" i="1"/>
  <c r="C625" i="1"/>
  <c r="A626" i="1"/>
  <c r="B626" i="1"/>
  <c r="C626" i="1"/>
  <c r="A627" i="1"/>
  <c r="B627" i="1"/>
  <c r="C627" i="1"/>
  <c r="A628" i="1"/>
  <c r="B628" i="1"/>
  <c r="C628" i="1"/>
  <c r="A629" i="1"/>
  <c r="B629" i="1"/>
  <c r="C629" i="1"/>
  <c r="A630" i="1"/>
  <c r="B630" i="1"/>
  <c r="C630" i="1"/>
  <c r="A631" i="1"/>
  <c r="B631" i="1"/>
  <c r="C631" i="1"/>
  <c r="A632" i="1"/>
  <c r="B632" i="1"/>
  <c r="C632" i="1"/>
  <c r="A633" i="1"/>
  <c r="B633" i="1"/>
  <c r="C633" i="1"/>
  <c r="A634" i="1"/>
  <c r="B634" i="1"/>
  <c r="C634" i="1"/>
  <c r="A635" i="1"/>
  <c r="B635" i="1"/>
  <c r="C635" i="1"/>
  <c r="A636" i="1"/>
  <c r="B636" i="1"/>
  <c r="C636" i="1"/>
  <c r="A637" i="1"/>
  <c r="B637" i="1"/>
  <c r="C637" i="1"/>
  <c r="A638" i="1"/>
  <c r="B638" i="1"/>
  <c r="C638" i="1"/>
  <c r="A639" i="1"/>
  <c r="B639" i="1"/>
  <c r="C639" i="1"/>
  <c r="A640" i="1"/>
  <c r="B640" i="1"/>
  <c r="C640" i="1"/>
  <c r="A641" i="1"/>
  <c r="B641" i="1"/>
  <c r="C641" i="1"/>
  <c r="A642" i="1"/>
  <c r="B642" i="1"/>
  <c r="C642" i="1"/>
  <c r="A643" i="1"/>
  <c r="B643" i="1"/>
  <c r="C643" i="1"/>
  <c r="A644" i="1"/>
  <c r="B644" i="1"/>
  <c r="C644" i="1"/>
  <c r="A645" i="1"/>
  <c r="B645" i="1"/>
  <c r="C645" i="1"/>
  <c r="A646" i="1"/>
  <c r="B646" i="1"/>
  <c r="C646" i="1"/>
  <c r="A647" i="1"/>
  <c r="B647" i="1"/>
  <c r="C647" i="1"/>
  <c r="A648" i="1"/>
  <c r="B648" i="1"/>
  <c r="C648" i="1"/>
  <c r="A649" i="1"/>
  <c r="B649" i="1"/>
  <c r="C649" i="1"/>
  <c r="A650" i="1"/>
  <c r="B650" i="1"/>
  <c r="C650" i="1"/>
  <c r="A651" i="1"/>
  <c r="B651" i="1"/>
  <c r="C651" i="1"/>
  <c r="A652" i="1"/>
  <c r="B652" i="1"/>
  <c r="C652" i="1"/>
  <c r="A653" i="1"/>
  <c r="B653" i="1"/>
  <c r="C653" i="1"/>
  <c r="A654" i="1"/>
  <c r="B654" i="1"/>
  <c r="C654" i="1"/>
  <c r="A655" i="1"/>
  <c r="B655" i="1"/>
  <c r="C655" i="1"/>
  <c r="A656" i="1"/>
  <c r="B656" i="1"/>
  <c r="C656" i="1"/>
  <c r="A657" i="1"/>
  <c r="B657" i="1"/>
  <c r="C657" i="1"/>
  <c r="A658" i="1"/>
  <c r="B658" i="1"/>
  <c r="C658" i="1"/>
  <c r="A659" i="1"/>
  <c r="B659" i="1"/>
  <c r="C659" i="1"/>
  <c r="A660" i="1"/>
  <c r="B660" i="1"/>
  <c r="C660" i="1"/>
  <c r="A661" i="1"/>
  <c r="B661" i="1"/>
  <c r="C661" i="1"/>
  <c r="A662" i="1"/>
  <c r="B662" i="1"/>
  <c r="C662" i="1"/>
  <c r="A663" i="1"/>
  <c r="B663" i="1"/>
  <c r="C663" i="1"/>
  <c r="A664" i="1"/>
  <c r="B664" i="1"/>
  <c r="C664" i="1"/>
  <c r="A665" i="1"/>
  <c r="B665" i="1"/>
  <c r="C665" i="1"/>
  <c r="A666" i="1"/>
  <c r="B666" i="1"/>
  <c r="C666" i="1"/>
  <c r="A667" i="1"/>
  <c r="B667" i="1"/>
  <c r="C667" i="1"/>
  <c r="A668" i="1"/>
  <c r="B668" i="1"/>
  <c r="C668" i="1"/>
  <c r="A669" i="1"/>
  <c r="B669" i="1"/>
  <c r="C669" i="1"/>
  <c r="A670" i="1"/>
  <c r="B670" i="1"/>
  <c r="C670" i="1"/>
  <c r="A671" i="1"/>
  <c r="B671" i="1"/>
  <c r="C671" i="1"/>
  <c r="A672" i="1"/>
  <c r="B672" i="1"/>
  <c r="C672" i="1"/>
  <c r="A673" i="1"/>
  <c r="B673" i="1"/>
  <c r="C673" i="1"/>
  <c r="A674" i="1"/>
  <c r="B674" i="1"/>
  <c r="C674" i="1"/>
  <c r="A675" i="1"/>
  <c r="B675" i="1"/>
  <c r="C675" i="1"/>
  <c r="A676" i="1"/>
  <c r="B676" i="1"/>
  <c r="C676" i="1"/>
  <c r="A677" i="1"/>
  <c r="B677" i="1"/>
  <c r="C677" i="1"/>
  <c r="A678" i="1"/>
  <c r="B678" i="1"/>
  <c r="C678" i="1"/>
  <c r="A679" i="1"/>
  <c r="B679" i="1"/>
  <c r="C679" i="1"/>
  <c r="A680" i="1"/>
  <c r="B680" i="1"/>
  <c r="C680" i="1"/>
  <c r="A681" i="1"/>
  <c r="B681" i="1"/>
  <c r="C681" i="1"/>
  <c r="A682" i="1"/>
  <c r="B682" i="1"/>
  <c r="C682" i="1"/>
  <c r="A683" i="1"/>
  <c r="B683" i="1"/>
  <c r="C683" i="1"/>
  <c r="A684" i="1"/>
  <c r="B684" i="1"/>
  <c r="C684" i="1"/>
  <c r="A685" i="1"/>
  <c r="B685" i="1"/>
  <c r="C685" i="1"/>
  <c r="A686" i="1"/>
  <c r="B686" i="1"/>
  <c r="C686" i="1"/>
  <c r="A687" i="1"/>
  <c r="B687" i="1"/>
  <c r="C687" i="1"/>
  <c r="A688" i="1"/>
  <c r="B688" i="1"/>
  <c r="C688" i="1"/>
  <c r="A689" i="1"/>
  <c r="B689" i="1"/>
  <c r="C689" i="1"/>
  <c r="A690" i="1"/>
  <c r="B690" i="1"/>
  <c r="C690" i="1"/>
  <c r="A691" i="1"/>
  <c r="B691" i="1"/>
  <c r="C691" i="1"/>
  <c r="A692" i="1"/>
  <c r="B692" i="1"/>
  <c r="C692" i="1"/>
  <c r="A693" i="1"/>
  <c r="B693" i="1"/>
  <c r="C693" i="1"/>
  <c r="A694" i="1"/>
  <c r="B694" i="1"/>
  <c r="C694" i="1"/>
  <c r="A695" i="1"/>
  <c r="B695" i="1"/>
  <c r="C695" i="1"/>
  <c r="A696" i="1"/>
  <c r="B696" i="1"/>
  <c r="C696" i="1"/>
  <c r="A697" i="1"/>
  <c r="B697" i="1"/>
  <c r="C697" i="1"/>
  <c r="A698" i="1"/>
  <c r="B698" i="1"/>
  <c r="C698" i="1"/>
  <c r="A699" i="1"/>
  <c r="B699" i="1"/>
  <c r="C699" i="1"/>
  <c r="A700" i="1"/>
  <c r="B700" i="1"/>
  <c r="C700" i="1"/>
  <c r="A701" i="1"/>
  <c r="B701" i="1"/>
  <c r="C701" i="1"/>
  <c r="A702" i="1"/>
  <c r="B702" i="1"/>
  <c r="C702" i="1"/>
  <c r="A703" i="1"/>
  <c r="B703" i="1"/>
  <c r="C703" i="1"/>
  <c r="A704" i="1"/>
  <c r="B704" i="1"/>
  <c r="C704" i="1"/>
  <c r="A705" i="1"/>
  <c r="B705" i="1"/>
  <c r="C705" i="1"/>
  <c r="A706" i="1"/>
  <c r="B706" i="1"/>
  <c r="C706" i="1"/>
  <c r="A707" i="1"/>
  <c r="B707" i="1"/>
  <c r="C707" i="1"/>
  <c r="A708" i="1"/>
  <c r="B708" i="1"/>
  <c r="C708" i="1"/>
  <c r="A709" i="1"/>
  <c r="B709" i="1"/>
  <c r="C709" i="1"/>
  <c r="A710" i="1"/>
  <c r="B710" i="1"/>
  <c r="C710" i="1"/>
  <c r="A711" i="1"/>
  <c r="B711" i="1"/>
  <c r="C711" i="1"/>
  <c r="A712" i="1"/>
  <c r="B712" i="1"/>
  <c r="C712" i="1"/>
  <c r="A713" i="1"/>
  <c r="B713" i="1"/>
  <c r="C713" i="1"/>
  <c r="A714" i="1"/>
  <c r="B714" i="1"/>
  <c r="C714" i="1"/>
  <c r="A715" i="1"/>
  <c r="B715" i="1"/>
  <c r="C715" i="1"/>
  <c r="A716" i="1"/>
  <c r="B716" i="1"/>
  <c r="C716" i="1"/>
  <c r="A717" i="1"/>
  <c r="B717" i="1"/>
  <c r="C717" i="1"/>
  <c r="A718" i="1"/>
  <c r="B718" i="1"/>
  <c r="C718" i="1"/>
  <c r="A719" i="1"/>
  <c r="B719" i="1"/>
  <c r="C719" i="1"/>
  <c r="A720" i="1"/>
  <c r="B720" i="1"/>
  <c r="C720" i="1"/>
  <c r="A721" i="1"/>
  <c r="B721" i="1"/>
  <c r="C721" i="1"/>
  <c r="A722" i="1"/>
  <c r="B722" i="1"/>
  <c r="C722" i="1"/>
  <c r="A723" i="1"/>
  <c r="B723" i="1"/>
  <c r="C723" i="1"/>
  <c r="A724" i="1"/>
  <c r="B724" i="1"/>
  <c r="C724" i="1"/>
  <c r="A725" i="1"/>
  <c r="B725" i="1"/>
  <c r="C725" i="1"/>
  <c r="A726" i="1"/>
  <c r="B726" i="1"/>
  <c r="C726" i="1"/>
  <c r="A727" i="1"/>
  <c r="B727" i="1"/>
  <c r="C727" i="1"/>
  <c r="A728" i="1"/>
  <c r="B728" i="1"/>
  <c r="C728" i="1"/>
  <c r="A729" i="1"/>
  <c r="B729" i="1"/>
  <c r="C729" i="1"/>
  <c r="A730" i="1"/>
  <c r="B730" i="1"/>
  <c r="C730" i="1"/>
  <c r="A731" i="1"/>
  <c r="B731" i="1"/>
  <c r="C731" i="1"/>
  <c r="A732" i="1"/>
  <c r="B732" i="1"/>
  <c r="C732" i="1"/>
  <c r="A733" i="1"/>
  <c r="B733" i="1"/>
  <c r="C733" i="1"/>
  <c r="A734" i="1"/>
  <c r="B734" i="1"/>
  <c r="C734" i="1"/>
  <c r="A735" i="1"/>
  <c r="B735" i="1"/>
  <c r="C735" i="1"/>
  <c r="A736" i="1"/>
  <c r="B736" i="1"/>
  <c r="C736" i="1"/>
  <c r="A737" i="1"/>
  <c r="B737" i="1"/>
  <c r="C737" i="1"/>
  <c r="A738" i="1"/>
  <c r="B738" i="1"/>
  <c r="C738" i="1"/>
  <c r="A739" i="1"/>
  <c r="B739" i="1"/>
  <c r="C739" i="1"/>
  <c r="A740" i="1"/>
  <c r="B740" i="1"/>
  <c r="C740" i="1"/>
  <c r="A741" i="1"/>
  <c r="B741" i="1"/>
  <c r="C741" i="1"/>
  <c r="A742" i="1"/>
  <c r="B742" i="1"/>
  <c r="C742" i="1"/>
  <c r="A743" i="1"/>
  <c r="B743" i="1"/>
  <c r="C743" i="1"/>
  <c r="A744" i="1"/>
  <c r="B744" i="1"/>
  <c r="C744" i="1"/>
  <c r="A745" i="1"/>
  <c r="B745" i="1"/>
  <c r="C745" i="1"/>
  <c r="A746" i="1"/>
  <c r="B746" i="1"/>
  <c r="C746" i="1"/>
  <c r="A747" i="1"/>
  <c r="B747" i="1"/>
  <c r="C747" i="1"/>
  <c r="A748" i="1"/>
  <c r="B748" i="1"/>
  <c r="C748" i="1"/>
  <c r="A749" i="1"/>
  <c r="B749" i="1"/>
  <c r="C749" i="1"/>
  <c r="A750" i="1"/>
  <c r="B750" i="1"/>
  <c r="C750" i="1"/>
  <c r="A751" i="1"/>
  <c r="B751" i="1"/>
  <c r="C751" i="1"/>
  <c r="A752" i="1"/>
  <c r="B752" i="1"/>
  <c r="C752" i="1"/>
  <c r="A753" i="1"/>
  <c r="B753" i="1"/>
  <c r="C753" i="1"/>
  <c r="A754" i="1"/>
  <c r="B754" i="1"/>
  <c r="C754" i="1"/>
  <c r="A755" i="1"/>
  <c r="B755" i="1"/>
  <c r="C755" i="1"/>
  <c r="A756" i="1"/>
  <c r="B756" i="1"/>
  <c r="C756" i="1"/>
  <c r="A757" i="1"/>
  <c r="B757" i="1"/>
  <c r="C757" i="1"/>
  <c r="A758" i="1"/>
  <c r="B758" i="1"/>
  <c r="C758" i="1"/>
  <c r="A759" i="1"/>
  <c r="B759" i="1"/>
  <c r="C759" i="1"/>
  <c r="A760" i="1"/>
  <c r="B760" i="1"/>
  <c r="C760" i="1"/>
  <c r="A761" i="1"/>
  <c r="B761" i="1"/>
  <c r="C761" i="1"/>
  <c r="A762" i="1"/>
  <c r="B762" i="1"/>
  <c r="C762" i="1"/>
  <c r="A763" i="1"/>
  <c r="B763" i="1"/>
  <c r="C763" i="1"/>
  <c r="A764" i="1"/>
  <c r="B764" i="1"/>
  <c r="C764" i="1"/>
  <c r="A765" i="1"/>
  <c r="B765" i="1"/>
  <c r="C765" i="1"/>
  <c r="A766" i="1"/>
  <c r="B766" i="1"/>
  <c r="C766" i="1"/>
  <c r="A767" i="1"/>
  <c r="B767" i="1"/>
  <c r="C767" i="1"/>
  <c r="A768" i="1"/>
  <c r="B768" i="1"/>
  <c r="C768" i="1"/>
  <c r="A769" i="1"/>
  <c r="B769" i="1"/>
  <c r="C769" i="1"/>
  <c r="A770" i="1"/>
  <c r="B770" i="1"/>
  <c r="C770" i="1"/>
  <c r="A771" i="1"/>
  <c r="B771" i="1"/>
  <c r="C771" i="1"/>
  <c r="A772" i="1"/>
  <c r="B772" i="1"/>
  <c r="C772" i="1"/>
  <c r="A773" i="1"/>
  <c r="B773" i="1"/>
  <c r="C773" i="1"/>
  <c r="A774" i="1"/>
  <c r="B774" i="1"/>
  <c r="C774" i="1"/>
  <c r="A775" i="1"/>
  <c r="B775" i="1"/>
  <c r="C775" i="1"/>
  <c r="A776" i="1"/>
  <c r="B776" i="1"/>
  <c r="C776" i="1"/>
  <c r="A777" i="1"/>
  <c r="B777" i="1"/>
  <c r="C777" i="1"/>
  <c r="A778" i="1"/>
  <c r="B778" i="1"/>
  <c r="C778" i="1"/>
  <c r="A779" i="1"/>
  <c r="B779" i="1"/>
  <c r="C779" i="1"/>
  <c r="A780" i="1"/>
  <c r="B780" i="1"/>
  <c r="C780" i="1"/>
  <c r="A781" i="1"/>
  <c r="B781" i="1"/>
  <c r="C781" i="1"/>
  <c r="A782" i="1"/>
  <c r="B782" i="1"/>
  <c r="C782" i="1"/>
  <c r="A783" i="1"/>
  <c r="B783" i="1"/>
  <c r="C783" i="1"/>
  <c r="A784" i="1"/>
  <c r="B784" i="1"/>
  <c r="C784" i="1"/>
  <c r="A785" i="1"/>
  <c r="B785" i="1"/>
  <c r="C785" i="1"/>
  <c r="A786" i="1"/>
  <c r="B786" i="1"/>
  <c r="C786" i="1"/>
  <c r="A787" i="1"/>
  <c r="B787" i="1"/>
  <c r="C787" i="1"/>
  <c r="A788" i="1"/>
  <c r="B788" i="1"/>
  <c r="C788" i="1"/>
  <c r="A789" i="1"/>
  <c r="B789" i="1"/>
  <c r="C789" i="1"/>
  <c r="A790" i="1"/>
  <c r="B790" i="1"/>
  <c r="C790" i="1"/>
  <c r="A791" i="1"/>
  <c r="B791" i="1"/>
  <c r="C791" i="1"/>
  <c r="A792" i="1"/>
  <c r="B792" i="1"/>
  <c r="C792" i="1"/>
  <c r="A793" i="1"/>
  <c r="B793" i="1"/>
  <c r="C793" i="1"/>
  <c r="A794" i="1"/>
  <c r="B794" i="1"/>
  <c r="C794" i="1"/>
  <c r="A795" i="1"/>
  <c r="B795" i="1"/>
  <c r="C795" i="1"/>
  <c r="A796" i="1"/>
  <c r="B796" i="1"/>
  <c r="C796" i="1"/>
  <c r="A797" i="1"/>
  <c r="B797" i="1"/>
  <c r="C797" i="1"/>
  <c r="A798" i="1"/>
  <c r="B798" i="1"/>
  <c r="C798" i="1"/>
  <c r="A799" i="1"/>
  <c r="B799" i="1"/>
  <c r="C799" i="1"/>
  <c r="A800" i="1"/>
  <c r="B800" i="1"/>
  <c r="C800" i="1"/>
  <c r="A801" i="1"/>
  <c r="B801" i="1"/>
  <c r="C801" i="1"/>
  <c r="A802" i="1"/>
  <c r="B802" i="1"/>
  <c r="C802" i="1"/>
  <c r="A803" i="1"/>
  <c r="B803" i="1"/>
  <c r="C803" i="1"/>
  <c r="A804" i="1"/>
  <c r="B804" i="1"/>
  <c r="C804" i="1"/>
  <c r="A805" i="1"/>
  <c r="B805" i="1"/>
  <c r="C805" i="1"/>
  <c r="A806" i="1"/>
  <c r="B806" i="1"/>
  <c r="C806" i="1"/>
  <c r="A807" i="1"/>
  <c r="B807" i="1"/>
  <c r="C807" i="1"/>
  <c r="A808" i="1"/>
  <c r="B808" i="1"/>
  <c r="C808" i="1"/>
  <c r="A809" i="1"/>
  <c r="B809" i="1"/>
  <c r="C809" i="1"/>
  <c r="A810" i="1"/>
  <c r="B810" i="1"/>
  <c r="C810" i="1"/>
  <c r="A811" i="1"/>
  <c r="B811" i="1"/>
  <c r="C811" i="1"/>
  <c r="A812" i="1"/>
  <c r="B812" i="1"/>
  <c r="C812" i="1"/>
  <c r="A813" i="1"/>
  <c r="B813" i="1"/>
  <c r="C813" i="1"/>
  <c r="A814" i="1"/>
  <c r="B814" i="1"/>
  <c r="C814" i="1"/>
  <c r="A815" i="1"/>
  <c r="B815" i="1"/>
  <c r="C815" i="1"/>
  <c r="A816" i="1"/>
  <c r="B816" i="1"/>
  <c r="C816" i="1"/>
  <c r="A817" i="1"/>
  <c r="B817" i="1"/>
  <c r="C817" i="1"/>
  <c r="A818" i="1"/>
  <c r="B818" i="1"/>
  <c r="C818" i="1"/>
  <c r="A819" i="1"/>
  <c r="B819" i="1"/>
  <c r="C819" i="1"/>
  <c r="A820" i="1"/>
  <c r="B820" i="1"/>
  <c r="C820" i="1"/>
  <c r="A821" i="1"/>
  <c r="B821" i="1"/>
  <c r="C821" i="1"/>
  <c r="A822" i="1"/>
  <c r="B822" i="1"/>
  <c r="C822" i="1"/>
  <c r="A823" i="1"/>
  <c r="B823" i="1"/>
  <c r="C823" i="1"/>
  <c r="A824" i="1"/>
  <c r="B824" i="1"/>
  <c r="C824" i="1"/>
  <c r="A825" i="1"/>
  <c r="B825" i="1"/>
  <c r="C825" i="1"/>
  <c r="A826" i="1"/>
  <c r="B826" i="1"/>
  <c r="C826" i="1"/>
  <c r="A827" i="1"/>
  <c r="B827" i="1"/>
  <c r="C827" i="1"/>
  <c r="A828" i="1"/>
  <c r="B828" i="1"/>
  <c r="C828" i="1"/>
  <c r="A829" i="1"/>
  <c r="B829" i="1"/>
  <c r="C829" i="1"/>
  <c r="A830" i="1"/>
  <c r="B830" i="1"/>
  <c r="C830" i="1"/>
  <c r="A831" i="1"/>
  <c r="B831" i="1"/>
  <c r="C831" i="1"/>
  <c r="A832" i="1"/>
  <c r="B832" i="1"/>
  <c r="C832" i="1"/>
  <c r="A833" i="1"/>
  <c r="B833" i="1"/>
  <c r="C833" i="1"/>
  <c r="A834" i="1"/>
  <c r="B834" i="1"/>
  <c r="C834" i="1"/>
  <c r="A835" i="1"/>
  <c r="B835" i="1"/>
  <c r="C835" i="1"/>
  <c r="A836" i="1"/>
  <c r="B836" i="1"/>
  <c r="C836" i="1"/>
  <c r="A837" i="1"/>
  <c r="B837" i="1"/>
  <c r="C837" i="1"/>
  <c r="A838" i="1"/>
  <c r="B838" i="1"/>
  <c r="C838" i="1"/>
  <c r="A839" i="1"/>
  <c r="B839" i="1"/>
  <c r="C839" i="1"/>
  <c r="A840" i="1"/>
  <c r="B840" i="1"/>
  <c r="C840" i="1"/>
  <c r="A841" i="1"/>
  <c r="B841" i="1"/>
  <c r="C841" i="1"/>
  <c r="A842" i="1"/>
  <c r="B842" i="1"/>
  <c r="C842" i="1"/>
  <c r="A843" i="1"/>
  <c r="B843" i="1"/>
  <c r="C843" i="1"/>
  <c r="A844" i="1"/>
  <c r="B844" i="1"/>
  <c r="C844" i="1"/>
  <c r="A845" i="1"/>
  <c r="B845" i="1"/>
  <c r="C845" i="1"/>
  <c r="A846" i="1"/>
  <c r="B846" i="1"/>
  <c r="C846" i="1"/>
  <c r="A847" i="1"/>
  <c r="B847" i="1"/>
  <c r="C847" i="1"/>
  <c r="A848" i="1"/>
  <c r="B848" i="1"/>
  <c r="C848" i="1"/>
  <c r="A849" i="1"/>
  <c r="B849" i="1"/>
  <c r="C849" i="1"/>
  <c r="A850" i="1"/>
  <c r="B850" i="1"/>
  <c r="C850" i="1"/>
  <c r="A851" i="1"/>
  <c r="B851" i="1"/>
  <c r="C851" i="1"/>
  <c r="A852" i="1"/>
  <c r="B852" i="1"/>
  <c r="C852" i="1"/>
  <c r="A853" i="1"/>
  <c r="B853" i="1"/>
  <c r="C853" i="1"/>
  <c r="A854" i="1"/>
  <c r="B854" i="1"/>
  <c r="C854" i="1"/>
  <c r="A855" i="1"/>
  <c r="B855" i="1"/>
  <c r="C855" i="1"/>
  <c r="A856" i="1"/>
  <c r="B856" i="1"/>
  <c r="C856" i="1"/>
  <c r="A857" i="1"/>
  <c r="B857" i="1"/>
  <c r="C857" i="1"/>
  <c r="A858" i="1"/>
  <c r="B858" i="1"/>
  <c r="C858" i="1"/>
  <c r="A859" i="1"/>
  <c r="B859" i="1"/>
  <c r="C859" i="1"/>
  <c r="A860" i="1"/>
  <c r="B860" i="1"/>
  <c r="C860" i="1"/>
  <c r="A861" i="1"/>
  <c r="B861" i="1"/>
  <c r="C861" i="1"/>
  <c r="A862" i="1"/>
  <c r="B862" i="1"/>
  <c r="C862" i="1"/>
  <c r="A863" i="1"/>
  <c r="B863" i="1"/>
  <c r="C863" i="1"/>
  <c r="A864" i="1"/>
  <c r="B864" i="1"/>
  <c r="C864" i="1"/>
  <c r="A865" i="1"/>
  <c r="B865" i="1"/>
  <c r="C865" i="1"/>
  <c r="A866" i="1"/>
  <c r="B866" i="1"/>
  <c r="C866" i="1"/>
  <c r="A867" i="1"/>
  <c r="B867" i="1"/>
  <c r="C867" i="1"/>
  <c r="A868" i="1"/>
  <c r="B868" i="1"/>
  <c r="C868" i="1"/>
  <c r="A869" i="1"/>
  <c r="B869" i="1"/>
  <c r="C869" i="1"/>
  <c r="A870" i="1"/>
  <c r="B870" i="1"/>
  <c r="C870" i="1"/>
  <c r="A871" i="1"/>
  <c r="B871" i="1"/>
  <c r="C871" i="1"/>
  <c r="A872" i="1"/>
  <c r="B872" i="1"/>
  <c r="C872" i="1"/>
  <c r="A873" i="1"/>
  <c r="B873" i="1"/>
  <c r="C873" i="1"/>
  <c r="A874" i="1"/>
  <c r="B874" i="1"/>
  <c r="C874" i="1"/>
  <c r="A875" i="1"/>
  <c r="B875" i="1"/>
  <c r="C875" i="1"/>
  <c r="A876" i="1"/>
  <c r="B876" i="1"/>
  <c r="C876" i="1"/>
  <c r="A877" i="1"/>
  <c r="B877" i="1"/>
  <c r="C877" i="1"/>
  <c r="A878" i="1"/>
  <c r="B878" i="1"/>
  <c r="C878" i="1"/>
  <c r="A879" i="1"/>
  <c r="B879" i="1"/>
  <c r="C879" i="1"/>
  <c r="A880" i="1"/>
  <c r="B880" i="1"/>
  <c r="C880" i="1"/>
  <c r="A881" i="1"/>
  <c r="B881" i="1"/>
  <c r="C881" i="1"/>
  <c r="A882" i="1"/>
  <c r="B882" i="1"/>
  <c r="C882" i="1"/>
  <c r="A883" i="1"/>
  <c r="B883" i="1"/>
  <c r="C883" i="1"/>
  <c r="A884" i="1"/>
  <c r="B884" i="1"/>
  <c r="C884" i="1"/>
  <c r="A885" i="1"/>
  <c r="B885" i="1"/>
  <c r="C885" i="1"/>
  <c r="A886" i="1"/>
  <c r="B886" i="1"/>
  <c r="C886" i="1"/>
  <c r="A887" i="1"/>
  <c r="B887" i="1"/>
  <c r="C887" i="1"/>
  <c r="A888" i="1"/>
  <c r="B888" i="1"/>
  <c r="C888" i="1"/>
  <c r="A889" i="1"/>
  <c r="B889" i="1"/>
  <c r="C889" i="1"/>
  <c r="A890" i="1"/>
  <c r="B890" i="1"/>
  <c r="C890" i="1"/>
  <c r="A891" i="1"/>
  <c r="B891" i="1"/>
  <c r="C891" i="1"/>
  <c r="A892" i="1"/>
  <c r="B892" i="1"/>
  <c r="C892" i="1"/>
  <c r="A893" i="1"/>
  <c r="B893" i="1"/>
  <c r="C893" i="1"/>
  <c r="A894" i="1"/>
  <c r="B894" i="1"/>
  <c r="C894" i="1"/>
  <c r="A895" i="1"/>
  <c r="B895" i="1"/>
  <c r="C895" i="1"/>
  <c r="A896" i="1"/>
  <c r="B896" i="1"/>
  <c r="C896" i="1"/>
  <c r="A897" i="1"/>
  <c r="B897" i="1"/>
  <c r="C897" i="1"/>
  <c r="A898" i="1"/>
  <c r="B898" i="1"/>
  <c r="C898" i="1"/>
  <c r="A899" i="1"/>
  <c r="B899" i="1"/>
  <c r="C899" i="1"/>
  <c r="A900" i="1"/>
  <c r="B900" i="1"/>
  <c r="C900" i="1"/>
  <c r="A901" i="1"/>
  <c r="B901" i="1"/>
  <c r="C901" i="1"/>
  <c r="A902" i="1"/>
  <c r="B902" i="1"/>
  <c r="C902" i="1"/>
  <c r="A903" i="1"/>
  <c r="B903" i="1"/>
  <c r="C903" i="1"/>
  <c r="A904" i="1"/>
  <c r="B904" i="1"/>
  <c r="C904" i="1"/>
  <c r="A905" i="1"/>
  <c r="B905" i="1"/>
  <c r="C905" i="1"/>
  <c r="A906" i="1"/>
  <c r="B906" i="1"/>
  <c r="C906" i="1"/>
  <c r="A907" i="1"/>
  <c r="B907" i="1"/>
  <c r="C907" i="1"/>
  <c r="A908" i="1"/>
  <c r="B908" i="1"/>
  <c r="C908" i="1"/>
  <c r="A909" i="1"/>
  <c r="B909" i="1"/>
  <c r="C909" i="1"/>
  <c r="A910" i="1"/>
  <c r="B910" i="1"/>
  <c r="C910" i="1"/>
  <c r="A911" i="1"/>
  <c r="B911" i="1"/>
  <c r="C911" i="1"/>
  <c r="A912" i="1"/>
  <c r="B912" i="1"/>
  <c r="C912" i="1"/>
  <c r="A913" i="1"/>
  <c r="B913" i="1"/>
  <c r="C913" i="1"/>
  <c r="A914" i="1"/>
  <c r="B914" i="1"/>
  <c r="C914" i="1"/>
  <c r="A915" i="1"/>
  <c r="B915" i="1"/>
  <c r="C915" i="1"/>
  <c r="A916" i="1"/>
  <c r="B916" i="1"/>
  <c r="C916" i="1"/>
  <c r="A917" i="1"/>
  <c r="B917" i="1"/>
  <c r="C917" i="1"/>
  <c r="A918" i="1"/>
  <c r="B918" i="1"/>
  <c r="C918" i="1"/>
  <c r="A919" i="1"/>
  <c r="B919" i="1"/>
  <c r="C919" i="1"/>
  <c r="A920" i="1"/>
  <c r="B920" i="1"/>
  <c r="C920" i="1"/>
  <c r="A921" i="1"/>
  <c r="B921" i="1"/>
  <c r="C921" i="1"/>
  <c r="A922" i="1"/>
  <c r="B922" i="1"/>
  <c r="C922" i="1"/>
  <c r="A923" i="1"/>
  <c r="B923" i="1"/>
  <c r="C923" i="1"/>
  <c r="A924" i="1"/>
  <c r="B924" i="1"/>
  <c r="C924" i="1"/>
  <c r="A925" i="1"/>
  <c r="B925" i="1"/>
  <c r="C925" i="1"/>
  <c r="A926" i="1"/>
  <c r="B926" i="1"/>
  <c r="C926" i="1"/>
  <c r="A927" i="1"/>
  <c r="B927" i="1"/>
  <c r="C927" i="1"/>
  <c r="A928" i="1"/>
  <c r="B928" i="1"/>
  <c r="C928" i="1"/>
  <c r="A929" i="1"/>
  <c r="B929" i="1"/>
  <c r="C929" i="1"/>
  <c r="A930" i="1"/>
  <c r="B930" i="1"/>
  <c r="C930" i="1"/>
  <c r="A931" i="1"/>
  <c r="B931" i="1"/>
  <c r="C931" i="1"/>
  <c r="A932" i="1"/>
  <c r="B932" i="1"/>
  <c r="C932" i="1"/>
  <c r="A933" i="1"/>
  <c r="B933" i="1"/>
  <c r="C933" i="1"/>
  <c r="A934" i="1"/>
  <c r="B934" i="1"/>
  <c r="C934" i="1"/>
  <c r="A935" i="1"/>
  <c r="B935" i="1"/>
  <c r="C935" i="1"/>
  <c r="A936" i="1"/>
  <c r="B936" i="1"/>
  <c r="C936" i="1"/>
  <c r="A937" i="1"/>
  <c r="B937" i="1"/>
  <c r="C937" i="1"/>
  <c r="A938" i="1"/>
  <c r="B938" i="1"/>
  <c r="C938" i="1"/>
  <c r="A939" i="1"/>
  <c r="B939" i="1"/>
  <c r="C939" i="1"/>
  <c r="A940" i="1"/>
  <c r="B940" i="1"/>
  <c r="C940" i="1"/>
  <c r="A941" i="1"/>
  <c r="B941" i="1"/>
  <c r="C941" i="1"/>
  <c r="A942" i="1"/>
  <c r="B942" i="1"/>
  <c r="C942" i="1"/>
  <c r="A943" i="1"/>
  <c r="B943" i="1"/>
  <c r="C943" i="1"/>
  <c r="A944" i="1"/>
  <c r="B944" i="1"/>
  <c r="C944" i="1"/>
  <c r="A945" i="1"/>
  <c r="B945" i="1"/>
  <c r="C945" i="1"/>
  <c r="A946" i="1"/>
  <c r="B946" i="1"/>
  <c r="C946" i="1"/>
  <c r="A947" i="1"/>
  <c r="B947" i="1"/>
  <c r="C947" i="1"/>
  <c r="A948" i="1"/>
  <c r="B948" i="1"/>
  <c r="C948" i="1"/>
  <c r="A949" i="1"/>
  <c r="B949" i="1"/>
  <c r="C949" i="1"/>
  <c r="A950" i="1"/>
  <c r="B950" i="1"/>
  <c r="C950" i="1"/>
  <c r="A951" i="1"/>
  <c r="B951" i="1"/>
  <c r="C951" i="1"/>
  <c r="A952" i="1"/>
  <c r="B952" i="1"/>
  <c r="C952" i="1"/>
  <c r="A953" i="1"/>
  <c r="B953" i="1"/>
  <c r="C953" i="1"/>
  <c r="A954" i="1"/>
  <c r="B954" i="1"/>
  <c r="C954" i="1"/>
  <c r="A955" i="1"/>
  <c r="B955" i="1"/>
  <c r="C955" i="1"/>
  <c r="A956" i="1"/>
  <c r="B956" i="1"/>
  <c r="C956" i="1"/>
  <c r="A957" i="1"/>
  <c r="B957" i="1"/>
  <c r="C957" i="1"/>
  <c r="A958" i="1"/>
  <c r="B958" i="1"/>
  <c r="C958" i="1"/>
  <c r="A959" i="1"/>
  <c r="B959" i="1"/>
  <c r="C959" i="1"/>
  <c r="A960" i="1"/>
  <c r="B960" i="1"/>
  <c r="C960" i="1"/>
  <c r="A961" i="1"/>
  <c r="B961" i="1"/>
  <c r="C961" i="1"/>
  <c r="A962" i="1"/>
  <c r="B962" i="1"/>
  <c r="C962" i="1"/>
  <c r="A963" i="1"/>
  <c r="B963" i="1"/>
  <c r="C963" i="1"/>
  <c r="A964" i="1"/>
  <c r="B964" i="1"/>
  <c r="C964" i="1"/>
  <c r="A965" i="1"/>
  <c r="B965" i="1"/>
  <c r="C965" i="1"/>
  <c r="A966" i="1"/>
  <c r="B966" i="1"/>
  <c r="C966" i="1"/>
  <c r="A967" i="1"/>
  <c r="B967" i="1"/>
  <c r="C967" i="1"/>
  <c r="A968" i="1"/>
  <c r="B968" i="1"/>
  <c r="C968" i="1"/>
  <c r="A969" i="1"/>
  <c r="B969" i="1"/>
  <c r="C969" i="1"/>
  <c r="A970" i="1"/>
  <c r="B970" i="1"/>
  <c r="C970" i="1"/>
  <c r="A971" i="1"/>
  <c r="B971" i="1"/>
  <c r="C971" i="1"/>
  <c r="A972" i="1"/>
  <c r="B972" i="1"/>
  <c r="C972" i="1"/>
  <c r="A973" i="1"/>
  <c r="B973" i="1"/>
  <c r="C973" i="1"/>
  <c r="A974" i="1"/>
  <c r="B974" i="1"/>
  <c r="C974" i="1"/>
  <c r="A975" i="1"/>
  <c r="B975" i="1"/>
  <c r="C975" i="1"/>
  <c r="A976" i="1"/>
  <c r="B976" i="1"/>
  <c r="C976" i="1"/>
  <c r="A977" i="1"/>
  <c r="B977" i="1"/>
  <c r="C977" i="1"/>
  <c r="A978" i="1"/>
  <c r="B978" i="1"/>
  <c r="C978" i="1"/>
  <c r="A979" i="1"/>
  <c r="B979" i="1"/>
  <c r="C979" i="1"/>
  <c r="A980" i="1"/>
  <c r="B980" i="1"/>
  <c r="C980" i="1"/>
  <c r="A981" i="1"/>
  <c r="B981" i="1"/>
  <c r="C981" i="1"/>
  <c r="A982" i="1"/>
  <c r="B982" i="1"/>
  <c r="C982" i="1"/>
  <c r="A983" i="1"/>
  <c r="B983" i="1"/>
  <c r="C983" i="1"/>
  <c r="A984" i="1"/>
  <c r="B984" i="1"/>
  <c r="C984" i="1"/>
  <c r="A985" i="1"/>
  <c r="B985" i="1"/>
  <c r="C985" i="1"/>
  <c r="A986" i="1"/>
  <c r="B986" i="1"/>
  <c r="C986" i="1"/>
  <c r="A987" i="1"/>
  <c r="B987" i="1"/>
  <c r="C987" i="1"/>
  <c r="A988" i="1"/>
  <c r="B988" i="1"/>
  <c r="C988" i="1"/>
  <c r="A989" i="1"/>
  <c r="B989" i="1"/>
  <c r="C989" i="1"/>
  <c r="A990" i="1"/>
  <c r="B990" i="1"/>
  <c r="C990" i="1"/>
  <c r="A991" i="1"/>
  <c r="B991" i="1"/>
  <c r="C991" i="1"/>
  <c r="A992" i="1"/>
  <c r="B992" i="1"/>
  <c r="C992" i="1"/>
  <c r="A993" i="1"/>
  <c r="B993" i="1"/>
  <c r="C993" i="1"/>
  <c r="A994" i="1"/>
  <c r="B994" i="1"/>
  <c r="C994" i="1"/>
  <c r="A995" i="1"/>
  <c r="B995" i="1"/>
  <c r="C995" i="1"/>
  <c r="A996" i="1"/>
  <c r="B996" i="1"/>
  <c r="C996" i="1"/>
  <c r="A997" i="1"/>
  <c r="B997" i="1"/>
  <c r="C997" i="1"/>
  <c r="A998" i="1"/>
  <c r="B998" i="1"/>
  <c r="C998" i="1"/>
  <c r="A999" i="1"/>
  <c r="B999" i="1"/>
  <c r="C999" i="1"/>
  <c r="A1000" i="1"/>
  <c r="B1000" i="1"/>
  <c r="C1000" i="1"/>
  <c r="A1001" i="1"/>
  <c r="B1001" i="1"/>
  <c r="C1001" i="1"/>
  <c r="A1002" i="1"/>
  <c r="B1002" i="1"/>
  <c r="C1002" i="1"/>
  <c r="A1003" i="1"/>
  <c r="B1003" i="1"/>
  <c r="C1003" i="1"/>
  <c r="A1004" i="1"/>
  <c r="B1004" i="1"/>
  <c r="C1004" i="1"/>
  <c r="A1005" i="1"/>
  <c r="B1005" i="1"/>
  <c r="C1005" i="1"/>
  <c r="A1006" i="1"/>
  <c r="B1006" i="1"/>
  <c r="C1006" i="1"/>
  <c r="A1007" i="1"/>
  <c r="B1007" i="1"/>
  <c r="C1007" i="1"/>
  <c r="A1008" i="1"/>
  <c r="B1008" i="1"/>
  <c r="C1008" i="1"/>
  <c r="A1009" i="1"/>
  <c r="B1009" i="1"/>
  <c r="C1009" i="1"/>
  <c r="A1010" i="1"/>
  <c r="B1010" i="1"/>
  <c r="C1010" i="1"/>
  <c r="A1011" i="1"/>
  <c r="B1011" i="1"/>
  <c r="C1011" i="1"/>
  <c r="A1012" i="1"/>
  <c r="B1012" i="1"/>
  <c r="C1012" i="1"/>
  <c r="A1013" i="1"/>
  <c r="B1013" i="1"/>
  <c r="C1013" i="1"/>
  <c r="A1014" i="1"/>
  <c r="B1014" i="1"/>
  <c r="C1014" i="1"/>
  <c r="A1015" i="1"/>
  <c r="B1015" i="1"/>
  <c r="C1015" i="1"/>
  <c r="A1016" i="1"/>
  <c r="B1016" i="1"/>
  <c r="C1016" i="1"/>
  <c r="A1017" i="1"/>
  <c r="B1017" i="1"/>
  <c r="C1017" i="1"/>
  <c r="A1018" i="1"/>
  <c r="B1018" i="1"/>
  <c r="C1018" i="1"/>
  <c r="A1019" i="1"/>
  <c r="B1019" i="1"/>
  <c r="C1019" i="1"/>
  <c r="A1020" i="1"/>
  <c r="B1020" i="1"/>
  <c r="C1020" i="1"/>
  <c r="A1021" i="1"/>
  <c r="B1021" i="1"/>
  <c r="C1021" i="1"/>
  <c r="A1022" i="1"/>
  <c r="B1022" i="1"/>
  <c r="C1022" i="1"/>
  <c r="A1023" i="1"/>
  <c r="B1023" i="1"/>
  <c r="C1023" i="1"/>
  <c r="A1024" i="1"/>
  <c r="B1024" i="1"/>
  <c r="C1024" i="1"/>
  <c r="A1025" i="1"/>
  <c r="B1025" i="1"/>
  <c r="C1025" i="1"/>
  <c r="A1026" i="1"/>
  <c r="B1026" i="1"/>
  <c r="C1026" i="1"/>
  <c r="A1027" i="1"/>
  <c r="B1027" i="1"/>
  <c r="C1027" i="1"/>
  <c r="A1028" i="1"/>
  <c r="B1028" i="1"/>
  <c r="C1028" i="1"/>
  <c r="A1029" i="1"/>
  <c r="B1029" i="1"/>
  <c r="C1029" i="1"/>
  <c r="A1030" i="1"/>
  <c r="B1030" i="1"/>
  <c r="C1030" i="1"/>
  <c r="A1031" i="1"/>
  <c r="B1031" i="1"/>
  <c r="C1031" i="1"/>
  <c r="A1032" i="1"/>
  <c r="B1032" i="1"/>
  <c r="C1032" i="1"/>
  <c r="A1033" i="1"/>
  <c r="B1033" i="1"/>
  <c r="C1033" i="1"/>
  <c r="A1034" i="1"/>
  <c r="B1034" i="1"/>
  <c r="C1034" i="1"/>
  <c r="A1035" i="1"/>
  <c r="B1035" i="1"/>
  <c r="C1035" i="1"/>
  <c r="A1036" i="1"/>
  <c r="B1036" i="1"/>
  <c r="C1036" i="1"/>
  <c r="A1037" i="1"/>
  <c r="B1037" i="1"/>
  <c r="C1037" i="1"/>
  <c r="A1038" i="1"/>
  <c r="B1038" i="1"/>
  <c r="C1038" i="1"/>
  <c r="A1039" i="1"/>
  <c r="B1039" i="1"/>
  <c r="C1039" i="1"/>
  <c r="A1040" i="1"/>
  <c r="B1040" i="1"/>
  <c r="C1040" i="1"/>
  <c r="A1041" i="1"/>
  <c r="B1041" i="1"/>
  <c r="C1041" i="1"/>
  <c r="A1042" i="1"/>
  <c r="B1042" i="1"/>
  <c r="C1042" i="1"/>
  <c r="A1043" i="1"/>
  <c r="B1043" i="1"/>
  <c r="C1043" i="1"/>
  <c r="A1044" i="1"/>
  <c r="B1044" i="1"/>
  <c r="C1044" i="1"/>
  <c r="A1045" i="1"/>
  <c r="B1045" i="1"/>
  <c r="C1045" i="1"/>
  <c r="A1046" i="1"/>
  <c r="B1046" i="1"/>
  <c r="C1046" i="1"/>
  <c r="A1047" i="1"/>
  <c r="B1047" i="1"/>
  <c r="C1047" i="1"/>
  <c r="A1048" i="1"/>
  <c r="B1048" i="1"/>
  <c r="C1048" i="1"/>
  <c r="A1049" i="1"/>
  <c r="B1049" i="1"/>
  <c r="C1049" i="1"/>
  <c r="A1050" i="1"/>
  <c r="B1050" i="1"/>
  <c r="C1050" i="1"/>
  <c r="A1051" i="1"/>
  <c r="B1051" i="1"/>
  <c r="C1051" i="1"/>
  <c r="A1052" i="1"/>
  <c r="B1052" i="1"/>
  <c r="C1052" i="1"/>
  <c r="A1053" i="1"/>
  <c r="B1053" i="1"/>
  <c r="C1053" i="1"/>
  <c r="A1054" i="1"/>
  <c r="B1054" i="1"/>
  <c r="C1054" i="1"/>
  <c r="AF6" i="35" l="1"/>
  <c r="AK6" i="35" s="1"/>
  <c r="AF7" i="35"/>
  <c r="AJ7" i="35" s="1"/>
  <c r="AF8" i="35"/>
  <c r="AI8" i="35" s="1"/>
  <c r="AF5" i="35"/>
  <c r="AH5" i="35" s="1"/>
  <c r="D35" i="3"/>
  <c r="C35" i="3"/>
  <c r="D34" i="3"/>
  <c r="C34" i="3"/>
  <c r="D33" i="3"/>
  <c r="C33" i="3"/>
  <c r="D32" i="3"/>
  <c r="C32" i="3"/>
  <c r="D31" i="3"/>
  <c r="C31" i="3"/>
  <c r="D30" i="3"/>
  <c r="C30" i="3"/>
  <c r="D29" i="3"/>
  <c r="C29" i="3"/>
  <c r="D28" i="3"/>
  <c r="C28" i="3"/>
  <c r="D27" i="3"/>
  <c r="C27" i="3"/>
  <c r="D26" i="3"/>
  <c r="C26" i="3"/>
  <c r="D25" i="3"/>
  <c r="C25" i="3"/>
  <c r="D24" i="3"/>
  <c r="C24" i="3"/>
  <c r="D23" i="3"/>
  <c r="C23" i="3"/>
  <c r="D22" i="3"/>
  <c r="C22" i="3"/>
  <c r="D21" i="3"/>
  <c r="C21" i="3"/>
  <c r="D20" i="3"/>
  <c r="C20" i="3"/>
  <c r="D19" i="3"/>
  <c r="C19" i="3"/>
  <c r="D18" i="3"/>
  <c r="C18" i="3"/>
  <c r="D17" i="3"/>
  <c r="C17" i="3"/>
  <c r="D16" i="3"/>
  <c r="C16" i="3"/>
  <c r="D15" i="3"/>
  <c r="C15" i="3"/>
  <c r="D14" i="3"/>
  <c r="C14" i="3"/>
  <c r="D13" i="3"/>
  <c r="C13" i="3"/>
  <c r="D12" i="3"/>
  <c r="C12" i="3"/>
  <c r="D11" i="3"/>
  <c r="C11" i="3"/>
  <c r="D10" i="3"/>
  <c r="C10" i="3"/>
  <c r="D9" i="3"/>
  <c r="C9" i="3"/>
  <c r="D8" i="3"/>
  <c r="C8" i="3"/>
  <c r="D7" i="3"/>
  <c r="C7" i="3"/>
  <c r="D6" i="3"/>
  <c r="C6" i="3"/>
  <c r="C39" i="3" s="1"/>
  <c r="C6" i="29"/>
  <c r="AX8" i="35" l="1"/>
  <c r="AL8" i="35"/>
  <c r="AH8" i="35"/>
  <c r="BB8" i="35"/>
  <c r="AV6" i="35"/>
  <c r="AY7" i="35"/>
  <c r="AI7" i="35"/>
  <c r="AU7" i="35"/>
  <c r="BH6" i="35"/>
  <c r="AR6" i="35"/>
  <c r="BJ8" i="35"/>
  <c r="AT8" i="35"/>
  <c r="BG7" i="35"/>
  <c r="AQ7" i="35"/>
  <c r="BD6" i="35"/>
  <c r="AN6" i="35"/>
  <c r="BF8" i="35"/>
  <c r="AP8" i="35"/>
  <c r="BC7" i="35"/>
  <c r="AM7" i="35"/>
  <c r="AZ6" i="35"/>
  <c r="AJ6" i="35"/>
  <c r="AG5" i="35"/>
  <c r="AW5" i="35"/>
  <c r="AK5" i="35"/>
  <c r="AG8" i="35"/>
  <c r="BI8" i="35"/>
  <c r="BE8" i="35"/>
  <c r="BA8" i="35"/>
  <c r="AW8" i="35"/>
  <c r="AS8" i="35"/>
  <c r="AO8" i="35"/>
  <c r="AK8" i="35"/>
  <c r="BJ7" i="35"/>
  <c r="BF7" i="35"/>
  <c r="BB7" i="35"/>
  <c r="AX7" i="35"/>
  <c r="AT7" i="35"/>
  <c r="AP7" i="35"/>
  <c r="AL7" i="35"/>
  <c r="AH7" i="35"/>
  <c r="BG6" i="35"/>
  <c r="BC6" i="35"/>
  <c r="AY6" i="35"/>
  <c r="AU6" i="35"/>
  <c r="AQ6" i="35"/>
  <c r="AM6" i="35"/>
  <c r="AI6" i="35"/>
  <c r="BH5" i="35"/>
  <c r="BD5" i="35"/>
  <c r="AZ5" i="35"/>
  <c r="AV5" i="35"/>
  <c r="AR5" i="35"/>
  <c r="AN5" i="35"/>
  <c r="AJ5" i="35"/>
  <c r="BI5" i="35"/>
  <c r="BA5" i="35"/>
  <c r="AO5" i="35"/>
  <c r="AG7" i="35"/>
  <c r="BH8" i="35"/>
  <c r="BD8" i="35"/>
  <c r="AZ8" i="35"/>
  <c r="AV8" i="35"/>
  <c r="AR8" i="35"/>
  <c r="AN8" i="35"/>
  <c r="AJ8" i="35"/>
  <c r="BI7" i="35"/>
  <c r="BE7" i="35"/>
  <c r="BA7" i="35"/>
  <c r="AW7" i="35"/>
  <c r="AS7" i="35"/>
  <c r="AO7" i="35"/>
  <c r="AK7" i="35"/>
  <c r="BJ6" i="35"/>
  <c r="BF6" i="35"/>
  <c r="BB6" i="35"/>
  <c r="AX6" i="35"/>
  <c r="AT6" i="35"/>
  <c r="AP6" i="35"/>
  <c r="AL6" i="35"/>
  <c r="AH6" i="35"/>
  <c r="BG5" i="35"/>
  <c r="BC5" i="35"/>
  <c r="AY5" i="35"/>
  <c r="AU5" i="35"/>
  <c r="AQ5" i="35"/>
  <c r="AM5" i="35"/>
  <c r="AI5" i="35"/>
  <c r="BE5" i="35"/>
  <c r="AS5" i="35"/>
  <c r="AG6" i="35"/>
  <c r="BG8" i="35"/>
  <c r="BC8" i="35"/>
  <c r="AY8" i="35"/>
  <c r="AU8" i="35"/>
  <c r="AQ8" i="35"/>
  <c r="AM8" i="35"/>
  <c r="BH7" i="35"/>
  <c r="BD7" i="35"/>
  <c r="AZ7" i="35"/>
  <c r="AV7" i="35"/>
  <c r="AR7" i="35"/>
  <c r="AN7" i="35"/>
  <c r="BI6" i="35"/>
  <c r="BE6" i="35"/>
  <c r="BA6" i="35"/>
  <c r="AW6" i="35"/>
  <c r="AS6" i="35"/>
  <c r="AO6" i="35"/>
  <c r="BJ5" i="35"/>
  <c r="BF5" i="35"/>
  <c r="BB5" i="35"/>
  <c r="AX5" i="35"/>
  <c r="AT5" i="35"/>
  <c r="AP5" i="35"/>
  <c r="AL5" i="35"/>
  <c r="C7" i="29"/>
  <c r="D7" i="29"/>
  <c r="C8" i="29"/>
  <c r="D8" i="29"/>
  <c r="C9" i="29"/>
  <c r="D9" i="29"/>
  <c r="C10" i="29"/>
  <c r="D10" i="29"/>
  <c r="C11" i="29"/>
  <c r="D11" i="29"/>
  <c r="C12" i="29"/>
  <c r="D12" i="29"/>
  <c r="C13" i="29"/>
  <c r="D13" i="29"/>
  <c r="C14" i="29"/>
  <c r="D14" i="29"/>
  <c r="C15" i="29"/>
  <c r="D15" i="29"/>
  <c r="C16" i="29"/>
  <c r="D16" i="29"/>
  <c r="C17" i="29"/>
  <c r="D17" i="29"/>
  <c r="C18" i="29"/>
  <c r="D18" i="29"/>
  <c r="C19" i="29"/>
  <c r="D19" i="29"/>
  <c r="C20" i="29"/>
  <c r="D20" i="29"/>
  <c r="C21" i="29"/>
  <c r="D21" i="29"/>
  <c r="C22" i="29"/>
  <c r="D22" i="29"/>
  <c r="C23" i="29"/>
  <c r="D23" i="29"/>
  <c r="C24" i="29"/>
  <c r="D24" i="29"/>
  <c r="C25" i="29"/>
  <c r="D25" i="29"/>
  <c r="C26" i="29"/>
  <c r="D26" i="29"/>
  <c r="C27" i="29"/>
  <c r="D27" i="29"/>
  <c r="C28" i="29"/>
  <c r="D28" i="29"/>
  <c r="C29" i="29"/>
  <c r="D29" i="29"/>
  <c r="C30" i="29"/>
  <c r="D30" i="29"/>
  <c r="C31" i="29"/>
  <c r="D31" i="29"/>
  <c r="C32" i="29"/>
  <c r="D32" i="29"/>
  <c r="C33" i="29"/>
  <c r="D33" i="29"/>
  <c r="C34" i="29"/>
  <c r="D34" i="29"/>
  <c r="C35" i="29"/>
  <c r="D35" i="29"/>
  <c r="D6" i="29"/>
  <c r="BA15" i="32" l="1"/>
  <c r="BA34" i="23" l="1"/>
  <c r="AZ34" i="23"/>
  <c r="BA33" i="23"/>
  <c r="AZ33" i="23"/>
  <c r="BA32" i="23"/>
  <c r="AZ32" i="23"/>
  <c r="BA31" i="23"/>
  <c r="AZ31" i="23"/>
  <c r="BA30" i="23"/>
  <c r="AZ30" i="23"/>
  <c r="BA29" i="23"/>
  <c r="AZ29" i="23"/>
  <c r="BA28" i="23"/>
  <c r="AZ28" i="23"/>
  <c r="BA27" i="23"/>
  <c r="AZ27" i="23"/>
  <c r="BA26" i="23"/>
  <c r="AZ26" i="23"/>
  <c r="BA25" i="23"/>
  <c r="AZ25" i="23"/>
  <c r="BA24" i="23"/>
  <c r="AZ24" i="23"/>
  <c r="BA23" i="23"/>
  <c r="AZ23" i="23"/>
  <c r="BA22" i="23"/>
  <c r="AZ22" i="23"/>
  <c r="BA21" i="23"/>
  <c r="AZ21" i="23"/>
  <c r="BA20" i="23"/>
  <c r="AZ20" i="23"/>
  <c r="BA19" i="23"/>
  <c r="AZ19" i="23"/>
  <c r="BA18" i="23"/>
  <c r="AZ18" i="23"/>
  <c r="BA17" i="23"/>
  <c r="AZ17" i="23"/>
  <c r="BA16" i="23"/>
  <c r="AZ16" i="23"/>
  <c r="BA15" i="23"/>
  <c r="AZ15" i="23"/>
  <c r="BA14" i="23"/>
  <c r="AZ14" i="23"/>
  <c r="BA13" i="23"/>
  <c r="AZ13" i="23"/>
  <c r="BA12" i="23"/>
  <c r="AZ12" i="23"/>
  <c r="BA11" i="23"/>
  <c r="AZ11" i="23"/>
  <c r="BA10" i="23"/>
  <c r="AZ10" i="23"/>
  <c r="BA9" i="23"/>
  <c r="AZ9" i="23"/>
  <c r="BA8" i="23"/>
  <c r="AZ8" i="23"/>
  <c r="BA7" i="23"/>
  <c r="AZ7" i="23"/>
  <c r="BA6" i="23"/>
  <c r="AZ6" i="23"/>
  <c r="BA5" i="23"/>
  <c r="AZ5" i="23"/>
  <c r="BA34" i="22"/>
  <c r="AZ34" i="22"/>
  <c r="BA33" i="22"/>
  <c r="AZ33" i="22"/>
  <c r="BA32" i="22"/>
  <c r="AZ32" i="22"/>
  <c r="BA31" i="22"/>
  <c r="AZ31" i="22"/>
  <c r="BA30" i="22"/>
  <c r="AZ30" i="22"/>
  <c r="BA29" i="22"/>
  <c r="AZ29" i="22"/>
  <c r="BA28" i="22"/>
  <c r="AZ28" i="22"/>
  <c r="BA27" i="22"/>
  <c r="AZ27" i="22"/>
  <c r="BA26" i="22"/>
  <c r="AZ26" i="22"/>
  <c r="BA25" i="22"/>
  <c r="AZ25" i="22"/>
  <c r="BA24" i="22"/>
  <c r="AZ24" i="22"/>
  <c r="BA23" i="22"/>
  <c r="AZ23" i="22"/>
  <c r="BA22" i="22"/>
  <c r="AZ22" i="22"/>
  <c r="BA21" i="22"/>
  <c r="AZ21" i="22"/>
  <c r="BA20" i="22"/>
  <c r="AZ20" i="22"/>
  <c r="BA19" i="22"/>
  <c r="AZ19" i="22"/>
  <c r="BA18" i="22"/>
  <c r="AZ18" i="22"/>
  <c r="BA17" i="22"/>
  <c r="AZ17" i="22"/>
  <c r="BA16" i="22"/>
  <c r="AZ16" i="22"/>
  <c r="BA15" i="22"/>
  <c r="AZ15" i="22"/>
  <c r="BA14" i="22"/>
  <c r="AZ14" i="22"/>
  <c r="BA13" i="22"/>
  <c r="AZ13" i="22"/>
  <c r="BA12" i="22"/>
  <c r="AZ12" i="22"/>
  <c r="BA11" i="22"/>
  <c r="AZ11" i="22"/>
  <c r="BA10" i="22"/>
  <c r="AZ10" i="22"/>
  <c r="BA9" i="22"/>
  <c r="AZ9" i="22"/>
  <c r="BA8" i="22"/>
  <c r="AZ8" i="22"/>
  <c r="BA7" i="22"/>
  <c r="AZ7" i="22"/>
  <c r="BA6" i="22"/>
  <c r="AZ6" i="22"/>
  <c r="BA5" i="22"/>
  <c r="AZ5" i="22"/>
  <c r="BA34" i="32"/>
  <c r="AZ34" i="32"/>
  <c r="BA33" i="32"/>
  <c r="AZ33" i="32"/>
  <c r="BA32" i="32"/>
  <c r="AZ32" i="32"/>
  <c r="BA31" i="32"/>
  <c r="AZ31" i="32"/>
  <c r="BA30" i="32"/>
  <c r="AZ30" i="32"/>
  <c r="BA29" i="32"/>
  <c r="AZ29" i="32"/>
  <c r="BA28" i="32"/>
  <c r="AZ28" i="32"/>
  <c r="BA27" i="32"/>
  <c r="AZ27" i="32"/>
  <c r="BA26" i="32"/>
  <c r="AZ26" i="32"/>
  <c r="BA25" i="32"/>
  <c r="AZ25" i="32"/>
  <c r="BA24" i="32"/>
  <c r="AZ24" i="32"/>
  <c r="BA23" i="32"/>
  <c r="AZ23" i="32"/>
  <c r="BA22" i="32"/>
  <c r="AZ22" i="32"/>
  <c r="BA21" i="32"/>
  <c r="AZ21" i="32"/>
  <c r="BA20" i="32"/>
  <c r="AZ20" i="32"/>
  <c r="BA19" i="32"/>
  <c r="AZ19" i="32"/>
  <c r="BA18" i="32"/>
  <c r="AZ18" i="32"/>
  <c r="BA17" i="32"/>
  <c r="AZ17" i="32"/>
  <c r="BA16" i="32"/>
  <c r="AZ16" i="32"/>
  <c r="AZ15" i="32"/>
  <c r="BA14" i="32"/>
  <c r="AZ14" i="32"/>
  <c r="BA13" i="32"/>
  <c r="AZ13" i="32"/>
  <c r="BA12" i="32"/>
  <c r="AZ12" i="32"/>
  <c r="BA11" i="32"/>
  <c r="AZ11" i="32"/>
  <c r="BA10" i="32"/>
  <c r="AZ10" i="32"/>
  <c r="BA9" i="32"/>
  <c r="AZ9" i="32"/>
  <c r="BA8" i="32"/>
  <c r="AZ8" i="32"/>
  <c r="BA7" i="32"/>
  <c r="AZ7" i="32"/>
  <c r="BA6" i="32"/>
  <c r="AZ6" i="32"/>
  <c r="BA5" i="32"/>
  <c r="AZ5" i="32"/>
  <c r="BA34" i="30"/>
  <c r="BA33" i="30"/>
  <c r="BA32" i="30"/>
  <c r="BA31" i="30"/>
  <c r="BA30" i="30"/>
  <c r="BA29" i="30"/>
  <c r="BA28" i="30"/>
  <c r="BA27" i="30"/>
  <c r="BA26" i="30"/>
  <c r="BA25" i="30"/>
  <c r="BA24" i="30"/>
  <c r="BA23" i="30"/>
  <c r="BA22" i="30"/>
  <c r="BA21" i="30"/>
  <c r="BA20" i="30"/>
  <c r="BA19" i="30"/>
  <c r="BA18" i="30"/>
  <c r="BA17" i="30"/>
  <c r="BA16" i="30"/>
  <c r="BA15" i="30"/>
  <c r="BA14" i="30"/>
  <c r="BA13" i="30"/>
  <c r="BA12" i="30"/>
  <c r="BA11" i="30"/>
  <c r="BA10" i="30"/>
  <c r="BA9" i="30"/>
  <c r="BA8" i="30"/>
  <c r="BA7" i="30"/>
  <c r="BA6" i="30"/>
  <c r="BA5" i="30"/>
  <c r="AZ34" i="30"/>
  <c r="AZ33" i="30"/>
  <c r="AZ32" i="30"/>
  <c r="AZ31" i="30"/>
  <c r="AZ30" i="30"/>
  <c r="AZ29" i="30"/>
  <c r="AZ28" i="30"/>
  <c r="AZ27" i="30"/>
  <c r="AZ26" i="30"/>
  <c r="AZ25" i="30"/>
  <c r="AZ24" i="30"/>
  <c r="AZ23" i="30"/>
  <c r="AZ22" i="30"/>
  <c r="AZ21" i="30"/>
  <c r="AZ19" i="30"/>
  <c r="AZ18" i="30"/>
  <c r="AZ17" i="30"/>
  <c r="AZ16" i="30"/>
  <c r="AZ15" i="30"/>
  <c r="AZ14" i="30"/>
  <c r="AZ13" i="30"/>
  <c r="AZ12" i="30"/>
  <c r="AZ11" i="30"/>
  <c r="AZ10" i="30"/>
  <c r="AZ9" i="30"/>
  <c r="AZ8" i="30"/>
  <c r="AZ7" i="30"/>
  <c r="AZ6" i="30"/>
  <c r="AZ5" i="30"/>
  <c r="AZ20" i="30"/>
  <c r="AZ35" i="30" l="1"/>
  <c r="AH7" i="9" l="1"/>
  <c r="AL7" i="9" s="1"/>
  <c r="AH6" i="9"/>
  <c r="AH5" i="9"/>
  <c r="BO33" i="30" l="1"/>
  <c r="CA5" i="22" l="1"/>
  <c r="BO20" i="22"/>
  <c r="BO5" i="22"/>
  <c r="CA15" i="22"/>
  <c r="BO34" i="22"/>
  <c r="CA28" i="22"/>
  <c r="BO8" i="22"/>
  <c r="CA10" i="22"/>
  <c r="BO15" i="22"/>
  <c r="CA17" i="22"/>
  <c r="BO14" i="22"/>
  <c r="CA16" i="22"/>
  <c r="CA22" i="22"/>
  <c r="BO19" i="22"/>
  <c r="CA13" i="22"/>
  <c r="BO21" i="22"/>
  <c r="CA23" i="22"/>
  <c r="CA11" i="22"/>
  <c r="BO23" i="22"/>
  <c r="CA24" i="22"/>
  <c r="BO27" i="22"/>
  <c r="BO13" i="22"/>
  <c r="BO9" i="22"/>
  <c r="CA31" i="22"/>
  <c r="BO28" i="22"/>
  <c r="BO26" i="22"/>
  <c r="CA20" i="22"/>
  <c r="BO32" i="22"/>
  <c r="CA34" i="22"/>
  <c r="BO7" i="22"/>
  <c r="CA9" i="22"/>
  <c r="BO6" i="22"/>
  <c r="CA8" i="22"/>
  <c r="CA14" i="22"/>
  <c r="BO11" i="22"/>
  <c r="CA6" i="22"/>
  <c r="BO12" i="22"/>
  <c r="CA27" i="22"/>
  <c r="BO10" i="22"/>
  <c r="CA18" i="22"/>
  <c r="BO22" i="22"/>
  <c r="CA30" i="22"/>
  <c r="BO25" i="22"/>
  <c r="BO17" i="22"/>
  <c r="BO33" i="22"/>
  <c r="BO29" i="22"/>
  <c r="CA19" i="22"/>
  <c r="BO18" i="22"/>
  <c r="CA12" i="22"/>
  <c r="BO24" i="22"/>
  <c r="CA26" i="22"/>
  <c r="BO31" i="22"/>
  <c r="CA33" i="22"/>
  <c r="BO30" i="22"/>
  <c r="CA32" i="22"/>
  <c r="CA7" i="22"/>
  <c r="CA29" i="22"/>
  <c r="BO16" i="22"/>
  <c r="CA25" i="22"/>
  <c r="CA21" i="22"/>
  <c r="BO31" i="30"/>
  <c r="CC30" i="30"/>
  <c r="BO29" i="30"/>
  <c r="CC31" i="30"/>
  <c r="CC34" i="30"/>
  <c r="BO7" i="23"/>
  <c r="CC13" i="23"/>
  <c r="BO6" i="23"/>
  <c r="C11" i="34"/>
  <c r="CC29" i="30"/>
  <c r="BO34" i="30"/>
  <c r="CC32" i="30"/>
  <c r="CC33" i="30"/>
  <c r="BO30" i="30"/>
  <c r="BO32" i="30"/>
  <c r="CC7" i="32"/>
  <c r="BO32" i="32"/>
  <c r="BO26" i="32"/>
  <c r="BO22" i="32"/>
  <c r="BO21" i="32"/>
  <c r="BO20" i="32"/>
  <c r="BO15" i="32"/>
  <c r="CC15" i="32"/>
  <c r="BO6" i="32"/>
  <c r="BO34" i="23"/>
  <c r="CC29" i="23"/>
  <c r="BO22" i="23"/>
  <c r="BO25" i="32"/>
  <c r="CC21" i="23"/>
  <c r="BO11" i="23"/>
  <c r="BO34" i="32"/>
  <c r="BO14" i="32"/>
  <c r="BO30" i="23"/>
  <c r="BO19" i="23"/>
  <c r="BO12" i="32"/>
  <c r="BO27" i="23"/>
  <c r="BO14" i="23"/>
  <c r="BO22" i="30"/>
  <c r="CC22" i="30"/>
  <c r="CC18" i="30"/>
  <c r="BO18" i="30"/>
  <c r="BO14" i="30"/>
  <c r="CC14" i="30"/>
  <c r="BO11" i="30"/>
  <c r="CC11" i="30"/>
  <c r="BO7" i="30"/>
  <c r="CC7" i="30"/>
  <c r="BO31" i="32"/>
  <c r="CC31" i="32"/>
  <c r="BO24" i="30"/>
  <c r="CC24" i="30"/>
  <c r="BO17" i="32"/>
  <c r="BO13" i="32"/>
  <c r="BO8" i="32"/>
  <c r="BO31" i="23"/>
  <c r="CC25" i="23"/>
  <c r="BO25" i="23"/>
  <c r="BO23" i="23"/>
  <c r="BO12" i="30"/>
  <c r="CC12" i="30"/>
  <c r="BO8" i="30"/>
  <c r="CC8" i="30"/>
  <c r="CC19" i="32"/>
  <c r="BO19" i="32"/>
  <c r="BO26" i="23"/>
  <c r="BO18" i="23"/>
  <c r="CC17" i="23"/>
  <c r="BO17" i="23"/>
  <c r="BO10" i="23"/>
  <c r="BO23" i="30"/>
  <c r="CC23" i="30"/>
  <c r="CC10" i="30"/>
  <c r="BO10" i="30"/>
  <c r="CC15" i="30"/>
  <c r="BO15" i="30"/>
  <c r="CC28" i="30"/>
  <c r="BO28" i="30"/>
  <c r="BO27" i="30"/>
  <c r="CC27" i="30"/>
  <c r="BO20" i="30"/>
  <c r="CC20" i="30"/>
  <c r="BO16" i="30"/>
  <c r="CC16" i="30"/>
  <c r="BO30" i="32"/>
  <c r="BO23" i="32"/>
  <c r="CC23" i="32"/>
  <c r="BO28" i="32"/>
  <c r="BO16" i="32"/>
  <c r="BO9" i="32"/>
  <c r="CC9" i="32"/>
  <c r="CC17" i="32"/>
  <c r="CC25" i="32"/>
  <c r="CC33" i="32"/>
  <c r="BO7" i="32"/>
  <c r="CC10" i="32"/>
  <c r="CC18" i="32"/>
  <c r="CC26" i="32"/>
  <c r="CC34" i="32"/>
  <c r="CC12" i="32"/>
  <c r="CC20" i="32"/>
  <c r="CC28" i="32"/>
  <c r="BO10" i="32"/>
  <c r="BO18" i="32"/>
  <c r="CC5" i="32"/>
  <c r="CC13" i="32"/>
  <c r="CC21" i="32"/>
  <c r="CC29" i="32"/>
  <c r="CC6" i="32"/>
  <c r="CC14" i="32"/>
  <c r="CC22" i="32"/>
  <c r="CC30" i="32"/>
  <c r="BO5" i="32"/>
  <c r="CC8" i="32"/>
  <c r="CC16" i="32"/>
  <c r="CC24" i="32"/>
  <c r="CC32" i="32"/>
  <c r="BO15" i="23"/>
  <c r="CC9" i="23"/>
  <c r="BO9" i="23"/>
  <c r="CC7" i="23"/>
  <c r="CC15" i="23"/>
  <c r="CC23" i="23"/>
  <c r="CC31" i="23"/>
  <c r="BO5" i="23"/>
  <c r="BO13" i="23"/>
  <c r="BO21" i="23"/>
  <c r="BO29" i="23"/>
  <c r="CC8" i="23"/>
  <c r="CC16" i="23"/>
  <c r="CC24" i="23"/>
  <c r="CC32" i="23"/>
  <c r="CC10" i="23"/>
  <c r="CC18" i="23"/>
  <c r="CC26" i="23"/>
  <c r="CC34" i="23"/>
  <c r="BO8" i="23"/>
  <c r="BO16" i="23"/>
  <c r="BO24" i="23"/>
  <c r="BO32" i="23"/>
  <c r="CC11" i="23"/>
  <c r="CC19" i="23"/>
  <c r="CC27" i="23"/>
  <c r="CC12" i="23"/>
  <c r="CC20" i="23"/>
  <c r="CC28" i="23"/>
  <c r="CC5" i="23"/>
  <c r="CC6" i="23"/>
  <c r="CC14" i="23"/>
  <c r="CC22" i="23"/>
  <c r="CC30" i="23"/>
  <c r="BO12" i="23"/>
  <c r="BO20" i="23"/>
  <c r="BO28" i="23"/>
  <c r="BO6" i="30"/>
  <c r="CC6" i="30"/>
  <c r="BO19" i="30"/>
  <c r="CC19" i="30"/>
  <c r="CC26" i="30"/>
  <c r="BO26" i="30"/>
  <c r="CC25" i="30"/>
  <c r="BO25" i="30"/>
  <c r="CC21" i="30"/>
  <c r="BO21" i="30"/>
  <c r="CC17" i="30"/>
  <c r="BO17" i="30"/>
  <c r="BO13" i="30"/>
  <c r="CC13" i="30"/>
  <c r="CC9" i="30"/>
  <c r="BO9" i="30"/>
  <c r="BN5" i="30"/>
  <c r="BO5" i="30"/>
  <c r="CC5" i="30"/>
  <c r="BO33" i="32"/>
  <c r="BO29" i="32"/>
  <c r="CC27" i="32"/>
  <c r="BO27" i="32"/>
  <c r="BO24" i="32"/>
  <c r="CC11" i="32"/>
  <c r="BO11" i="32"/>
  <c r="CC33" i="23"/>
  <c r="BO33" i="23"/>
  <c r="D9" i="34"/>
  <c r="D8" i="34"/>
  <c r="D12" i="34"/>
  <c r="E12" i="34"/>
  <c r="E10" i="34"/>
  <c r="F12" i="34"/>
  <c r="F10" i="34"/>
  <c r="F8" i="34"/>
  <c r="C10" i="34"/>
  <c r="C8" i="34"/>
  <c r="C12" i="34"/>
  <c r="D11" i="34"/>
  <c r="E9" i="34"/>
  <c r="E8" i="34"/>
  <c r="E11" i="34"/>
  <c r="F9" i="34"/>
  <c r="F11" i="34"/>
  <c r="C9" i="34"/>
  <c r="D10" i="34"/>
  <c r="AW15" i="22"/>
  <c r="AW7" i="22"/>
  <c r="G3" i="27"/>
  <c r="F142" i="27"/>
  <c r="E53" i="27"/>
  <c r="D2" i="27"/>
  <c r="D140" i="27" s="1"/>
  <c r="I140" i="27"/>
  <c r="J140" i="27" s="1"/>
  <c r="I141" i="27"/>
  <c r="J141" i="27" s="1"/>
  <c r="I142" i="27"/>
  <c r="J142" i="27" s="1"/>
  <c r="I143" i="27"/>
  <c r="J143" i="27" s="1"/>
  <c r="I144" i="27"/>
  <c r="J144" i="27" s="1"/>
  <c r="I145" i="27"/>
  <c r="J145" i="27" s="1"/>
  <c r="I146" i="27"/>
  <c r="J146" i="27" s="1"/>
  <c r="I147" i="27"/>
  <c r="J147" i="27" s="1"/>
  <c r="I148" i="27"/>
  <c r="J148" i="27" s="1"/>
  <c r="I149" i="27"/>
  <c r="J149" i="27" s="1"/>
  <c r="I150" i="27"/>
  <c r="J150" i="27" s="1"/>
  <c r="I112" i="27"/>
  <c r="J112" i="27" s="1"/>
  <c r="I113" i="27"/>
  <c r="J113" i="27" s="1"/>
  <c r="I114" i="27"/>
  <c r="J114" i="27" s="1"/>
  <c r="I115" i="27"/>
  <c r="J115" i="27" s="1"/>
  <c r="I116" i="27"/>
  <c r="J116" i="27" s="1"/>
  <c r="I117" i="27"/>
  <c r="J117" i="27" s="1"/>
  <c r="I118" i="27"/>
  <c r="J118" i="27" s="1"/>
  <c r="I119" i="27"/>
  <c r="J119" i="27" s="1"/>
  <c r="I120" i="27"/>
  <c r="J120" i="27" s="1"/>
  <c r="I121" i="27"/>
  <c r="J121" i="27" s="1"/>
  <c r="I122" i="27"/>
  <c r="J122" i="27" s="1"/>
  <c r="I82" i="27"/>
  <c r="J82" i="27" s="1"/>
  <c r="I83" i="27"/>
  <c r="J83" i="27" s="1"/>
  <c r="I84" i="27"/>
  <c r="J84" i="27" s="1"/>
  <c r="I85" i="27"/>
  <c r="J85" i="27" s="1"/>
  <c r="I86" i="27"/>
  <c r="J86" i="27" s="1"/>
  <c r="I87" i="27"/>
  <c r="J87" i="27" s="1"/>
  <c r="I88" i="27"/>
  <c r="J88" i="27" s="1"/>
  <c r="I89" i="27"/>
  <c r="J89" i="27" s="1"/>
  <c r="E90" i="27"/>
  <c r="I90" i="27"/>
  <c r="J90" i="27" s="1"/>
  <c r="I91" i="27"/>
  <c r="J91" i="27" s="1"/>
  <c r="I92" i="27"/>
  <c r="J92" i="27" s="1"/>
  <c r="I52" i="27"/>
  <c r="J52" i="27" s="1"/>
  <c r="I53" i="27"/>
  <c r="J53" i="27" s="1"/>
  <c r="I54" i="27"/>
  <c r="J54" i="27" s="1"/>
  <c r="I55" i="27"/>
  <c r="J55" i="27" s="1"/>
  <c r="I56" i="27"/>
  <c r="J56" i="27" s="1"/>
  <c r="I57" i="27"/>
  <c r="J57" i="27" s="1"/>
  <c r="I58" i="27"/>
  <c r="J58" i="27" s="1"/>
  <c r="I59" i="27"/>
  <c r="J59" i="27" s="1"/>
  <c r="I60" i="27"/>
  <c r="J60" i="27" s="1"/>
  <c r="I61" i="27"/>
  <c r="J61" i="27" s="1"/>
  <c r="I22" i="27"/>
  <c r="J22" i="27" s="1"/>
  <c r="I23" i="27"/>
  <c r="J23" i="27" s="1"/>
  <c r="I24" i="27"/>
  <c r="J24" i="27" s="1"/>
  <c r="I25" i="27"/>
  <c r="J25" i="27" s="1"/>
  <c r="I26" i="27"/>
  <c r="J26" i="27" s="1"/>
  <c r="I27" i="27"/>
  <c r="J27" i="27" s="1"/>
  <c r="I28" i="27"/>
  <c r="J28" i="27" s="1"/>
  <c r="I29" i="27"/>
  <c r="J29" i="27" s="1"/>
  <c r="D30" i="27"/>
  <c r="I30" i="27"/>
  <c r="J30" i="27" s="1"/>
  <c r="I31" i="27"/>
  <c r="J31" i="27" s="1"/>
  <c r="O2" i="29"/>
  <c r="O4" i="29" s="1"/>
  <c r="L2" i="29"/>
  <c r="L4" i="29" s="1"/>
  <c r="I2" i="29"/>
  <c r="I4" i="29" s="1"/>
  <c r="F2" i="29"/>
  <c r="F25" i="29" s="1"/>
  <c r="AM24" i="32"/>
  <c r="CD24" i="32"/>
  <c r="AM25" i="32"/>
  <c r="CD25" i="32"/>
  <c r="AM26" i="32"/>
  <c r="CD26" i="32"/>
  <c r="AM27" i="32"/>
  <c r="CD27" i="32"/>
  <c r="AM28" i="32"/>
  <c r="CD28" i="32"/>
  <c r="AM29" i="32"/>
  <c r="CD29" i="32"/>
  <c r="AM30" i="32"/>
  <c r="CD30" i="32"/>
  <c r="AM31" i="32"/>
  <c r="CD31" i="32"/>
  <c r="AM32" i="32"/>
  <c r="CD32" i="32"/>
  <c r="AM33" i="32"/>
  <c r="CD33" i="32"/>
  <c r="AM34" i="32"/>
  <c r="CD34" i="32"/>
  <c r="AM24" i="30"/>
  <c r="CD24" i="30"/>
  <c r="AM25" i="30"/>
  <c r="CD25" i="30"/>
  <c r="AM26" i="30"/>
  <c r="CD26" i="30"/>
  <c r="AM27" i="30"/>
  <c r="CD27" i="30"/>
  <c r="AM28" i="30"/>
  <c r="CD28" i="30"/>
  <c r="AM29" i="30"/>
  <c r="CD29" i="30"/>
  <c r="AM30" i="30"/>
  <c r="CD30" i="30"/>
  <c r="AM31" i="30"/>
  <c r="CD31" i="30"/>
  <c r="AM32" i="30"/>
  <c r="CD32" i="30"/>
  <c r="AM33" i="30"/>
  <c r="CD33" i="30"/>
  <c r="AM24" i="23"/>
  <c r="CD24" i="23"/>
  <c r="AM25" i="23"/>
  <c r="CD25" i="23"/>
  <c r="AM26" i="23"/>
  <c r="CD26" i="23"/>
  <c r="AM27" i="23"/>
  <c r="CD27" i="23"/>
  <c r="AM28" i="23"/>
  <c r="CD28" i="23"/>
  <c r="AM29" i="23"/>
  <c r="CD29" i="23"/>
  <c r="AM30" i="23"/>
  <c r="CD30" i="23"/>
  <c r="AM31" i="23"/>
  <c r="CD31" i="23"/>
  <c r="AM32" i="23"/>
  <c r="CD32" i="23"/>
  <c r="AM33" i="23"/>
  <c r="CD33" i="23"/>
  <c r="AM34" i="23"/>
  <c r="CD34" i="23"/>
  <c r="AM24" i="22"/>
  <c r="AN24" i="22"/>
  <c r="AM25" i="22"/>
  <c r="AN25" i="22"/>
  <c r="AM26" i="22"/>
  <c r="AN26" i="22"/>
  <c r="AM27" i="22"/>
  <c r="AN27" i="22"/>
  <c r="AM28" i="22"/>
  <c r="AN28" i="22"/>
  <c r="AM29" i="22"/>
  <c r="AN29" i="22"/>
  <c r="AM30" i="22"/>
  <c r="AN30" i="22"/>
  <c r="AM31" i="22"/>
  <c r="AN31" i="22"/>
  <c r="AM32" i="22"/>
  <c r="AN32" i="22"/>
  <c r="AM33" i="22"/>
  <c r="AN33" i="22"/>
  <c r="AM34" i="22"/>
  <c r="AN34" i="22"/>
  <c r="BO35" i="22" l="1"/>
  <c r="E26" i="27"/>
  <c r="E28" i="27"/>
  <c r="BO35" i="32"/>
  <c r="BO35" i="23"/>
  <c r="BO35" i="30"/>
  <c r="E58" i="27"/>
  <c r="D60" i="27"/>
  <c r="D25" i="27"/>
  <c r="D52" i="27"/>
  <c r="D87" i="27"/>
  <c r="D28" i="27"/>
  <c r="D23" i="27"/>
  <c r="D58" i="27"/>
  <c r="D31" i="27"/>
  <c r="D91" i="27"/>
  <c r="D82" i="27"/>
  <c r="AX27" i="23"/>
  <c r="AY27" i="23" s="1"/>
  <c r="D61" i="27"/>
  <c r="D57" i="27"/>
  <c r="D83" i="27"/>
  <c r="F59" i="27"/>
  <c r="D53" i="27"/>
  <c r="D112" i="27"/>
  <c r="D56" i="27"/>
  <c r="D90" i="27"/>
  <c r="D122" i="27"/>
  <c r="D118" i="27"/>
  <c r="D145" i="27"/>
  <c r="D85" i="27"/>
  <c r="D26" i="27"/>
  <c r="D22" i="27"/>
  <c r="D92" i="27"/>
  <c r="D89" i="27"/>
  <c r="D121" i="27"/>
  <c r="AX27" i="32"/>
  <c r="AY27" i="32" s="1"/>
  <c r="D54" i="27"/>
  <c r="D116" i="27"/>
  <c r="D149" i="27"/>
  <c r="G88" i="27"/>
  <c r="G82" i="27"/>
  <c r="F82" i="27"/>
  <c r="F57" i="27"/>
  <c r="O30" i="29"/>
  <c r="F30" i="27"/>
  <c r="F25" i="27"/>
  <c r="F150" i="27"/>
  <c r="F146" i="27"/>
  <c r="F52" i="27"/>
  <c r="F87" i="27"/>
  <c r="F120" i="27"/>
  <c r="AX31" i="23"/>
  <c r="AY31" i="23" s="1"/>
  <c r="AX24" i="32"/>
  <c r="AY24" i="32" s="1"/>
  <c r="O28" i="29"/>
  <c r="D141" i="27"/>
  <c r="G42" i="27"/>
  <c r="O34" i="29"/>
  <c r="O26" i="29"/>
  <c r="D119" i="27"/>
  <c r="D113" i="27"/>
  <c r="O32" i="29"/>
  <c r="E30" i="27"/>
  <c r="D29" i="27"/>
  <c r="D24" i="27"/>
  <c r="E56" i="27"/>
  <c r="E54" i="27"/>
  <c r="D86" i="27"/>
  <c r="D84" i="27"/>
  <c r="D120" i="27"/>
  <c r="D115" i="27"/>
  <c r="D143" i="27"/>
  <c r="G120" i="27"/>
  <c r="G9" i="27"/>
  <c r="E116" i="27"/>
  <c r="AX32" i="32"/>
  <c r="AY32" i="32" s="1"/>
  <c r="AX28" i="32"/>
  <c r="AY28" i="32" s="1"/>
  <c r="AX26" i="32"/>
  <c r="AY26" i="32" s="1"/>
  <c r="AX32" i="30"/>
  <c r="AY32" i="30" s="1"/>
  <c r="AX28" i="30"/>
  <c r="AY28" i="30" s="1"/>
  <c r="AX24" i="30"/>
  <c r="AY24" i="30" s="1"/>
  <c r="AX34" i="23"/>
  <c r="AY34" i="23" s="1"/>
  <c r="AX32" i="23"/>
  <c r="AY32" i="23" s="1"/>
  <c r="AX30" i="23"/>
  <c r="AY30" i="23" s="1"/>
  <c r="AX28" i="23"/>
  <c r="AY28" i="23" s="1"/>
  <c r="AX26" i="23"/>
  <c r="AY26" i="23" s="1"/>
  <c r="AX24" i="23"/>
  <c r="AY24" i="23" s="1"/>
  <c r="AX34" i="22"/>
  <c r="AY34" i="22" s="1"/>
  <c r="AX32" i="22"/>
  <c r="AY32" i="22" s="1"/>
  <c r="AX31" i="22"/>
  <c r="AY31" i="22" s="1"/>
  <c r="AX28" i="22"/>
  <c r="AY28" i="22" s="1"/>
  <c r="AX25" i="22"/>
  <c r="AY25" i="22" s="1"/>
  <c r="AX24" i="22"/>
  <c r="AY24" i="22" s="1"/>
  <c r="E114" i="27"/>
  <c r="I35" i="29"/>
  <c r="I33" i="29"/>
  <c r="I31" i="29"/>
  <c r="I29" i="29"/>
  <c r="I27" i="29"/>
  <c r="I25" i="29"/>
  <c r="I34" i="29"/>
  <c r="I32" i="29"/>
  <c r="I30" i="29"/>
  <c r="I28" i="29"/>
  <c r="I26" i="29"/>
  <c r="E147" i="27"/>
  <c r="O35" i="29"/>
  <c r="O33" i="29"/>
  <c r="O31" i="29"/>
  <c r="O29" i="29"/>
  <c r="O27" i="29"/>
  <c r="O25" i="29"/>
  <c r="F28" i="27"/>
  <c r="D27" i="27"/>
  <c r="E24" i="27"/>
  <c r="F61" i="27"/>
  <c r="E60" i="27"/>
  <c r="D59" i="27"/>
  <c r="F56" i="27"/>
  <c r="D55" i="27"/>
  <c r="E52" i="27"/>
  <c r="E92" i="27"/>
  <c r="D88" i="27"/>
  <c r="F122" i="27"/>
  <c r="D117" i="27"/>
  <c r="D114" i="27"/>
  <c r="E112" i="27"/>
  <c r="D150" i="27"/>
  <c r="D148" i="27"/>
  <c r="D147" i="27"/>
  <c r="D146" i="27"/>
  <c r="D144" i="27"/>
  <c r="D142" i="27"/>
  <c r="E119" i="27"/>
  <c r="E118" i="27"/>
  <c r="AX33" i="23"/>
  <c r="AY33" i="23" s="1"/>
  <c r="AX29" i="23"/>
  <c r="AY29" i="23" s="1"/>
  <c r="AX25" i="23"/>
  <c r="AY25" i="23" s="1"/>
  <c r="AX33" i="30"/>
  <c r="AY33" i="30" s="1"/>
  <c r="AX29" i="30"/>
  <c r="AY29" i="30" s="1"/>
  <c r="AX25" i="30"/>
  <c r="AY25" i="30" s="1"/>
  <c r="AX33" i="32"/>
  <c r="AY33" i="32" s="1"/>
  <c r="AX31" i="32"/>
  <c r="AY31" i="32" s="1"/>
  <c r="AX29" i="32"/>
  <c r="AY29" i="32" s="1"/>
  <c r="AX25" i="32"/>
  <c r="AY25" i="32" s="1"/>
  <c r="F4" i="29"/>
  <c r="L35" i="29"/>
  <c r="L34" i="29"/>
  <c r="L33" i="29"/>
  <c r="L32" i="29"/>
  <c r="L31" i="29"/>
  <c r="L30" i="29"/>
  <c r="L29" i="29"/>
  <c r="L28" i="29"/>
  <c r="L27" i="29"/>
  <c r="L26" i="29"/>
  <c r="L25" i="29"/>
  <c r="F114" i="27"/>
  <c r="E149" i="27"/>
  <c r="G113" i="27"/>
  <c r="G41" i="27"/>
  <c r="F35" i="29"/>
  <c r="F34" i="29"/>
  <c r="F33" i="29"/>
  <c r="F32" i="29"/>
  <c r="F31" i="29"/>
  <c r="F30" i="29"/>
  <c r="F29" i="29"/>
  <c r="F28" i="29"/>
  <c r="F27" i="29"/>
  <c r="F26" i="29"/>
  <c r="AX30" i="30"/>
  <c r="AY30" i="30" s="1"/>
  <c r="AX26" i="30"/>
  <c r="AY26" i="30" s="1"/>
  <c r="AX34" i="32"/>
  <c r="AY34" i="32" s="1"/>
  <c r="AX30" i="32"/>
  <c r="AY30" i="32" s="1"/>
  <c r="AX31" i="30"/>
  <c r="AY31" i="30" s="1"/>
  <c r="AX27" i="30"/>
  <c r="AY27" i="30" s="1"/>
  <c r="G146" i="27"/>
  <c r="G112" i="27"/>
  <c r="G72" i="27"/>
  <c r="G26" i="27"/>
  <c r="G138" i="27"/>
  <c r="G106" i="27"/>
  <c r="G66" i="27"/>
  <c r="G25" i="27"/>
  <c r="G136" i="27"/>
  <c r="G105" i="27"/>
  <c r="G65" i="27"/>
  <c r="G24" i="27"/>
  <c r="G130" i="27"/>
  <c r="G18" i="27"/>
  <c r="G129" i="27"/>
  <c r="G90" i="27"/>
  <c r="G49" i="27"/>
  <c r="G8" i="27"/>
  <c r="G97" i="27"/>
  <c r="G64" i="27"/>
  <c r="G128" i="27"/>
  <c r="G89" i="27"/>
  <c r="G48" i="27"/>
  <c r="G145" i="27"/>
  <c r="G122" i="27"/>
  <c r="G104" i="27"/>
  <c r="G81" i="27"/>
  <c r="G58" i="27"/>
  <c r="G40" i="27"/>
  <c r="G17" i="27"/>
  <c r="G144" i="27"/>
  <c r="G121" i="27"/>
  <c r="G98" i="27"/>
  <c r="G80" i="27"/>
  <c r="G57" i="27"/>
  <c r="G34" i="27"/>
  <c r="G16" i="27"/>
  <c r="G74" i="27"/>
  <c r="G56" i="27"/>
  <c r="G33" i="27"/>
  <c r="G10" i="27"/>
  <c r="G137" i="27"/>
  <c r="G114" i="27"/>
  <c r="G96" i="27"/>
  <c r="G73" i="27"/>
  <c r="G50" i="27"/>
  <c r="G32" i="27"/>
  <c r="G143" i="27"/>
  <c r="G135" i="27"/>
  <c r="G127" i="27"/>
  <c r="G119" i="27"/>
  <c r="G111" i="27"/>
  <c r="G103" i="27"/>
  <c r="G95" i="27"/>
  <c r="G87" i="27"/>
  <c r="G79" i="27"/>
  <c r="G71" i="27"/>
  <c r="G63" i="27"/>
  <c r="G55" i="27"/>
  <c r="G47" i="27"/>
  <c r="G39" i="27"/>
  <c r="G31" i="27"/>
  <c r="G23" i="27"/>
  <c r="G15" i="27"/>
  <c r="G7" i="27"/>
  <c r="G150" i="27"/>
  <c r="G142" i="27"/>
  <c r="G134" i="27"/>
  <c r="G126" i="27"/>
  <c r="G118" i="27"/>
  <c r="G110" i="27"/>
  <c r="G102" i="27"/>
  <c r="G94" i="27"/>
  <c r="G86" i="27"/>
  <c r="G78" i="27"/>
  <c r="G70" i="27"/>
  <c r="G62" i="27"/>
  <c r="G54" i="27"/>
  <c r="G46" i="27"/>
  <c r="G38" i="27"/>
  <c r="G30" i="27"/>
  <c r="G22" i="27"/>
  <c r="G14" i="27"/>
  <c r="G6" i="27"/>
  <c r="G149" i="27"/>
  <c r="G141" i="27"/>
  <c r="G133" i="27"/>
  <c r="G125" i="27"/>
  <c r="G117" i="27"/>
  <c r="G109" i="27"/>
  <c r="G101" i="27"/>
  <c r="G93" i="27"/>
  <c r="G85" i="27"/>
  <c r="G77" i="27"/>
  <c r="G69" i="27"/>
  <c r="G61" i="27"/>
  <c r="G53" i="27"/>
  <c r="G45" i="27"/>
  <c r="G37" i="27"/>
  <c r="G29" i="27"/>
  <c r="G21" i="27"/>
  <c r="G13" i="27"/>
  <c r="G5" i="27"/>
  <c r="G148" i="27"/>
  <c r="G140" i="27"/>
  <c r="G132" i="27"/>
  <c r="G124" i="27"/>
  <c r="G116" i="27"/>
  <c r="G108" i="27"/>
  <c r="G100" i="27"/>
  <c r="G92" i="27"/>
  <c r="G84" i="27"/>
  <c r="G76" i="27"/>
  <c r="G68" i="27"/>
  <c r="G60" i="27"/>
  <c r="G52" i="27"/>
  <c r="G44" i="27"/>
  <c r="G36" i="27"/>
  <c r="G28" i="27"/>
  <c r="G20" i="27"/>
  <c r="G12" i="27"/>
  <c r="G4" i="27"/>
  <c r="G147" i="27"/>
  <c r="G139" i="27"/>
  <c r="G131" i="27"/>
  <c r="G123" i="27"/>
  <c r="G115" i="27"/>
  <c r="G107" i="27"/>
  <c r="G99" i="27"/>
  <c r="G91" i="27"/>
  <c r="G83" i="27"/>
  <c r="G75" i="27"/>
  <c r="G67" i="27"/>
  <c r="G59" i="27"/>
  <c r="G51" i="27"/>
  <c r="G43" i="27"/>
  <c r="G35" i="27"/>
  <c r="G27" i="27"/>
  <c r="G19" i="27"/>
  <c r="G11" i="27"/>
  <c r="F116" i="27"/>
  <c r="F144" i="27"/>
  <c r="F23" i="27"/>
  <c r="F54" i="27"/>
  <c r="F91" i="27"/>
  <c r="F89" i="27"/>
  <c r="F84" i="27"/>
  <c r="F118" i="27"/>
  <c r="F148" i="27"/>
  <c r="F141" i="27"/>
  <c r="F86" i="27"/>
  <c r="F113" i="27"/>
  <c r="F143" i="27"/>
  <c r="F31" i="27"/>
  <c r="F29" i="27"/>
  <c r="F60" i="27"/>
  <c r="F83" i="27"/>
  <c r="F119" i="27"/>
  <c r="F115" i="27"/>
  <c r="F140" i="27"/>
  <c r="F27" i="27"/>
  <c r="F24" i="27"/>
  <c r="F22" i="27"/>
  <c r="F53" i="27"/>
  <c r="F92" i="27"/>
  <c r="F90" i="27"/>
  <c r="F88" i="27"/>
  <c r="F121" i="27"/>
  <c r="F117" i="27"/>
  <c r="F149" i="27"/>
  <c r="F147" i="27"/>
  <c r="F145" i="27"/>
  <c r="F58" i="27"/>
  <c r="F26" i="27"/>
  <c r="F55" i="27"/>
  <c r="F85" i="27"/>
  <c r="F112" i="27"/>
  <c r="E22" i="27"/>
  <c r="E88" i="27"/>
  <c r="E86" i="27"/>
  <c r="E84" i="27"/>
  <c r="E82" i="27"/>
  <c r="E121" i="27"/>
  <c r="E145" i="27"/>
  <c r="E143" i="27"/>
  <c r="E141" i="27"/>
  <c r="E117" i="27"/>
  <c r="E115" i="27"/>
  <c r="E148" i="27"/>
  <c r="E29" i="27"/>
  <c r="E27" i="27"/>
  <c r="E25" i="27"/>
  <c r="E23" i="27"/>
  <c r="E89" i="27"/>
  <c r="E31" i="27"/>
  <c r="E150" i="27"/>
  <c r="E61" i="27"/>
  <c r="E87" i="27"/>
  <c r="E85" i="27"/>
  <c r="E83" i="27"/>
  <c r="E122" i="27"/>
  <c r="E120" i="27"/>
  <c r="E146" i="27"/>
  <c r="E144" i="27"/>
  <c r="E142" i="27"/>
  <c r="E140" i="27"/>
  <c r="E91" i="27"/>
  <c r="E113" i="27"/>
  <c r="E59" i="27"/>
  <c r="E57" i="27"/>
  <c r="E55" i="27"/>
  <c r="AX29" i="22"/>
  <c r="AY29" i="22" s="1"/>
  <c r="AX27" i="22"/>
  <c r="AY27" i="22" s="1"/>
  <c r="AX33" i="22"/>
  <c r="AY33" i="22" s="1"/>
  <c r="AX30" i="22"/>
  <c r="AY30" i="22" s="1"/>
  <c r="AX26" i="22"/>
  <c r="AY26" i="22" s="1"/>
  <c r="C58" i="3" l="1"/>
  <c r="D58" i="3"/>
  <c r="C59" i="3"/>
  <c r="D59" i="3"/>
  <c r="C60" i="3"/>
  <c r="D60" i="3"/>
  <c r="C61" i="3"/>
  <c r="D61" i="3"/>
  <c r="C62" i="3"/>
  <c r="D62" i="3"/>
  <c r="C63" i="3"/>
  <c r="D63" i="3"/>
  <c r="C64" i="3"/>
  <c r="D64" i="3"/>
  <c r="C65" i="3"/>
  <c r="D65" i="3"/>
  <c r="C66" i="3"/>
  <c r="D66" i="3"/>
  <c r="C67" i="3"/>
  <c r="D67" i="3"/>
  <c r="C68" i="3"/>
  <c r="D68" i="3"/>
  <c r="X2" i="3"/>
  <c r="F2" i="3"/>
  <c r="AH5" i="12"/>
  <c r="BK5" i="12" s="1"/>
  <c r="AH6" i="12"/>
  <c r="BE6" i="12" s="1"/>
  <c r="AH7" i="12"/>
  <c r="BK7" i="12" s="1"/>
  <c r="AH4" i="12"/>
  <c r="BE4" i="12" s="1"/>
  <c r="BJ44" i="14"/>
  <c r="BI44" i="14"/>
  <c r="BH44" i="14"/>
  <c r="BG44" i="14"/>
  <c r="BF44" i="14"/>
  <c r="BE44" i="14"/>
  <c r="BD44" i="14"/>
  <c r="BC44" i="14"/>
  <c r="BB44" i="14"/>
  <c r="BA44" i="14"/>
  <c r="BJ43" i="14"/>
  <c r="BI43" i="14"/>
  <c r="BH43" i="14"/>
  <c r="BG43" i="14"/>
  <c r="BF43" i="14"/>
  <c r="BE43" i="14"/>
  <c r="BD43" i="14"/>
  <c r="BC43" i="14"/>
  <c r="BB43" i="14"/>
  <c r="BA43" i="14"/>
  <c r="BJ42" i="14"/>
  <c r="BI42" i="14"/>
  <c r="BH42" i="14"/>
  <c r="BG42" i="14"/>
  <c r="BF42" i="14"/>
  <c r="BE42" i="14"/>
  <c r="BD42" i="14"/>
  <c r="BC42" i="14"/>
  <c r="BB42" i="14"/>
  <c r="BA42" i="14"/>
  <c r="BJ41" i="14"/>
  <c r="BI41" i="14"/>
  <c r="BH41" i="14"/>
  <c r="BG41" i="14"/>
  <c r="BF41" i="14"/>
  <c r="BE41" i="14"/>
  <c r="BD41" i="14"/>
  <c r="BC41" i="14"/>
  <c r="BB41" i="14"/>
  <c r="BA41" i="14"/>
  <c r="BJ40" i="14"/>
  <c r="BI40" i="14"/>
  <c r="BH40" i="14"/>
  <c r="BG40" i="14"/>
  <c r="BF40" i="14"/>
  <c r="BE40" i="14"/>
  <c r="BD40" i="14"/>
  <c r="BC40" i="14"/>
  <c r="BB40" i="14"/>
  <c r="BA40" i="14"/>
  <c r="BJ39" i="14"/>
  <c r="BI39" i="14"/>
  <c r="BH39" i="14"/>
  <c r="BG39" i="14"/>
  <c r="BF39" i="14"/>
  <c r="BE39" i="14"/>
  <c r="BD39" i="14"/>
  <c r="BC39" i="14"/>
  <c r="BB39" i="14"/>
  <c r="BA39" i="14"/>
  <c r="BJ38" i="14"/>
  <c r="BI38" i="14"/>
  <c r="BH38" i="14"/>
  <c r="BG38" i="14"/>
  <c r="BF38" i="14"/>
  <c r="BE38" i="14"/>
  <c r="BD38" i="14"/>
  <c r="BC38" i="14"/>
  <c r="BB38" i="14"/>
  <c r="BA38" i="14"/>
  <c r="BJ33" i="14"/>
  <c r="BI33" i="14"/>
  <c r="BH33" i="14"/>
  <c r="BG33" i="14"/>
  <c r="BF33" i="14"/>
  <c r="BE33" i="14"/>
  <c r="BD33" i="14"/>
  <c r="BC33" i="14"/>
  <c r="BB33" i="14"/>
  <c r="BA33" i="14"/>
  <c r="BJ32" i="14"/>
  <c r="BI32" i="14"/>
  <c r="BH32" i="14"/>
  <c r="BG32" i="14"/>
  <c r="BF32" i="14"/>
  <c r="BE32" i="14"/>
  <c r="BD32" i="14"/>
  <c r="BC32" i="14"/>
  <c r="BB32" i="14"/>
  <c r="BA32" i="14"/>
  <c r="BJ31" i="14"/>
  <c r="BI31" i="14"/>
  <c r="BH31" i="14"/>
  <c r="BG31" i="14"/>
  <c r="BF31" i="14"/>
  <c r="BE31" i="14"/>
  <c r="BD31" i="14"/>
  <c r="BC31" i="14"/>
  <c r="BB31" i="14"/>
  <c r="BA31" i="14"/>
  <c r="BJ30" i="14"/>
  <c r="BI30" i="14"/>
  <c r="BH30" i="14"/>
  <c r="BG30" i="14"/>
  <c r="BF30" i="14"/>
  <c r="BE30" i="14"/>
  <c r="BD30" i="14"/>
  <c r="BC30" i="14"/>
  <c r="BB30" i="14"/>
  <c r="BA30" i="14"/>
  <c r="BJ29" i="14"/>
  <c r="BI29" i="14"/>
  <c r="BH29" i="14"/>
  <c r="BG29" i="14"/>
  <c r="BF29" i="14"/>
  <c r="BE29" i="14"/>
  <c r="BD29" i="14"/>
  <c r="BC29" i="14"/>
  <c r="BB29" i="14"/>
  <c r="BA29" i="14"/>
  <c r="BJ28" i="14"/>
  <c r="BI28" i="14"/>
  <c r="BH28" i="14"/>
  <c r="BG28" i="14"/>
  <c r="BF28" i="14"/>
  <c r="BE28" i="14"/>
  <c r="BD28" i="14"/>
  <c r="BC28" i="14"/>
  <c r="BB28" i="14"/>
  <c r="BA28" i="14"/>
  <c r="BJ27" i="14"/>
  <c r="BI27" i="14"/>
  <c r="BH27" i="14"/>
  <c r="BG27" i="14"/>
  <c r="BF27" i="14"/>
  <c r="BE27" i="14"/>
  <c r="BD27" i="14"/>
  <c r="BC27" i="14"/>
  <c r="BB27" i="14"/>
  <c r="BA27" i="14"/>
  <c r="BJ22" i="14"/>
  <c r="BI22" i="14"/>
  <c r="BH22" i="14"/>
  <c r="BG22" i="14"/>
  <c r="BF22" i="14"/>
  <c r="BE22" i="14"/>
  <c r="BD22" i="14"/>
  <c r="BC22" i="14"/>
  <c r="BB22" i="14"/>
  <c r="BA22" i="14"/>
  <c r="BJ21" i="14"/>
  <c r="BI21" i="14"/>
  <c r="BH21" i="14"/>
  <c r="BG21" i="14"/>
  <c r="BF21" i="14"/>
  <c r="BE21" i="14"/>
  <c r="BD21" i="14"/>
  <c r="BC21" i="14"/>
  <c r="BB21" i="14"/>
  <c r="BA21" i="14"/>
  <c r="BJ20" i="14"/>
  <c r="BI20" i="14"/>
  <c r="BH20" i="14"/>
  <c r="BG20" i="14"/>
  <c r="BF20" i="14"/>
  <c r="BE20" i="14"/>
  <c r="BD20" i="14"/>
  <c r="BC20" i="14"/>
  <c r="BB20" i="14"/>
  <c r="BA20" i="14"/>
  <c r="BJ19" i="14"/>
  <c r="BI19" i="14"/>
  <c r="BH19" i="14"/>
  <c r="BG19" i="14"/>
  <c r="BF19" i="14"/>
  <c r="BE19" i="14"/>
  <c r="BD19" i="14"/>
  <c r="BC19" i="14"/>
  <c r="BB19" i="14"/>
  <c r="BA19" i="14"/>
  <c r="BJ18" i="14"/>
  <c r="BI18" i="14"/>
  <c r="BH18" i="14"/>
  <c r="BG18" i="14"/>
  <c r="BF18" i="14"/>
  <c r="BE18" i="14"/>
  <c r="BD18" i="14"/>
  <c r="BC18" i="14"/>
  <c r="BB18" i="14"/>
  <c r="BA18" i="14"/>
  <c r="BJ17" i="14"/>
  <c r="BI17" i="14"/>
  <c r="BH17" i="14"/>
  <c r="BG17" i="14"/>
  <c r="BF17" i="14"/>
  <c r="BE17" i="14"/>
  <c r="BD17" i="14"/>
  <c r="BC17" i="14"/>
  <c r="BB17" i="14"/>
  <c r="BA17" i="14"/>
  <c r="BJ16" i="14"/>
  <c r="BI16" i="14"/>
  <c r="BH16" i="14"/>
  <c r="BG16" i="14"/>
  <c r="BF16" i="14"/>
  <c r="BE16" i="14"/>
  <c r="BD16" i="14"/>
  <c r="BC16" i="14"/>
  <c r="BB16" i="14"/>
  <c r="BA16" i="14"/>
  <c r="BJ12" i="14"/>
  <c r="BI12" i="14"/>
  <c r="BH12" i="14"/>
  <c r="BG12" i="14"/>
  <c r="BF12" i="14"/>
  <c r="BE12" i="14"/>
  <c r="BD12" i="14"/>
  <c r="BC12" i="14"/>
  <c r="BB12" i="14"/>
  <c r="BA12" i="14"/>
  <c r="BJ11" i="14"/>
  <c r="BI11" i="14"/>
  <c r="BH11" i="14"/>
  <c r="BG11" i="14"/>
  <c r="BF11" i="14"/>
  <c r="BE11" i="14"/>
  <c r="BD11" i="14"/>
  <c r="BC11" i="14"/>
  <c r="BB11" i="14"/>
  <c r="BA11" i="14"/>
  <c r="BJ10" i="14"/>
  <c r="BI10" i="14"/>
  <c r="BH10" i="14"/>
  <c r="BG10" i="14"/>
  <c r="BF10" i="14"/>
  <c r="BE10" i="14"/>
  <c r="BD10" i="14"/>
  <c r="BC10" i="14"/>
  <c r="BB10" i="14"/>
  <c r="BA10" i="14"/>
  <c r="BJ9" i="14"/>
  <c r="BI9" i="14"/>
  <c r="BH9" i="14"/>
  <c r="BG9" i="14"/>
  <c r="BF9" i="14"/>
  <c r="BE9" i="14"/>
  <c r="BD9" i="14"/>
  <c r="BC9" i="14"/>
  <c r="BB9" i="14"/>
  <c r="BA9" i="14"/>
  <c r="BJ8" i="14"/>
  <c r="BI8" i="14"/>
  <c r="BH8" i="14"/>
  <c r="BG8" i="14"/>
  <c r="BF8" i="14"/>
  <c r="BE8" i="14"/>
  <c r="BD8" i="14"/>
  <c r="BC8" i="14"/>
  <c r="BB8" i="14"/>
  <c r="BA8" i="14"/>
  <c r="BJ7" i="14"/>
  <c r="BI7" i="14"/>
  <c r="BH7" i="14"/>
  <c r="BG7" i="14"/>
  <c r="BF7" i="14"/>
  <c r="BE7" i="14"/>
  <c r="BD7" i="14"/>
  <c r="BC7" i="14"/>
  <c r="BB7" i="14"/>
  <c r="BA7" i="14"/>
  <c r="BJ6" i="14"/>
  <c r="BI6" i="14"/>
  <c r="BH6" i="14"/>
  <c r="BG6" i="14"/>
  <c r="BF6" i="14"/>
  <c r="BE6" i="14"/>
  <c r="BD6" i="14"/>
  <c r="BC6" i="14"/>
  <c r="BB6" i="14"/>
  <c r="BA6" i="14"/>
  <c r="B45" i="14"/>
  <c r="B32" i="14"/>
  <c r="B18" i="14"/>
  <c r="B4" i="14"/>
  <c r="BM5" i="9"/>
  <c r="BG6" i="9"/>
  <c r="BM7" i="9"/>
  <c r="AH4" i="9"/>
  <c r="BG4" i="9" l="1"/>
  <c r="AI4" i="9"/>
  <c r="BE61" i="14"/>
  <c r="BC62" i="14"/>
  <c r="BA63" i="14"/>
  <c r="BI63" i="14"/>
  <c r="BG64" i="14"/>
  <c r="BE65" i="14"/>
  <c r="BC66" i="14"/>
  <c r="BA67" i="14"/>
  <c r="BA61" i="14"/>
  <c r="BI61" i="14"/>
  <c r="BG62" i="14"/>
  <c r="BE63" i="14"/>
  <c r="BC64" i="14"/>
  <c r="BA65" i="14"/>
  <c r="BI65" i="14"/>
  <c r="BG66" i="14"/>
  <c r="BE67" i="14"/>
  <c r="AW7" i="32"/>
  <c r="BI67" i="14"/>
  <c r="BE4" i="9"/>
  <c r="BI6" i="9"/>
  <c r="BM6" i="9"/>
  <c r="BG6" i="12"/>
  <c r="BK6" i="12"/>
  <c r="BE6" i="9"/>
  <c r="BM4" i="9"/>
  <c r="BC6" i="12"/>
  <c r="BK4" i="12"/>
  <c r="BI7" i="9"/>
  <c r="BI4" i="9"/>
  <c r="BG7" i="12"/>
  <c r="BG4" i="12"/>
  <c r="BE7" i="9"/>
  <c r="BC7" i="12"/>
  <c r="BC4" i="12"/>
  <c r="BJ7" i="9"/>
  <c r="BF7" i="9"/>
  <c r="BJ6" i="9"/>
  <c r="BF6" i="9"/>
  <c r="BJ5" i="9"/>
  <c r="BF5" i="9"/>
  <c r="BJ4" i="9"/>
  <c r="BF4" i="9"/>
  <c r="BN6" i="9"/>
  <c r="BN4" i="9"/>
  <c r="BH7" i="12"/>
  <c r="BD7" i="12"/>
  <c r="BH6" i="12"/>
  <c r="BD6" i="12"/>
  <c r="BH5" i="12"/>
  <c r="BD5" i="12"/>
  <c r="BH4" i="12"/>
  <c r="BD4" i="12"/>
  <c r="BL6" i="12"/>
  <c r="BL4" i="12"/>
  <c r="BI5" i="9"/>
  <c r="BE5" i="9"/>
  <c r="BG5" i="12"/>
  <c r="BC5" i="12"/>
  <c r="BL7" i="9"/>
  <c r="BH7" i="9"/>
  <c r="BL6" i="9"/>
  <c r="BH6" i="9"/>
  <c r="BL5" i="9"/>
  <c r="BH5" i="9"/>
  <c r="BL4" i="9"/>
  <c r="BH4" i="9"/>
  <c r="BN7" i="9"/>
  <c r="BN5" i="9"/>
  <c r="BJ7" i="12"/>
  <c r="BF7" i="12"/>
  <c r="BJ6" i="12"/>
  <c r="BF6" i="12"/>
  <c r="BJ5" i="12"/>
  <c r="BF5" i="12"/>
  <c r="BJ4" i="12"/>
  <c r="BF4" i="12"/>
  <c r="BL7" i="12"/>
  <c r="BL5" i="12"/>
  <c r="BK7" i="9"/>
  <c r="BG7" i="9"/>
  <c r="BK6" i="9"/>
  <c r="BK5" i="9"/>
  <c r="BG5" i="9"/>
  <c r="BK4" i="9"/>
  <c r="BI7" i="12"/>
  <c r="BE7" i="12"/>
  <c r="BI6" i="12"/>
  <c r="BI5" i="12"/>
  <c r="BE5" i="12"/>
  <c r="BI4" i="12"/>
  <c r="BB67" i="14"/>
  <c r="BF67" i="14"/>
  <c r="BJ67" i="14"/>
  <c r="BC67" i="14"/>
  <c r="BG67" i="14"/>
  <c r="BD67" i="14"/>
  <c r="BH67" i="14"/>
  <c r="BB61" i="14"/>
  <c r="BJ61" i="14"/>
  <c r="BD62" i="14"/>
  <c r="BH62" i="14"/>
  <c r="BB63" i="14"/>
  <c r="BF63" i="14"/>
  <c r="BJ63" i="14"/>
  <c r="BD64" i="14"/>
  <c r="BH64" i="14"/>
  <c r="BB65" i="14"/>
  <c r="BF65" i="14"/>
  <c r="BJ65" i="14"/>
  <c r="BD66" i="14"/>
  <c r="BH66" i="14"/>
  <c r="BC61" i="14"/>
  <c r="BA62" i="14"/>
  <c r="BE62" i="14"/>
  <c r="BI62" i="14"/>
  <c r="BC63" i="14"/>
  <c r="BG63" i="14"/>
  <c r="BA64" i="14"/>
  <c r="BE64" i="14"/>
  <c r="BI64" i="14"/>
  <c r="BC65" i="14"/>
  <c r="BG65" i="14"/>
  <c r="BA66" i="14"/>
  <c r="BE66" i="14"/>
  <c r="BI66" i="14"/>
  <c r="BD61" i="14"/>
  <c r="BH61" i="14"/>
  <c r="BB62" i="14"/>
  <c r="BF62" i="14"/>
  <c r="BJ62" i="14"/>
  <c r="BD63" i="14"/>
  <c r="BH63" i="14"/>
  <c r="BB64" i="14"/>
  <c r="BF64" i="14"/>
  <c r="BJ64" i="14"/>
  <c r="BD65" i="14"/>
  <c r="BH65" i="14"/>
  <c r="BB66" i="14"/>
  <c r="BF66" i="14"/>
  <c r="BJ66" i="14"/>
  <c r="T30" i="3"/>
  <c r="AB24" i="3"/>
  <c r="L30" i="3"/>
  <c r="F27" i="3"/>
  <c r="T29" i="3"/>
  <c r="P31" i="3"/>
  <c r="J29" i="3"/>
  <c r="F25" i="3"/>
  <c r="U23" i="3"/>
  <c r="AA33" i="3"/>
  <c r="P34" i="3"/>
  <c r="L33" i="3"/>
  <c r="F28" i="3"/>
  <c r="R33" i="3"/>
  <c r="Y31" i="3"/>
  <c r="L27" i="3"/>
  <c r="L24" i="3"/>
  <c r="G26" i="3"/>
  <c r="R32" i="3"/>
  <c r="P31" i="29"/>
  <c r="S28" i="3"/>
  <c r="R27" i="3"/>
  <c r="R24" i="3"/>
  <c r="T23" i="3"/>
  <c r="Z35" i="3"/>
  <c r="M32" i="29"/>
  <c r="Z25" i="3"/>
  <c r="M35" i="3"/>
  <c r="M34" i="3"/>
  <c r="O33" i="3"/>
  <c r="L31" i="3"/>
  <c r="N30" i="3"/>
  <c r="J29" i="29"/>
  <c r="P26" i="3"/>
  <c r="P25" i="3"/>
  <c r="G35" i="29"/>
  <c r="J33" i="3"/>
  <c r="G32" i="29"/>
  <c r="I30" i="3"/>
  <c r="F29" i="3"/>
  <c r="H27" i="3"/>
  <c r="J25" i="3"/>
  <c r="H24" i="3"/>
  <c r="F23" i="3"/>
  <c r="S25" i="3"/>
  <c r="U24" i="3"/>
  <c r="L23" i="3"/>
  <c r="O26" i="3"/>
  <c r="O25" i="3"/>
  <c r="R28" i="3"/>
  <c r="X30" i="3"/>
  <c r="AA23" i="3"/>
  <c r="L35" i="3"/>
  <c r="O32" i="3"/>
  <c r="H33" i="3"/>
  <c r="AO32" i="32"/>
  <c r="AW32" i="32"/>
  <c r="AP32" i="32"/>
  <c r="AQ32" i="32"/>
  <c r="AR32" i="32"/>
  <c r="AS32" i="32"/>
  <c r="AT32" i="32"/>
  <c r="AU32" i="32"/>
  <c r="AN32" i="32"/>
  <c r="AV32" i="32"/>
  <c r="BJ30" i="32"/>
  <c r="BT30" i="32"/>
  <c r="CB30" i="32"/>
  <c r="BC30" i="32"/>
  <c r="BK30" i="32"/>
  <c r="BU30" i="32"/>
  <c r="BD30" i="32"/>
  <c r="BL30" i="32"/>
  <c r="BV30" i="32"/>
  <c r="BE30" i="32"/>
  <c r="BM30" i="32"/>
  <c r="BW30" i="32"/>
  <c r="BF30" i="32"/>
  <c r="BN30" i="32"/>
  <c r="BX30" i="32"/>
  <c r="BG30" i="32"/>
  <c r="BQ30" i="32"/>
  <c r="BY30" i="32"/>
  <c r="BH30" i="32"/>
  <c r="BR30" i="32"/>
  <c r="BZ30" i="32"/>
  <c r="BI30" i="32"/>
  <c r="BS30" i="32"/>
  <c r="CA30" i="32"/>
  <c r="D12" i="33"/>
  <c r="G32" i="3"/>
  <c r="G24" i="3"/>
  <c r="V31" i="3"/>
  <c r="O29" i="3"/>
  <c r="AU25" i="30"/>
  <c r="AO25" i="30"/>
  <c r="AW25" i="30"/>
  <c r="AP25" i="30"/>
  <c r="AR25" i="30"/>
  <c r="AS25" i="30"/>
  <c r="AQ25" i="30"/>
  <c r="AT25" i="30"/>
  <c r="AV25" i="30"/>
  <c r="AN25" i="30"/>
  <c r="AP27" i="22"/>
  <c r="AR27" i="22"/>
  <c r="AS27" i="22"/>
  <c r="AT27" i="22"/>
  <c r="AU27" i="22"/>
  <c r="AV27" i="22"/>
  <c r="AO27" i="22"/>
  <c r="AQ27" i="22"/>
  <c r="AW27" i="22"/>
  <c r="BD25" i="22"/>
  <c r="BL25" i="22"/>
  <c r="BV25" i="22"/>
  <c r="BF25" i="22"/>
  <c r="BN25" i="22"/>
  <c r="BX25" i="22"/>
  <c r="BH25" i="22"/>
  <c r="BR25" i="22"/>
  <c r="BZ25" i="22"/>
  <c r="BG25" i="22"/>
  <c r="BU25" i="22"/>
  <c r="BI25" i="22"/>
  <c r="BW25" i="22"/>
  <c r="BJ25" i="22"/>
  <c r="BY25" i="22"/>
  <c r="BK25" i="22"/>
  <c r="BS25" i="22"/>
  <c r="BT25" i="22"/>
  <c r="BM25" i="22"/>
  <c r="BQ25" i="22"/>
  <c r="BE25" i="22"/>
  <c r="H35" i="3"/>
  <c r="AU32" i="30"/>
  <c r="AN32" i="30"/>
  <c r="AV32" i="30"/>
  <c r="AO32" i="30"/>
  <c r="AW32" i="30"/>
  <c r="AP32" i="30"/>
  <c r="AQ32" i="30"/>
  <c r="AR32" i="30"/>
  <c r="AS32" i="30"/>
  <c r="AT32" i="30"/>
  <c r="P32" i="29"/>
  <c r="BC30" i="30"/>
  <c r="BK30" i="30"/>
  <c r="BU30" i="30"/>
  <c r="BI30" i="30"/>
  <c r="BE30" i="30"/>
  <c r="BQ30" i="30"/>
  <c r="BZ30" i="30"/>
  <c r="BF30" i="30"/>
  <c r="BR30" i="30"/>
  <c r="CA30" i="30"/>
  <c r="BG30" i="30"/>
  <c r="BS30" i="30"/>
  <c r="CB30" i="30"/>
  <c r="BH30" i="30"/>
  <c r="BT30" i="30"/>
  <c r="BJ30" i="30"/>
  <c r="BV30" i="30"/>
  <c r="BL30" i="30"/>
  <c r="BW30" i="30"/>
  <c r="BM30" i="30"/>
  <c r="BX30" i="30"/>
  <c r="BD30" i="30"/>
  <c r="BN30" i="30"/>
  <c r="BY30" i="30"/>
  <c r="M35" i="29"/>
  <c r="M34" i="29"/>
  <c r="BF31" i="32"/>
  <c r="BN31" i="32"/>
  <c r="BX31" i="32"/>
  <c r="BG31" i="32"/>
  <c r="BQ31" i="32"/>
  <c r="BY31" i="32"/>
  <c r="BH31" i="32"/>
  <c r="BR31" i="32"/>
  <c r="BZ31" i="32"/>
  <c r="BI31" i="32"/>
  <c r="BS31" i="32"/>
  <c r="CA31" i="32"/>
  <c r="BJ31" i="32"/>
  <c r="BT31" i="32"/>
  <c r="CB31" i="32"/>
  <c r="BC31" i="32"/>
  <c r="BK31" i="32"/>
  <c r="BU31" i="32"/>
  <c r="BD31" i="32"/>
  <c r="BL31" i="32"/>
  <c r="BV31" i="32"/>
  <c r="BE31" i="32"/>
  <c r="BM31" i="32"/>
  <c r="BW31" i="32"/>
  <c r="AO30" i="32"/>
  <c r="AW30" i="32"/>
  <c r="AP30" i="32"/>
  <c r="AQ30" i="32"/>
  <c r="AR30" i="32"/>
  <c r="AS30" i="32"/>
  <c r="AT30" i="32"/>
  <c r="AU30" i="32"/>
  <c r="AN30" i="32"/>
  <c r="AV30" i="32"/>
  <c r="BC28" i="23"/>
  <c r="BK28" i="23"/>
  <c r="BU28" i="23"/>
  <c r="BD28" i="23"/>
  <c r="BL28" i="23"/>
  <c r="BV28" i="23"/>
  <c r="BE28" i="23"/>
  <c r="BM28" i="23"/>
  <c r="BW28" i="23"/>
  <c r="BF28" i="23"/>
  <c r="BN28" i="23"/>
  <c r="BX28" i="23"/>
  <c r="BG28" i="23"/>
  <c r="BQ28" i="23"/>
  <c r="BY28" i="23"/>
  <c r="BH28" i="23"/>
  <c r="BR28" i="23"/>
  <c r="BZ28" i="23"/>
  <c r="BI28" i="23"/>
  <c r="BS28" i="23"/>
  <c r="CA28" i="23"/>
  <c r="BJ28" i="23"/>
  <c r="BT28" i="23"/>
  <c r="CB28" i="23"/>
  <c r="J28" i="29"/>
  <c r="AS26" i="23"/>
  <c r="AT26" i="23"/>
  <c r="AU26" i="23"/>
  <c r="AN26" i="23"/>
  <c r="AV26" i="23"/>
  <c r="AO26" i="23"/>
  <c r="AW26" i="23"/>
  <c r="AP26" i="23"/>
  <c r="AQ26" i="23"/>
  <c r="AR26" i="23"/>
  <c r="BG34" i="22"/>
  <c r="BQ34" i="22"/>
  <c r="BY34" i="22"/>
  <c r="BH34" i="22"/>
  <c r="BR34" i="22"/>
  <c r="BZ34" i="22"/>
  <c r="BI34" i="22"/>
  <c r="BS34" i="22"/>
  <c r="BF34" i="22"/>
  <c r="BJ34" i="22"/>
  <c r="BT34" i="22"/>
  <c r="BL34" i="22"/>
  <c r="BE34" i="22"/>
  <c r="BW34" i="22"/>
  <c r="BK34" i="22"/>
  <c r="BU34" i="22"/>
  <c r="BV34" i="22"/>
  <c r="BM34" i="22"/>
  <c r="BN34" i="22"/>
  <c r="BD34" i="22"/>
  <c r="BX34" i="22"/>
  <c r="BE31" i="22"/>
  <c r="BM31" i="22"/>
  <c r="BW31" i="22"/>
  <c r="BN31" i="22"/>
  <c r="BF31" i="22"/>
  <c r="BX31" i="22"/>
  <c r="BG31" i="22"/>
  <c r="BQ31" i="22"/>
  <c r="BY31" i="22"/>
  <c r="BH31" i="22"/>
  <c r="BR31" i="22"/>
  <c r="BZ31" i="22"/>
  <c r="BK31" i="22"/>
  <c r="BU31" i="22"/>
  <c r="BV31" i="22"/>
  <c r="BI31" i="22"/>
  <c r="BS31" i="22"/>
  <c r="BL31" i="22"/>
  <c r="BJ31" i="22"/>
  <c r="BT31" i="22"/>
  <c r="BD31" i="22"/>
  <c r="G30" i="29"/>
  <c r="AR25" i="22"/>
  <c r="AT25" i="22"/>
  <c r="AV25" i="22"/>
  <c r="AP25" i="22"/>
  <c r="AQ25" i="22"/>
  <c r="AS25" i="22"/>
  <c r="AU25" i="22"/>
  <c r="AW25" i="22"/>
  <c r="AO25" i="22"/>
  <c r="G35" i="3"/>
  <c r="I33" i="3"/>
  <c r="F32" i="3"/>
  <c r="H30" i="3"/>
  <c r="J28" i="3"/>
  <c r="G27" i="3"/>
  <c r="I25" i="3"/>
  <c r="F24" i="3"/>
  <c r="Y35" i="3"/>
  <c r="L34" i="3"/>
  <c r="N33" i="3"/>
  <c r="P32" i="3"/>
  <c r="U31" i="3"/>
  <c r="M30" i="3"/>
  <c r="N29" i="3"/>
  <c r="P27" i="3"/>
  <c r="P24" i="3"/>
  <c r="S23" i="3"/>
  <c r="X25" i="3"/>
  <c r="BE26" i="23"/>
  <c r="BM26" i="23"/>
  <c r="BW26" i="23"/>
  <c r="BF26" i="23"/>
  <c r="BN26" i="23"/>
  <c r="BX26" i="23"/>
  <c r="BG26" i="23"/>
  <c r="BQ26" i="23"/>
  <c r="BY26" i="23"/>
  <c r="BH26" i="23"/>
  <c r="BR26" i="23"/>
  <c r="BZ26" i="23"/>
  <c r="BI26" i="23"/>
  <c r="BS26" i="23"/>
  <c r="CA26" i="23"/>
  <c r="BJ26" i="23"/>
  <c r="BT26" i="23"/>
  <c r="CB26" i="23"/>
  <c r="BC26" i="23"/>
  <c r="BK26" i="23"/>
  <c r="BU26" i="23"/>
  <c r="BD26" i="23"/>
  <c r="BL26" i="23"/>
  <c r="BV26" i="23"/>
  <c r="P35" i="29"/>
  <c r="P34" i="29"/>
  <c r="BD31" i="30"/>
  <c r="BL31" i="30"/>
  <c r="BV31" i="30"/>
  <c r="BE31" i="30"/>
  <c r="BM31" i="30"/>
  <c r="BW31" i="30"/>
  <c r="BF31" i="30"/>
  <c r="BN31" i="30"/>
  <c r="BX31" i="30"/>
  <c r="BG31" i="30"/>
  <c r="BQ31" i="30"/>
  <c r="BY31" i="30"/>
  <c r="BH31" i="30"/>
  <c r="BR31" i="30"/>
  <c r="BZ31" i="30"/>
  <c r="BI31" i="30"/>
  <c r="BS31" i="30"/>
  <c r="CA31" i="30"/>
  <c r="BJ31" i="30"/>
  <c r="BT31" i="30"/>
  <c r="CB31" i="30"/>
  <c r="BC31" i="30"/>
  <c r="BK31" i="30"/>
  <c r="BU31" i="30"/>
  <c r="AP30" i="30"/>
  <c r="AN30" i="30"/>
  <c r="AV30" i="30"/>
  <c r="AO30" i="30"/>
  <c r="AQ30" i="30"/>
  <c r="AR30" i="30"/>
  <c r="AS30" i="30"/>
  <c r="AT30" i="30"/>
  <c r="AU30" i="30"/>
  <c r="AW30" i="30"/>
  <c r="BD24" i="30"/>
  <c r="BL24" i="30"/>
  <c r="BV24" i="30"/>
  <c r="BF24" i="30"/>
  <c r="BN24" i="30"/>
  <c r="BX24" i="30"/>
  <c r="BG24" i="30"/>
  <c r="BQ24" i="30"/>
  <c r="BY24" i="30"/>
  <c r="BH24" i="30"/>
  <c r="BI24" i="30"/>
  <c r="BS24" i="30"/>
  <c r="CA24" i="30"/>
  <c r="BJ24" i="30"/>
  <c r="BT24" i="30"/>
  <c r="CB24" i="30"/>
  <c r="BM24" i="30"/>
  <c r="BR24" i="30"/>
  <c r="BU24" i="30"/>
  <c r="BW24" i="30"/>
  <c r="BZ24" i="30"/>
  <c r="BC24" i="30"/>
  <c r="BE24" i="30"/>
  <c r="BK24" i="30"/>
  <c r="BI34" i="32"/>
  <c r="BS34" i="32"/>
  <c r="CA34" i="32"/>
  <c r="BJ34" i="32"/>
  <c r="BT34" i="32"/>
  <c r="CB34" i="32"/>
  <c r="BC34" i="32"/>
  <c r="BK34" i="32"/>
  <c r="BU34" i="32"/>
  <c r="BD34" i="32"/>
  <c r="BL34" i="32"/>
  <c r="BV34" i="32"/>
  <c r="BE34" i="32"/>
  <c r="BM34" i="32"/>
  <c r="BW34" i="32"/>
  <c r="BF34" i="32"/>
  <c r="BN34" i="32"/>
  <c r="BX34" i="32"/>
  <c r="BG34" i="32"/>
  <c r="BQ34" i="32"/>
  <c r="BY34" i="32"/>
  <c r="BH34" i="32"/>
  <c r="BR34" i="32"/>
  <c r="BZ34" i="32"/>
  <c r="BE33" i="32"/>
  <c r="BM33" i="32"/>
  <c r="BW33" i="32"/>
  <c r="BF33" i="32"/>
  <c r="BN33" i="32"/>
  <c r="BX33" i="32"/>
  <c r="BG33" i="32"/>
  <c r="BQ33" i="32"/>
  <c r="BY33" i="32"/>
  <c r="BH33" i="32"/>
  <c r="BR33" i="32"/>
  <c r="BZ33" i="32"/>
  <c r="BI33" i="32"/>
  <c r="BS33" i="32"/>
  <c r="CA33" i="32"/>
  <c r="BJ33" i="32"/>
  <c r="BT33" i="32"/>
  <c r="CB33" i="32"/>
  <c r="BC33" i="32"/>
  <c r="BK33" i="32"/>
  <c r="BU33" i="32"/>
  <c r="BD33" i="32"/>
  <c r="BL33" i="32"/>
  <c r="BV33" i="32"/>
  <c r="AS31" i="32"/>
  <c r="AT31" i="32"/>
  <c r="AU31" i="32"/>
  <c r="AN31" i="32"/>
  <c r="AV31" i="32"/>
  <c r="AO31" i="32"/>
  <c r="AW31" i="32"/>
  <c r="AP31" i="32"/>
  <c r="AQ31" i="32"/>
  <c r="AR31" i="32"/>
  <c r="M28" i="29"/>
  <c r="M25" i="29"/>
  <c r="AQ28" i="23"/>
  <c r="AR28" i="23"/>
  <c r="AS28" i="23"/>
  <c r="AT28" i="23"/>
  <c r="AU28" i="23"/>
  <c r="AN28" i="23"/>
  <c r="AV28" i="23"/>
  <c r="AO28" i="23"/>
  <c r="AW28" i="23"/>
  <c r="AP28" i="23"/>
  <c r="BH27" i="23"/>
  <c r="BR27" i="23"/>
  <c r="BZ27" i="23"/>
  <c r="BI27" i="23"/>
  <c r="BS27" i="23"/>
  <c r="CA27" i="23"/>
  <c r="BJ27" i="23"/>
  <c r="BT27" i="23"/>
  <c r="CB27" i="23"/>
  <c r="BC27" i="23"/>
  <c r="BK27" i="23"/>
  <c r="BU27" i="23"/>
  <c r="BD27" i="23"/>
  <c r="BL27" i="23"/>
  <c r="BV27" i="23"/>
  <c r="BE27" i="23"/>
  <c r="BM27" i="23"/>
  <c r="BW27" i="23"/>
  <c r="BF27" i="23"/>
  <c r="BN27" i="23"/>
  <c r="BX27" i="23"/>
  <c r="BG27" i="23"/>
  <c r="BQ27" i="23"/>
  <c r="BY27" i="23"/>
  <c r="J26" i="29"/>
  <c r="J25" i="29"/>
  <c r="AU34" i="22"/>
  <c r="AV34" i="22"/>
  <c r="AO34" i="22"/>
  <c r="AW34" i="22"/>
  <c r="AP34" i="22"/>
  <c r="AT34" i="22"/>
  <c r="AQ34" i="22"/>
  <c r="AR34" i="22"/>
  <c r="AS34" i="22"/>
  <c r="AS31" i="22"/>
  <c r="AT31" i="22"/>
  <c r="AU31" i="22"/>
  <c r="AV31" i="22"/>
  <c r="AO31" i="22"/>
  <c r="AW31" i="22"/>
  <c r="AP31" i="22"/>
  <c r="AQ31" i="22"/>
  <c r="AR31" i="22"/>
  <c r="G31" i="29"/>
  <c r="BI29" i="22"/>
  <c r="BS29" i="22"/>
  <c r="BT29" i="22"/>
  <c r="BZ29" i="22"/>
  <c r="BJ29" i="22"/>
  <c r="BK29" i="22"/>
  <c r="BU29" i="22"/>
  <c r="BD29" i="22"/>
  <c r="BL29" i="22"/>
  <c r="BV29" i="22"/>
  <c r="BQ29" i="22"/>
  <c r="BE29" i="22"/>
  <c r="BM29" i="22"/>
  <c r="BW29" i="22"/>
  <c r="BG29" i="22"/>
  <c r="BF29" i="22"/>
  <c r="BN29" i="22"/>
  <c r="BX29" i="22"/>
  <c r="BY29" i="22"/>
  <c r="BH29" i="22"/>
  <c r="BR29" i="22"/>
  <c r="F35" i="3"/>
  <c r="J31" i="3"/>
  <c r="G30" i="3"/>
  <c r="I28" i="3"/>
  <c r="H25" i="3"/>
  <c r="J23" i="3"/>
  <c r="U35" i="3"/>
  <c r="V34" i="3"/>
  <c r="M33" i="3"/>
  <c r="T31" i="3"/>
  <c r="U30" i="3"/>
  <c r="M29" i="3"/>
  <c r="P28" i="3"/>
  <c r="O27" i="3"/>
  <c r="N26" i="3"/>
  <c r="N25" i="3"/>
  <c r="O24" i="3"/>
  <c r="P23" i="3"/>
  <c r="AQ32" i="23"/>
  <c r="AR32" i="23"/>
  <c r="AS32" i="23"/>
  <c r="AT32" i="23"/>
  <c r="AU32" i="23"/>
  <c r="AP32" i="23"/>
  <c r="AV32" i="23"/>
  <c r="AW32" i="23"/>
  <c r="AO32" i="23"/>
  <c r="AN32" i="23"/>
  <c r="BC33" i="30"/>
  <c r="BK33" i="30"/>
  <c r="BU33" i="30"/>
  <c r="BD33" i="30"/>
  <c r="BL33" i="30"/>
  <c r="BV33" i="30"/>
  <c r="BE33" i="30"/>
  <c r="BM33" i="30"/>
  <c r="BW33" i="30"/>
  <c r="BF33" i="30"/>
  <c r="BN33" i="30"/>
  <c r="BX33" i="30"/>
  <c r="BG33" i="30"/>
  <c r="BQ33" i="30"/>
  <c r="BY33" i="30"/>
  <c r="BH33" i="30"/>
  <c r="BR33" i="30"/>
  <c r="BZ33" i="30"/>
  <c r="BI33" i="30"/>
  <c r="BS33" i="30"/>
  <c r="CA33" i="30"/>
  <c r="BJ33" i="30"/>
  <c r="BT33" i="30"/>
  <c r="CB33" i="30"/>
  <c r="AQ31" i="30"/>
  <c r="AR31" i="30"/>
  <c r="AS31" i="30"/>
  <c r="AT31" i="30"/>
  <c r="AU31" i="30"/>
  <c r="AN31" i="30"/>
  <c r="AV31" i="30"/>
  <c r="AO31" i="30"/>
  <c r="AW31" i="30"/>
  <c r="AP31" i="30"/>
  <c r="P28" i="29"/>
  <c r="P25" i="29"/>
  <c r="AR24" i="30"/>
  <c r="AS24" i="30"/>
  <c r="AT24" i="30"/>
  <c r="AU24" i="30"/>
  <c r="AN24" i="30"/>
  <c r="AV24" i="30"/>
  <c r="AO24" i="30"/>
  <c r="AW24" i="30"/>
  <c r="AP24" i="30"/>
  <c r="AQ24" i="30"/>
  <c r="AN34" i="32"/>
  <c r="AV34" i="32"/>
  <c r="AO34" i="32"/>
  <c r="AW34" i="32"/>
  <c r="AP34" i="32"/>
  <c r="AQ34" i="32"/>
  <c r="AR34" i="32"/>
  <c r="AS34" i="32"/>
  <c r="AT34" i="32"/>
  <c r="AU34" i="32"/>
  <c r="AR33" i="32"/>
  <c r="AS33" i="32"/>
  <c r="AT33" i="32"/>
  <c r="AU33" i="32"/>
  <c r="AN33" i="32"/>
  <c r="AV33" i="32"/>
  <c r="AO33" i="32"/>
  <c r="AW33" i="32"/>
  <c r="AP33" i="32"/>
  <c r="AQ33" i="32"/>
  <c r="M30" i="29"/>
  <c r="BG27" i="32"/>
  <c r="BQ27" i="32"/>
  <c r="BY27" i="32"/>
  <c r="BH27" i="32"/>
  <c r="BR27" i="32"/>
  <c r="BZ27" i="32"/>
  <c r="BI27" i="32"/>
  <c r="BS27" i="32"/>
  <c r="CA27" i="32"/>
  <c r="BJ27" i="32"/>
  <c r="BT27" i="32"/>
  <c r="CB27" i="32"/>
  <c r="BC27" i="32"/>
  <c r="BK27" i="32"/>
  <c r="BU27" i="32"/>
  <c r="BD27" i="32"/>
  <c r="BL27" i="32"/>
  <c r="BV27" i="32"/>
  <c r="BE27" i="32"/>
  <c r="BM27" i="32"/>
  <c r="BW27" i="32"/>
  <c r="BF27" i="32"/>
  <c r="BN27" i="32"/>
  <c r="BX27" i="32"/>
  <c r="BE24" i="32"/>
  <c r="BM24" i="32"/>
  <c r="BW24" i="32"/>
  <c r="BF24" i="32"/>
  <c r="BN24" i="32"/>
  <c r="BX24" i="32"/>
  <c r="BG24" i="32"/>
  <c r="BQ24" i="32"/>
  <c r="BY24" i="32"/>
  <c r="BH24" i="32"/>
  <c r="BR24" i="32"/>
  <c r="BZ24" i="32"/>
  <c r="BI24" i="32"/>
  <c r="BS24" i="32"/>
  <c r="CA24" i="32"/>
  <c r="BJ24" i="32"/>
  <c r="BT24" i="32"/>
  <c r="CB24" i="32"/>
  <c r="BC24" i="32"/>
  <c r="BK24" i="32"/>
  <c r="BU24" i="32"/>
  <c r="BD24" i="32"/>
  <c r="BL24" i="32"/>
  <c r="BV24" i="32"/>
  <c r="J35" i="29"/>
  <c r="J32" i="29"/>
  <c r="AN27" i="23"/>
  <c r="AV27" i="23"/>
  <c r="AO27" i="23"/>
  <c r="AW27" i="23"/>
  <c r="AP27" i="23"/>
  <c r="AQ27" i="23"/>
  <c r="AR27" i="23"/>
  <c r="AS27" i="23"/>
  <c r="AT27" i="23"/>
  <c r="AU27" i="23"/>
  <c r="BJ25" i="23"/>
  <c r="BT25" i="23"/>
  <c r="CB25" i="23"/>
  <c r="BC25" i="23"/>
  <c r="BK25" i="23"/>
  <c r="BU25" i="23"/>
  <c r="BD25" i="23"/>
  <c r="BL25" i="23"/>
  <c r="BV25" i="23"/>
  <c r="BE25" i="23"/>
  <c r="BM25" i="23"/>
  <c r="BW25" i="23"/>
  <c r="BF25" i="23"/>
  <c r="BN25" i="23"/>
  <c r="BX25" i="23"/>
  <c r="BG25" i="23"/>
  <c r="BQ25" i="23"/>
  <c r="BY25" i="23"/>
  <c r="BH25" i="23"/>
  <c r="BR25" i="23"/>
  <c r="BZ25" i="23"/>
  <c r="CA25" i="23"/>
  <c r="BI25" i="23"/>
  <c r="BS25" i="23"/>
  <c r="BF24" i="23"/>
  <c r="BN24" i="23"/>
  <c r="BX24" i="23"/>
  <c r="BG24" i="23"/>
  <c r="BQ24" i="23"/>
  <c r="BY24" i="23"/>
  <c r="BH24" i="23"/>
  <c r="BR24" i="23"/>
  <c r="BZ24" i="23"/>
  <c r="BI24" i="23"/>
  <c r="BS24" i="23"/>
  <c r="CA24" i="23"/>
  <c r="BJ24" i="23"/>
  <c r="BT24" i="23"/>
  <c r="CB24" i="23"/>
  <c r="BC24" i="23"/>
  <c r="BK24" i="23"/>
  <c r="BU24" i="23"/>
  <c r="BD24" i="23"/>
  <c r="BL24" i="23"/>
  <c r="BV24" i="23"/>
  <c r="BM24" i="23"/>
  <c r="BW24" i="23"/>
  <c r="BE24" i="23"/>
  <c r="G34" i="29"/>
  <c r="G33" i="29"/>
  <c r="BG30" i="22"/>
  <c r="BQ30" i="22"/>
  <c r="BY30" i="22"/>
  <c r="BH30" i="22"/>
  <c r="BZ30" i="22"/>
  <c r="BX30" i="22"/>
  <c r="BR30" i="22"/>
  <c r="BI30" i="22"/>
  <c r="BS30" i="22"/>
  <c r="BN30" i="22"/>
  <c r="BJ30" i="22"/>
  <c r="BT30" i="22"/>
  <c r="BE30" i="22"/>
  <c r="BF30" i="22"/>
  <c r="BK30" i="22"/>
  <c r="BU30" i="22"/>
  <c r="BW30" i="22"/>
  <c r="BD30" i="22"/>
  <c r="BL30" i="22"/>
  <c r="BV30" i="22"/>
  <c r="BM30" i="22"/>
  <c r="AO29" i="22"/>
  <c r="AW29" i="22"/>
  <c r="AP29" i="22"/>
  <c r="AQ29" i="22"/>
  <c r="AV29" i="22"/>
  <c r="AR29" i="22"/>
  <c r="AU29" i="22"/>
  <c r="AS29" i="22"/>
  <c r="AT29" i="22"/>
  <c r="J34" i="3"/>
  <c r="G33" i="3"/>
  <c r="I31" i="3"/>
  <c r="F30" i="3"/>
  <c r="H28" i="3"/>
  <c r="J26" i="3"/>
  <c r="G25" i="3"/>
  <c r="I23" i="3"/>
  <c r="T35" i="3"/>
  <c r="T34" i="3"/>
  <c r="V33" i="3"/>
  <c r="N32" i="3"/>
  <c r="S31" i="3"/>
  <c r="V29" i="3"/>
  <c r="L29" i="3"/>
  <c r="O28" i="3"/>
  <c r="N27" i="3"/>
  <c r="M26" i="3"/>
  <c r="M25" i="3"/>
  <c r="N24" i="3"/>
  <c r="O23" i="3"/>
  <c r="AT33" i="23"/>
  <c r="AU33" i="23"/>
  <c r="AN33" i="23"/>
  <c r="AV33" i="23"/>
  <c r="AO33" i="23"/>
  <c r="AW33" i="23"/>
  <c r="AP33" i="23"/>
  <c r="AR33" i="23"/>
  <c r="AS33" i="23"/>
  <c r="AQ33" i="23"/>
  <c r="AP33" i="30"/>
  <c r="AQ33" i="30"/>
  <c r="AR33" i="30"/>
  <c r="AS33" i="30"/>
  <c r="AT33" i="30"/>
  <c r="AU33" i="30"/>
  <c r="AN33" i="30"/>
  <c r="AV33" i="30"/>
  <c r="AO33" i="30"/>
  <c r="AW33" i="30"/>
  <c r="P30" i="29"/>
  <c r="BH27" i="30"/>
  <c r="BR27" i="30"/>
  <c r="BZ27" i="30"/>
  <c r="BJ27" i="30"/>
  <c r="BT27" i="30"/>
  <c r="CB27" i="30"/>
  <c r="BC27" i="30"/>
  <c r="BK27" i="30"/>
  <c r="BU27" i="30"/>
  <c r="BF27" i="30"/>
  <c r="BN27" i="30"/>
  <c r="BX27" i="30"/>
  <c r="BD27" i="30"/>
  <c r="BV27" i="30"/>
  <c r="BE27" i="30"/>
  <c r="BW27" i="30"/>
  <c r="BG27" i="30"/>
  <c r="BY27" i="30"/>
  <c r="BI27" i="30"/>
  <c r="CA27" i="30"/>
  <c r="BL27" i="30"/>
  <c r="BM27" i="30"/>
  <c r="BQ27" i="30"/>
  <c r="BS27" i="30"/>
  <c r="BF29" i="32"/>
  <c r="BN29" i="32"/>
  <c r="BX29" i="32"/>
  <c r="BG29" i="32"/>
  <c r="BQ29" i="32"/>
  <c r="BY29" i="32"/>
  <c r="BH29" i="32"/>
  <c r="BR29" i="32"/>
  <c r="BZ29" i="32"/>
  <c r="BI29" i="32"/>
  <c r="BS29" i="32"/>
  <c r="CA29" i="32"/>
  <c r="BJ29" i="32"/>
  <c r="BT29" i="32"/>
  <c r="CB29" i="32"/>
  <c r="BC29" i="32"/>
  <c r="BK29" i="32"/>
  <c r="BU29" i="32"/>
  <c r="BD29" i="32"/>
  <c r="BL29" i="32"/>
  <c r="BV29" i="32"/>
  <c r="BE29" i="32"/>
  <c r="BM29" i="32"/>
  <c r="BW29" i="32"/>
  <c r="M29" i="29"/>
  <c r="AU27" i="32"/>
  <c r="AN27" i="32"/>
  <c r="AV27" i="32"/>
  <c r="AO27" i="32"/>
  <c r="AW27" i="32"/>
  <c r="AP27" i="32"/>
  <c r="AQ27" i="32"/>
  <c r="AR27" i="32"/>
  <c r="AS27" i="32"/>
  <c r="AT27" i="32"/>
  <c r="AS24" i="32"/>
  <c r="AT24" i="32"/>
  <c r="AU24" i="32"/>
  <c r="AN24" i="32"/>
  <c r="AV24" i="32"/>
  <c r="AO24" i="32"/>
  <c r="AW24" i="32"/>
  <c r="AP24" i="32"/>
  <c r="AQ24" i="32"/>
  <c r="AR24" i="32"/>
  <c r="BC34" i="23"/>
  <c r="BK34" i="23"/>
  <c r="BU34" i="23"/>
  <c r="BD34" i="23"/>
  <c r="BL34" i="23"/>
  <c r="BV34" i="23"/>
  <c r="BE34" i="23"/>
  <c r="BM34" i="23"/>
  <c r="BW34" i="23"/>
  <c r="BF34" i="23"/>
  <c r="BG34" i="23"/>
  <c r="BQ34" i="23"/>
  <c r="BY34" i="23"/>
  <c r="BT34" i="23"/>
  <c r="BX34" i="23"/>
  <c r="BH34" i="23"/>
  <c r="BZ34" i="23"/>
  <c r="BI34" i="23"/>
  <c r="CA34" i="23"/>
  <c r="BJ34" i="23"/>
  <c r="CB34" i="23"/>
  <c r="BN34" i="23"/>
  <c r="BS34" i="23"/>
  <c r="BR34" i="23"/>
  <c r="BF31" i="23"/>
  <c r="BN31" i="23"/>
  <c r="BG31" i="23"/>
  <c r="BQ31" i="23"/>
  <c r="BH31" i="23"/>
  <c r="BR31" i="23"/>
  <c r="BZ31" i="23"/>
  <c r="BI31" i="23"/>
  <c r="BS31" i="23"/>
  <c r="CA31" i="23"/>
  <c r="BJ31" i="23"/>
  <c r="BT31" i="23"/>
  <c r="CB31" i="23"/>
  <c r="BC31" i="23"/>
  <c r="BK31" i="23"/>
  <c r="BU31" i="23"/>
  <c r="BD31" i="23"/>
  <c r="BL31" i="23"/>
  <c r="BV31" i="23"/>
  <c r="BM31" i="23"/>
  <c r="BW31" i="23"/>
  <c r="BX31" i="23"/>
  <c r="BY31" i="23"/>
  <c r="BE31" i="23"/>
  <c r="J30" i="29"/>
  <c r="AO25" i="23"/>
  <c r="AW25" i="23"/>
  <c r="AP25" i="23"/>
  <c r="AQ25" i="23"/>
  <c r="AR25" i="23"/>
  <c r="AS25" i="23"/>
  <c r="AT25" i="23"/>
  <c r="AU25" i="23"/>
  <c r="AN25" i="23"/>
  <c r="AV25" i="23"/>
  <c r="AT24" i="23"/>
  <c r="AU24" i="23"/>
  <c r="AN24" i="23"/>
  <c r="AV24" i="23"/>
  <c r="AO24" i="23"/>
  <c r="AW24" i="23"/>
  <c r="AP24" i="23"/>
  <c r="AQ24" i="23"/>
  <c r="AR24" i="23"/>
  <c r="AS24" i="23"/>
  <c r="BI33" i="22"/>
  <c r="BS33" i="22"/>
  <c r="BT33" i="22"/>
  <c r="BZ33" i="22"/>
  <c r="BJ33" i="22"/>
  <c r="BK33" i="22"/>
  <c r="BU33" i="22"/>
  <c r="BD33" i="22"/>
  <c r="BL33" i="22"/>
  <c r="BV33" i="22"/>
  <c r="BQ33" i="22"/>
  <c r="BH33" i="22"/>
  <c r="BE33" i="22"/>
  <c r="BM33" i="22"/>
  <c r="BW33" i="22"/>
  <c r="BN33" i="22"/>
  <c r="BY33" i="22"/>
  <c r="BF33" i="22"/>
  <c r="BX33" i="22"/>
  <c r="BG33" i="22"/>
  <c r="BR33" i="22"/>
  <c r="BK32" i="22"/>
  <c r="BU32" i="22"/>
  <c r="BL32" i="22"/>
  <c r="BD32" i="22"/>
  <c r="BV32" i="22"/>
  <c r="BE32" i="22"/>
  <c r="BM32" i="22"/>
  <c r="BW32" i="22"/>
  <c r="BJ32" i="22"/>
  <c r="BF32" i="22"/>
  <c r="BN32" i="22"/>
  <c r="BX32" i="22"/>
  <c r="BI32" i="22"/>
  <c r="BG32" i="22"/>
  <c r="BQ32" i="22"/>
  <c r="BY32" i="22"/>
  <c r="BT32" i="22"/>
  <c r="BH32" i="22"/>
  <c r="BR32" i="22"/>
  <c r="BZ32" i="22"/>
  <c r="BS32" i="22"/>
  <c r="AU30" i="22"/>
  <c r="AV30" i="22"/>
  <c r="AO30" i="22"/>
  <c r="AW30" i="22"/>
  <c r="AP30" i="22"/>
  <c r="AQ30" i="22"/>
  <c r="AS30" i="22"/>
  <c r="AT30" i="22"/>
  <c r="AR30" i="22"/>
  <c r="G27" i="29"/>
  <c r="E9" i="33"/>
  <c r="I34" i="3"/>
  <c r="F33" i="3"/>
  <c r="H31" i="3"/>
  <c r="G28" i="3"/>
  <c r="I26" i="3"/>
  <c r="H23" i="3"/>
  <c r="R35" i="3"/>
  <c r="S34" i="3"/>
  <c r="U33" i="3"/>
  <c r="AA32" i="3"/>
  <c r="AA66" i="3" s="1"/>
  <c r="M32" i="3"/>
  <c r="S30" i="3"/>
  <c r="AA28" i="3"/>
  <c r="N28" i="3"/>
  <c r="M27" i="3"/>
  <c r="L26" i="3"/>
  <c r="L25" i="3"/>
  <c r="L58" i="3" s="1"/>
  <c r="M24" i="3"/>
  <c r="BG29" i="30"/>
  <c r="BQ29" i="30"/>
  <c r="BY29" i="30"/>
  <c r="BI29" i="30"/>
  <c r="BJ29" i="30"/>
  <c r="BE29" i="30"/>
  <c r="BM29" i="30"/>
  <c r="BW29" i="30"/>
  <c r="BF29" i="30"/>
  <c r="BU29" i="30"/>
  <c r="BH29" i="30"/>
  <c r="BV29" i="30"/>
  <c r="BK29" i="30"/>
  <c r="BX29" i="30"/>
  <c r="BL29" i="30"/>
  <c r="BZ29" i="30"/>
  <c r="BN29" i="30"/>
  <c r="CA29" i="30"/>
  <c r="BR29" i="30"/>
  <c r="CB29" i="30"/>
  <c r="BC29" i="30"/>
  <c r="BS29" i="30"/>
  <c r="BD29" i="30"/>
  <c r="BT29" i="30"/>
  <c r="P29" i="29"/>
  <c r="AU27" i="30"/>
  <c r="AO27" i="30"/>
  <c r="AW27" i="30"/>
  <c r="AP27" i="30"/>
  <c r="AR27" i="30"/>
  <c r="AS27" i="30"/>
  <c r="AN27" i="30"/>
  <c r="AQ27" i="30"/>
  <c r="AT27" i="30"/>
  <c r="AV27" i="30"/>
  <c r="AS29" i="32"/>
  <c r="AT29" i="32"/>
  <c r="AU29" i="32"/>
  <c r="AN29" i="32"/>
  <c r="AV29" i="32"/>
  <c r="AO29" i="32"/>
  <c r="AW29" i="32"/>
  <c r="AP29" i="32"/>
  <c r="AQ29" i="32"/>
  <c r="AR29" i="32"/>
  <c r="BJ28" i="32"/>
  <c r="BT28" i="32"/>
  <c r="CB28" i="32"/>
  <c r="BC28" i="32"/>
  <c r="BK28" i="32"/>
  <c r="BU28" i="32"/>
  <c r="BD28" i="32"/>
  <c r="BL28" i="32"/>
  <c r="BV28" i="32"/>
  <c r="BE28" i="32"/>
  <c r="BM28" i="32"/>
  <c r="BW28" i="32"/>
  <c r="BF28" i="32"/>
  <c r="BN28" i="32"/>
  <c r="BX28" i="32"/>
  <c r="BG28" i="32"/>
  <c r="BQ28" i="32"/>
  <c r="BY28" i="32"/>
  <c r="BH28" i="32"/>
  <c r="BR28" i="32"/>
  <c r="BZ28" i="32"/>
  <c r="BI28" i="32"/>
  <c r="BS28" i="32"/>
  <c r="CA28" i="32"/>
  <c r="M27" i="29"/>
  <c r="M26" i="29"/>
  <c r="AP34" i="23"/>
  <c r="AQ34" i="23"/>
  <c r="AR34" i="23"/>
  <c r="AS34" i="23"/>
  <c r="AT34" i="23"/>
  <c r="AV34" i="23"/>
  <c r="AW34" i="23"/>
  <c r="AU34" i="23"/>
  <c r="AN34" i="23"/>
  <c r="AO34" i="23"/>
  <c r="AT31" i="23"/>
  <c r="AU31" i="23"/>
  <c r="AN31" i="23"/>
  <c r="AV31" i="23"/>
  <c r="AO31" i="23"/>
  <c r="AW31" i="23"/>
  <c r="AP31" i="23"/>
  <c r="AQ31" i="23"/>
  <c r="AR31" i="23"/>
  <c r="AS31" i="23"/>
  <c r="J31" i="29"/>
  <c r="BG29" i="23"/>
  <c r="BQ29" i="23"/>
  <c r="BY29" i="23"/>
  <c r="BH29" i="23"/>
  <c r="BR29" i="23"/>
  <c r="BZ29" i="23"/>
  <c r="BI29" i="23"/>
  <c r="BS29" i="23"/>
  <c r="CA29" i="23"/>
  <c r="BJ29" i="23"/>
  <c r="BT29" i="23"/>
  <c r="CB29" i="23"/>
  <c r="BC29" i="23"/>
  <c r="BK29" i="23"/>
  <c r="BU29" i="23"/>
  <c r="BD29" i="23"/>
  <c r="BL29" i="23"/>
  <c r="BV29" i="23"/>
  <c r="BE29" i="23"/>
  <c r="BM29" i="23"/>
  <c r="BW29" i="23"/>
  <c r="BF29" i="23"/>
  <c r="BN29" i="23"/>
  <c r="BX29" i="23"/>
  <c r="AO33" i="22"/>
  <c r="AW33" i="22"/>
  <c r="AP33" i="22"/>
  <c r="AQ33" i="22"/>
  <c r="AR33" i="22"/>
  <c r="AS33" i="22"/>
  <c r="AT33" i="22"/>
  <c r="AU33" i="22"/>
  <c r="AV33" i="22"/>
  <c r="AQ32" i="22"/>
  <c r="AR32" i="22"/>
  <c r="AP32" i="22"/>
  <c r="AS32" i="22"/>
  <c r="AT32" i="22"/>
  <c r="AU32" i="22"/>
  <c r="AW32" i="22"/>
  <c r="AV32" i="22"/>
  <c r="AO32" i="22"/>
  <c r="G29" i="29"/>
  <c r="BD26" i="22"/>
  <c r="BL26" i="22"/>
  <c r="BV26" i="22"/>
  <c r="BF26" i="22"/>
  <c r="BN26" i="22"/>
  <c r="BX26" i="22"/>
  <c r="BI26" i="22"/>
  <c r="BU26" i="22"/>
  <c r="BJ26" i="22"/>
  <c r="BW26" i="22"/>
  <c r="BK26" i="22"/>
  <c r="BY26" i="22"/>
  <c r="BM26" i="22"/>
  <c r="BZ26" i="22"/>
  <c r="BS26" i="22"/>
  <c r="BH26" i="22"/>
  <c r="BQ26" i="22"/>
  <c r="BE26" i="22"/>
  <c r="BR26" i="22"/>
  <c r="BG26" i="22"/>
  <c r="BT26" i="22"/>
  <c r="H34" i="3"/>
  <c r="H67" i="3" s="1"/>
  <c r="J32" i="3"/>
  <c r="G31" i="3"/>
  <c r="I29" i="3"/>
  <c r="H26" i="3"/>
  <c r="J24" i="3"/>
  <c r="J58" i="3" s="1"/>
  <c r="G23" i="3"/>
  <c r="P35" i="3"/>
  <c r="S33" i="3"/>
  <c r="V32" i="3"/>
  <c r="L32" i="3"/>
  <c r="O31" i="3"/>
  <c r="R30" i="3"/>
  <c r="S29" i="3"/>
  <c r="Z28" i="3"/>
  <c r="M28" i="3"/>
  <c r="V25" i="3"/>
  <c r="BG32" i="30"/>
  <c r="BQ32" i="30"/>
  <c r="BY32" i="30"/>
  <c r="BH32" i="30"/>
  <c r="BR32" i="30"/>
  <c r="BZ32" i="30"/>
  <c r="BI32" i="30"/>
  <c r="BS32" i="30"/>
  <c r="CA32" i="30"/>
  <c r="BJ32" i="30"/>
  <c r="BT32" i="30"/>
  <c r="CB32" i="30"/>
  <c r="BC32" i="30"/>
  <c r="BK32" i="30"/>
  <c r="BU32" i="30"/>
  <c r="BD32" i="30"/>
  <c r="BL32" i="30"/>
  <c r="BV32" i="30"/>
  <c r="BE32" i="30"/>
  <c r="BM32" i="30"/>
  <c r="BW32" i="30"/>
  <c r="BF32" i="30"/>
  <c r="BN32" i="30"/>
  <c r="BX32" i="30"/>
  <c r="AT29" i="30"/>
  <c r="AN29" i="30"/>
  <c r="AV29" i="30"/>
  <c r="AO29" i="30"/>
  <c r="AW29" i="30"/>
  <c r="AR29" i="30"/>
  <c r="AP29" i="30"/>
  <c r="AQ29" i="30"/>
  <c r="AS29" i="30"/>
  <c r="AU29" i="30"/>
  <c r="BC28" i="30"/>
  <c r="BK28" i="30"/>
  <c r="BU28" i="30"/>
  <c r="BE28" i="30"/>
  <c r="BM28" i="30"/>
  <c r="BW28" i="30"/>
  <c r="BF28" i="30"/>
  <c r="BN28" i="30"/>
  <c r="BX28" i="30"/>
  <c r="BI28" i="30"/>
  <c r="BS28" i="30"/>
  <c r="CA28" i="30"/>
  <c r="BL28" i="30"/>
  <c r="BQ28" i="30"/>
  <c r="BR28" i="30"/>
  <c r="BT28" i="30"/>
  <c r="BD28" i="30"/>
  <c r="BV28" i="30"/>
  <c r="BG28" i="30"/>
  <c r="BY28" i="30"/>
  <c r="BH28" i="30"/>
  <c r="BZ28" i="30"/>
  <c r="BJ28" i="30"/>
  <c r="CB28" i="30"/>
  <c r="P27" i="29"/>
  <c r="P26" i="29"/>
  <c r="M33" i="29"/>
  <c r="AP28" i="32"/>
  <c r="AQ28" i="32"/>
  <c r="AR28" i="32"/>
  <c r="AS28" i="32"/>
  <c r="AT28" i="32"/>
  <c r="AU28" i="32"/>
  <c r="AN28" i="32"/>
  <c r="AV28" i="32"/>
  <c r="AO28" i="32"/>
  <c r="AW28" i="32"/>
  <c r="BD26" i="32"/>
  <c r="BL26" i="32"/>
  <c r="BV26" i="32"/>
  <c r="BE26" i="32"/>
  <c r="BM26" i="32"/>
  <c r="BW26" i="32"/>
  <c r="BF26" i="32"/>
  <c r="BN26" i="32"/>
  <c r="BX26" i="32"/>
  <c r="BG26" i="32"/>
  <c r="BQ26" i="32"/>
  <c r="BY26" i="32"/>
  <c r="BH26" i="32"/>
  <c r="BR26" i="32"/>
  <c r="BZ26" i="32"/>
  <c r="BI26" i="32"/>
  <c r="BS26" i="32"/>
  <c r="CA26" i="32"/>
  <c r="BJ26" i="32"/>
  <c r="BT26" i="32"/>
  <c r="CB26" i="32"/>
  <c r="BC26" i="32"/>
  <c r="BK26" i="32"/>
  <c r="BU26" i="32"/>
  <c r="BI25" i="32"/>
  <c r="BS25" i="32"/>
  <c r="CA25" i="32"/>
  <c r="BJ25" i="32"/>
  <c r="BT25" i="32"/>
  <c r="CB25" i="32"/>
  <c r="BC25" i="32"/>
  <c r="BK25" i="32"/>
  <c r="BU25" i="32"/>
  <c r="BD25" i="32"/>
  <c r="BL25" i="32"/>
  <c r="BV25" i="32"/>
  <c r="BE25" i="32"/>
  <c r="BM25" i="32"/>
  <c r="BW25" i="32"/>
  <c r="BF25" i="32"/>
  <c r="BN25" i="32"/>
  <c r="BX25" i="32"/>
  <c r="BG25" i="32"/>
  <c r="BQ25" i="32"/>
  <c r="BY25" i="32"/>
  <c r="BH25" i="32"/>
  <c r="BR25" i="32"/>
  <c r="BZ25" i="32"/>
  <c r="J34" i="29"/>
  <c r="J33" i="29"/>
  <c r="BC30" i="23"/>
  <c r="BK30" i="23"/>
  <c r="BU30" i="23"/>
  <c r="BD30" i="23"/>
  <c r="BL30" i="23"/>
  <c r="BV30" i="23"/>
  <c r="BE30" i="23"/>
  <c r="BM30" i="23"/>
  <c r="BW30" i="23"/>
  <c r="BF30" i="23"/>
  <c r="BN30" i="23"/>
  <c r="BX30" i="23"/>
  <c r="BG30" i="23"/>
  <c r="BQ30" i="23"/>
  <c r="BY30" i="23"/>
  <c r="BH30" i="23"/>
  <c r="BR30" i="23"/>
  <c r="BZ30" i="23"/>
  <c r="BI30" i="23"/>
  <c r="BS30" i="23"/>
  <c r="CA30" i="23"/>
  <c r="BJ30" i="23"/>
  <c r="BT30" i="23"/>
  <c r="CB30" i="23"/>
  <c r="AT29" i="23"/>
  <c r="AU29" i="23"/>
  <c r="AN29" i="23"/>
  <c r="AV29" i="23"/>
  <c r="AO29" i="23"/>
  <c r="AW29" i="23"/>
  <c r="AP29" i="23"/>
  <c r="AQ29" i="23"/>
  <c r="AR29" i="23"/>
  <c r="AS29" i="23"/>
  <c r="BK28" i="22"/>
  <c r="BU28" i="22"/>
  <c r="BL28" i="22"/>
  <c r="BT28" i="22"/>
  <c r="BD28" i="22"/>
  <c r="BV28" i="22"/>
  <c r="BE28" i="22"/>
  <c r="BM28" i="22"/>
  <c r="BW28" i="22"/>
  <c r="BF28" i="22"/>
  <c r="BN28" i="22"/>
  <c r="BX28" i="22"/>
  <c r="BG28" i="22"/>
  <c r="BQ28" i="22"/>
  <c r="BY28" i="22"/>
  <c r="BS28" i="22"/>
  <c r="BJ28" i="22"/>
  <c r="BH28" i="22"/>
  <c r="BR28" i="22"/>
  <c r="BZ28" i="22"/>
  <c r="BI28" i="22"/>
  <c r="G28" i="29"/>
  <c r="AP26" i="22"/>
  <c r="AR26" i="22"/>
  <c r="AT26" i="22"/>
  <c r="AU26" i="22"/>
  <c r="AV26" i="22"/>
  <c r="AW26" i="22"/>
  <c r="AQ26" i="22"/>
  <c r="AS26" i="22"/>
  <c r="AO26" i="22"/>
  <c r="BF24" i="22"/>
  <c r="BN24" i="22"/>
  <c r="BX24" i="22"/>
  <c r="BH24" i="22"/>
  <c r="BR24" i="22"/>
  <c r="BZ24" i="22"/>
  <c r="BJ24" i="22"/>
  <c r="BT24" i="22"/>
  <c r="BD24" i="22"/>
  <c r="BS24" i="22"/>
  <c r="BE24" i="22"/>
  <c r="BU24" i="22"/>
  <c r="BG24" i="22"/>
  <c r="BV24" i="22"/>
  <c r="BI24" i="22"/>
  <c r="BW24" i="22"/>
  <c r="BQ24" i="22"/>
  <c r="BK24" i="22"/>
  <c r="BY24" i="22"/>
  <c r="BL24" i="22"/>
  <c r="BM24" i="22"/>
  <c r="J35" i="3"/>
  <c r="G34" i="3"/>
  <c r="I32" i="3"/>
  <c r="F31" i="3"/>
  <c r="H29" i="3"/>
  <c r="J27" i="3"/>
  <c r="I24" i="3"/>
  <c r="O35" i="3"/>
  <c r="O34" i="3"/>
  <c r="O67" i="3" s="1"/>
  <c r="U32" i="3"/>
  <c r="N31" i="3"/>
  <c r="P30" i="3"/>
  <c r="R29" i="3"/>
  <c r="R62" i="3" s="1"/>
  <c r="V28" i="3"/>
  <c r="L28" i="3"/>
  <c r="V26" i="3"/>
  <c r="U25" i="3"/>
  <c r="U58" i="3" s="1"/>
  <c r="V24" i="3"/>
  <c r="N23" i="3"/>
  <c r="AQ26" i="30"/>
  <c r="AS26" i="30"/>
  <c r="AT26" i="30"/>
  <c r="AN26" i="30"/>
  <c r="AV26" i="30"/>
  <c r="AO26" i="30"/>
  <c r="AW26" i="30"/>
  <c r="AU26" i="30"/>
  <c r="AP26" i="30"/>
  <c r="AR26" i="30"/>
  <c r="P33" i="29"/>
  <c r="AQ28" i="30"/>
  <c r="AS28" i="30"/>
  <c r="AT28" i="30"/>
  <c r="AO28" i="30"/>
  <c r="AW28" i="30"/>
  <c r="AR28" i="30"/>
  <c r="AU28" i="30"/>
  <c r="AV28" i="30"/>
  <c r="AN28" i="30"/>
  <c r="AP28" i="30"/>
  <c r="BD26" i="30"/>
  <c r="BL26" i="30"/>
  <c r="BV26" i="30"/>
  <c r="BF26" i="30"/>
  <c r="BN26" i="30"/>
  <c r="BX26" i="30"/>
  <c r="BG26" i="30"/>
  <c r="BQ26" i="30"/>
  <c r="BY26" i="30"/>
  <c r="BI26" i="30"/>
  <c r="BS26" i="30"/>
  <c r="CA26" i="30"/>
  <c r="BJ26" i="30"/>
  <c r="BT26" i="30"/>
  <c r="CB26" i="30"/>
  <c r="BW26" i="30"/>
  <c r="BC26" i="30"/>
  <c r="BZ26" i="30"/>
  <c r="BE26" i="30"/>
  <c r="BH26" i="30"/>
  <c r="BK26" i="30"/>
  <c r="BM26" i="30"/>
  <c r="BR26" i="30"/>
  <c r="BU26" i="30"/>
  <c r="BH25" i="30"/>
  <c r="BR25" i="30"/>
  <c r="BZ25" i="30"/>
  <c r="BJ25" i="30"/>
  <c r="BT25" i="30"/>
  <c r="CB25" i="30"/>
  <c r="BC25" i="30"/>
  <c r="BK25" i="30"/>
  <c r="BU25" i="30"/>
  <c r="BE25" i="30"/>
  <c r="BM25" i="30"/>
  <c r="BW25" i="30"/>
  <c r="BF25" i="30"/>
  <c r="BN25" i="30"/>
  <c r="BX25" i="30"/>
  <c r="BS25" i="30"/>
  <c r="BV25" i="30"/>
  <c r="BY25" i="30"/>
  <c r="BD25" i="30"/>
  <c r="CA25" i="30"/>
  <c r="BG25" i="30"/>
  <c r="BI25" i="30"/>
  <c r="BL25" i="30"/>
  <c r="BQ25" i="30"/>
  <c r="BI32" i="32"/>
  <c r="BS32" i="32"/>
  <c r="CA32" i="32"/>
  <c r="BJ32" i="32"/>
  <c r="BT32" i="32"/>
  <c r="CB32" i="32"/>
  <c r="BC32" i="32"/>
  <c r="BK32" i="32"/>
  <c r="BU32" i="32"/>
  <c r="BD32" i="32"/>
  <c r="BL32" i="32"/>
  <c r="BV32" i="32"/>
  <c r="BE32" i="32"/>
  <c r="BM32" i="32"/>
  <c r="BW32" i="32"/>
  <c r="BF32" i="32"/>
  <c r="BN32" i="32"/>
  <c r="BX32" i="32"/>
  <c r="BG32" i="32"/>
  <c r="BQ32" i="32"/>
  <c r="BY32" i="32"/>
  <c r="BH32" i="32"/>
  <c r="BR32" i="32"/>
  <c r="BZ32" i="32"/>
  <c r="M31" i="29"/>
  <c r="AR26" i="32"/>
  <c r="AS26" i="32"/>
  <c r="AT26" i="32"/>
  <c r="AU26" i="32"/>
  <c r="AN26" i="32"/>
  <c r="AV26" i="32"/>
  <c r="AO26" i="32"/>
  <c r="AW26" i="32"/>
  <c r="AP26" i="32"/>
  <c r="AQ26" i="32"/>
  <c r="AN25" i="32"/>
  <c r="AV25" i="32"/>
  <c r="AO25" i="32"/>
  <c r="AW25" i="32"/>
  <c r="AP25" i="32"/>
  <c r="AQ25" i="32"/>
  <c r="AR25" i="32"/>
  <c r="AS25" i="32"/>
  <c r="AT25" i="32"/>
  <c r="AU25" i="32"/>
  <c r="BG33" i="23"/>
  <c r="BQ33" i="23"/>
  <c r="BY33" i="23"/>
  <c r="BH33" i="23"/>
  <c r="BR33" i="23"/>
  <c r="BZ33" i="23"/>
  <c r="BI33" i="23"/>
  <c r="BS33" i="23"/>
  <c r="CA33" i="23"/>
  <c r="BJ33" i="23"/>
  <c r="BT33" i="23"/>
  <c r="CB33" i="23"/>
  <c r="BC33" i="23"/>
  <c r="BK33" i="23"/>
  <c r="BU33" i="23"/>
  <c r="BV33" i="23"/>
  <c r="BW33" i="23"/>
  <c r="BD33" i="23"/>
  <c r="BX33" i="23"/>
  <c r="BE33" i="23"/>
  <c r="BN33" i="23"/>
  <c r="BF33" i="23"/>
  <c r="BL33" i="23"/>
  <c r="BM33" i="23"/>
  <c r="BC32" i="23"/>
  <c r="BK32" i="23"/>
  <c r="BU32" i="23"/>
  <c r="BD32" i="23"/>
  <c r="BL32" i="23"/>
  <c r="BV32" i="23"/>
  <c r="BE32" i="23"/>
  <c r="BM32" i="23"/>
  <c r="BW32" i="23"/>
  <c r="BF32" i="23"/>
  <c r="BN32" i="23"/>
  <c r="BX32" i="23"/>
  <c r="BG32" i="23"/>
  <c r="BQ32" i="23"/>
  <c r="BY32" i="23"/>
  <c r="BS32" i="23"/>
  <c r="BT32" i="23"/>
  <c r="BZ32" i="23"/>
  <c r="CA32" i="23"/>
  <c r="BH32" i="23"/>
  <c r="CB32" i="23"/>
  <c r="BR32" i="23"/>
  <c r="BI32" i="23"/>
  <c r="BJ32" i="23"/>
  <c r="AP30" i="23"/>
  <c r="AQ30" i="23"/>
  <c r="AR30" i="23"/>
  <c r="AS30" i="23"/>
  <c r="AT30" i="23"/>
  <c r="AU30" i="23"/>
  <c r="AN30" i="23"/>
  <c r="AV30" i="23"/>
  <c r="AW30" i="23"/>
  <c r="AO30" i="23"/>
  <c r="J27" i="29"/>
  <c r="AQ28" i="22"/>
  <c r="AR28" i="22"/>
  <c r="AS28" i="22"/>
  <c r="AT28" i="22"/>
  <c r="AW28" i="22"/>
  <c r="AP28" i="22"/>
  <c r="AU28" i="22"/>
  <c r="AO28" i="22"/>
  <c r="AV28" i="22"/>
  <c r="BJ27" i="22"/>
  <c r="BD27" i="22"/>
  <c r="BM27" i="22"/>
  <c r="BW27" i="22"/>
  <c r="BE27" i="22"/>
  <c r="BN27" i="22"/>
  <c r="BX27" i="22"/>
  <c r="BF27" i="22"/>
  <c r="BQ27" i="22"/>
  <c r="BY27" i="22"/>
  <c r="BG27" i="22"/>
  <c r="BR27" i="22"/>
  <c r="BZ27" i="22"/>
  <c r="BK27" i="22"/>
  <c r="BL27" i="22"/>
  <c r="BH27" i="22"/>
  <c r="BS27" i="22"/>
  <c r="BI27" i="22"/>
  <c r="BT27" i="22"/>
  <c r="BU27" i="22"/>
  <c r="BV27" i="22"/>
  <c r="G26" i="29"/>
  <c r="G25" i="29"/>
  <c r="AT24" i="22"/>
  <c r="AV24" i="22"/>
  <c r="AP24" i="22"/>
  <c r="AO24" i="22"/>
  <c r="AQ24" i="22"/>
  <c r="AR24" i="22"/>
  <c r="AS24" i="22"/>
  <c r="AU24" i="22"/>
  <c r="AW24" i="22"/>
  <c r="I35" i="3"/>
  <c r="F34" i="3"/>
  <c r="H32" i="3"/>
  <c r="J30" i="3"/>
  <c r="G29" i="3"/>
  <c r="G62" i="3" s="1"/>
  <c r="I27" i="3"/>
  <c r="I60" i="3" s="1"/>
  <c r="F26" i="3"/>
  <c r="AB35" i="3"/>
  <c r="N35" i="3"/>
  <c r="N34" i="3"/>
  <c r="P33" i="3"/>
  <c r="T32" i="3"/>
  <c r="X31" i="3"/>
  <c r="M31" i="3"/>
  <c r="O30" i="3"/>
  <c r="O63" i="3" s="1"/>
  <c r="P29" i="3"/>
  <c r="U28" i="3"/>
  <c r="U27" i="3"/>
  <c r="T26" i="3"/>
  <c r="R26" i="3"/>
  <c r="M23" i="3"/>
  <c r="T24" i="3"/>
  <c r="V23" i="3"/>
  <c r="AA35" i="3"/>
  <c r="AB32" i="3"/>
  <c r="Y28" i="3"/>
  <c r="AB23" i="3"/>
  <c r="Z32" i="3"/>
  <c r="Y27" i="3"/>
  <c r="Z23" i="3"/>
  <c r="Y34" i="3"/>
  <c r="Y32" i="3"/>
  <c r="Y65" i="3" s="1"/>
  <c r="AB29" i="3"/>
  <c r="X27" i="3"/>
  <c r="AB26" i="3"/>
  <c r="X34" i="3"/>
  <c r="AA29" i="3"/>
  <c r="AA26" i="3"/>
  <c r="Y25" i="3"/>
  <c r="AB33" i="3"/>
  <c r="Z31" i="3"/>
  <c r="X35" i="3"/>
  <c r="Z33" i="3"/>
  <c r="X32" i="3"/>
  <c r="AB30" i="3"/>
  <c r="Z29" i="3"/>
  <c r="Z62" i="3" s="1"/>
  <c r="X28" i="3"/>
  <c r="Z26" i="3"/>
  <c r="AA24" i="3"/>
  <c r="Y23" i="3"/>
  <c r="AB34" i="3"/>
  <c r="Y33" i="3"/>
  <c r="AA30" i="3"/>
  <c r="Y29" i="3"/>
  <c r="Y26" i="3"/>
  <c r="Z24" i="3"/>
  <c r="X23" i="3"/>
  <c r="AA34" i="3"/>
  <c r="AA67" i="3" s="1"/>
  <c r="X33" i="3"/>
  <c r="AB31" i="3"/>
  <c r="Z30" i="3"/>
  <c r="X29" i="3"/>
  <c r="AB27" i="3"/>
  <c r="X26" i="3"/>
  <c r="AB25" i="3"/>
  <c r="AB58" i="3" s="1"/>
  <c r="Y24" i="3"/>
  <c r="Z34" i="3"/>
  <c r="Z67" i="3" s="1"/>
  <c r="AA31" i="3"/>
  <c r="Y30" i="3"/>
  <c r="AA27" i="3"/>
  <c r="AA60" i="3" s="1"/>
  <c r="AA25" i="3"/>
  <c r="X24" i="3"/>
  <c r="AB28" i="3"/>
  <c r="Z27" i="3"/>
  <c r="V35" i="3"/>
  <c r="U34" i="3"/>
  <c r="T33" i="3"/>
  <c r="S32" i="3"/>
  <c r="R31" i="3"/>
  <c r="V27" i="3"/>
  <c r="U26" i="3"/>
  <c r="T25" i="3"/>
  <c r="S24" i="3"/>
  <c r="R23" i="3"/>
  <c r="T27" i="3"/>
  <c r="S26" i="3"/>
  <c r="S59" i="3" s="1"/>
  <c r="R25" i="3"/>
  <c r="S35" i="3"/>
  <c r="R34" i="3"/>
  <c r="V30" i="3"/>
  <c r="U29" i="3"/>
  <c r="T28" i="3"/>
  <c r="S27" i="3"/>
  <c r="BB23" i="14"/>
  <c r="BJ23" i="14"/>
  <c r="BH23" i="14"/>
  <c r="BF45" i="14"/>
  <c r="BC49" i="14"/>
  <c r="BA50" i="14"/>
  <c r="BI50" i="14"/>
  <c r="BG51" i="14"/>
  <c r="BE52" i="14"/>
  <c r="BC53" i="14"/>
  <c r="BA54" i="14"/>
  <c r="BI54" i="14"/>
  <c r="BG55" i="14"/>
  <c r="BG45" i="14"/>
  <c r="BI45" i="14"/>
  <c r="BE49" i="14"/>
  <c r="BC50" i="14"/>
  <c r="BA51" i="14"/>
  <c r="BI51" i="14"/>
  <c r="BG52" i="14"/>
  <c r="BE53" i="14"/>
  <c r="BC54" i="14"/>
  <c r="BA55" i="14"/>
  <c r="BI55" i="14"/>
  <c r="BG61" i="14"/>
  <c r="BF61" i="14"/>
  <c r="BA45" i="14"/>
  <c r="BB13" i="14"/>
  <c r="BJ13" i="14"/>
  <c r="BD49" i="14"/>
  <c r="BB50" i="14"/>
  <c r="BJ50" i="14"/>
  <c r="BH51" i="14"/>
  <c r="BF52" i="14"/>
  <c r="BD53" i="14"/>
  <c r="BB54" i="14"/>
  <c r="BJ54" i="14"/>
  <c r="BH55" i="14"/>
  <c r="BH45" i="14"/>
  <c r="BD13" i="14"/>
  <c r="BF49" i="14"/>
  <c r="BD50" i="14"/>
  <c r="BB51" i="14"/>
  <c r="BJ51" i="14"/>
  <c r="BH52" i="14"/>
  <c r="BF53" i="14"/>
  <c r="BD54" i="14"/>
  <c r="BB55" i="14"/>
  <c r="BJ55" i="14"/>
  <c r="BB45" i="14"/>
  <c r="BJ45" i="14"/>
  <c r="BE13" i="14"/>
  <c r="BC13" i="14"/>
  <c r="BG49" i="14"/>
  <c r="BE50" i="14"/>
  <c r="BC51" i="14"/>
  <c r="BA52" i="14"/>
  <c r="BI52" i="14"/>
  <c r="BG53" i="14"/>
  <c r="BE54" i="14"/>
  <c r="BC55" i="14"/>
  <c r="BC45" i="14"/>
  <c r="BF13" i="14"/>
  <c r="BH13" i="14"/>
  <c r="BH49" i="14"/>
  <c r="BF50" i="14"/>
  <c r="BD51" i="14"/>
  <c r="BB52" i="14"/>
  <c r="BJ52" i="14"/>
  <c r="BH53" i="14"/>
  <c r="BF54" i="14"/>
  <c r="BD55" i="14"/>
  <c r="BB34" i="14"/>
  <c r="BJ34" i="14"/>
  <c r="BD45" i="14"/>
  <c r="BG13" i="14"/>
  <c r="BA13" i="14"/>
  <c r="BI13" i="14"/>
  <c r="BA49" i="14"/>
  <c r="BI49" i="14"/>
  <c r="BG50" i="14"/>
  <c r="BE51" i="14"/>
  <c r="BC52" i="14"/>
  <c r="BA53" i="14"/>
  <c r="BI53" i="14"/>
  <c r="BG54" i="14"/>
  <c r="BE55" i="14"/>
  <c r="BE45" i="14"/>
  <c r="BF51" i="14"/>
  <c r="BD52" i="14"/>
  <c r="BB53" i="14"/>
  <c r="BJ53" i="14"/>
  <c r="BH54" i="14"/>
  <c r="BF55" i="14"/>
  <c r="BA23" i="14"/>
  <c r="BI23" i="14"/>
  <c r="BC23" i="14"/>
  <c r="BC34" i="14"/>
  <c r="BD23" i="14"/>
  <c r="BD34" i="14"/>
  <c r="BB49" i="14"/>
  <c r="BJ49" i="14"/>
  <c r="BH50" i="14"/>
  <c r="BE23" i="14"/>
  <c r="BE34" i="14"/>
  <c r="BF23" i="14"/>
  <c r="BF34" i="14"/>
  <c r="BG23" i="14"/>
  <c r="BG34" i="14"/>
  <c r="BH34" i="14"/>
  <c r="BA34" i="14"/>
  <c r="BI34" i="14"/>
  <c r="E10" i="33"/>
  <c r="C8" i="33"/>
  <c r="D10" i="33"/>
  <c r="E8" i="33"/>
  <c r="C11" i="33"/>
  <c r="E11" i="33"/>
  <c r="D8" i="33"/>
  <c r="C9" i="33"/>
  <c r="D11" i="33"/>
  <c r="C12" i="33"/>
  <c r="D9" i="33"/>
  <c r="E12" i="33"/>
  <c r="C10" i="33"/>
  <c r="K8" i="31"/>
  <c r="J8" i="31"/>
  <c r="I8" i="31"/>
  <c r="H8" i="31"/>
  <c r="G8" i="31"/>
  <c r="V63" i="3" l="1"/>
  <c r="S58" i="3"/>
  <c r="F6" i="34"/>
  <c r="BG56" i="14"/>
  <c r="M64" i="3"/>
  <c r="S62" i="3"/>
  <c r="V65" i="3"/>
  <c r="G66" i="3"/>
  <c r="Z58" i="3"/>
  <c r="Z59" i="3"/>
  <c r="X64" i="3"/>
  <c r="P66" i="3"/>
  <c r="P62" i="3"/>
  <c r="T64" i="3"/>
  <c r="H64" i="3"/>
  <c r="L65" i="3"/>
  <c r="P65" i="3"/>
  <c r="R58" i="3"/>
  <c r="R67" i="3"/>
  <c r="J65" i="3"/>
  <c r="T65" i="3"/>
  <c r="J63" i="3"/>
  <c r="I64" i="3"/>
  <c r="J62" i="3"/>
  <c r="AA63" i="3"/>
  <c r="BE56" i="14"/>
  <c r="H59" i="3"/>
  <c r="F61" i="3"/>
  <c r="V60" i="3"/>
  <c r="T60" i="3"/>
  <c r="BH56" i="14"/>
  <c r="BC68" i="14"/>
  <c r="BJ56" i="14"/>
  <c r="BI56" i="14"/>
  <c r="BE68" i="14"/>
  <c r="BB56" i="14"/>
  <c r="G61" i="3"/>
  <c r="G67" i="3"/>
  <c r="M60" i="3"/>
  <c r="L67" i="3"/>
  <c r="U67" i="3"/>
  <c r="G60" i="3"/>
  <c r="V68" i="3"/>
  <c r="F62" i="3"/>
  <c r="O61" i="3"/>
  <c r="P68" i="3"/>
  <c r="P58" i="3"/>
  <c r="L64" i="3"/>
  <c r="F67" i="3"/>
  <c r="I65" i="3"/>
  <c r="H58" i="3"/>
  <c r="P59" i="3"/>
  <c r="U65" i="3"/>
  <c r="G58" i="3"/>
  <c r="Y59" i="3"/>
  <c r="F59" i="3"/>
  <c r="S65" i="3"/>
  <c r="L61" i="3"/>
  <c r="I59" i="3"/>
  <c r="M67" i="3"/>
  <c r="F58" i="3"/>
  <c r="X65" i="3"/>
  <c r="X67" i="3"/>
  <c r="H62" i="3"/>
  <c r="F63" i="3"/>
  <c r="M68" i="3"/>
  <c r="O60" i="3"/>
  <c r="N64" i="3"/>
  <c r="G64" i="3"/>
  <c r="I67" i="3"/>
  <c r="L60" i="3"/>
  <c r="J67" i="3"/>
  <c r="J68" i="3"/>
  <c r="S68" i="3"/>
  <c r="O58" i="3"/>
  <c r="AA62" i="3"/>
  <c r="J60" i="3"/>
  <c r="H61" i="3"/>
  <c r="T63" i="3"/>
  <c r="AB63" i="3"/>
  <c r="AA64" i="3"/>
  <c r="AB64" i="3"/>
  <c r="Z65" i="3"/>
  <c r="X59" i="3"/>
  <c r="Y66" i="3"/>
  <c r="O65" i="3"/>
  <c r="I62" i="3"/>
  <c r="F66" i="3"/>
  <c r="Z60" i="3"/>
  <c r="N67" i="3"/>
  <c r="P61" i="3"/>
  <c r="R64" i="3"/>
  <c r="AA58" i="3"/>
  <c r="V59" i="3"/>
  <c r="O68" i="3"/>
  <c r="M61" i="3"/>
  <c r="N61" i="3"/>
  <c r="J59" i="3"/>
  <c r="P60" i="3"/>
  <c r="R61" i="3"/>
  <c r="R66" i="3"/>
  <c r="T61" i="3"/>
  <c r="H65" i="3"/>
  <c r="F64" i="3"/>
  <c r="U59" i="3"/>
  <c r="I68" i="3"/>
  <c r="AB60" i="3"/>
  <c r="Y67" i="3"/>
  <c r="O59" i="3"/>
  <c r="S60" i="3"/>
  <c r="T66" i="3"/>
  <c r="Y63" i="3"/>
  <c r="Z63" i="3"/>
  <c r="O66" i="3"/>
  <c r="T58" i="3"/>
  <c r="X68" i="3"/>
  <c r="X60" i="3"/>
  <c r="Y61" i="3"/>
  <c r="U60" i="3"/>
  <c r="M59" i="3"/>
  <c r="AB61" i="3"/>
  <c r="N60" i="3"/>
  <c r="AB68" i="3"/>
  <c r="Y58" i="3"/>
  <c r="L62" i="3"/>
  <c r="J64" i="3"/>
  <c r="Y68" i="3"/>
  <c r="G68" i="3"/>
  <c r="O62" i="3"/>
  <c r="R65" i="3"/>
  <c r="P67" i="3"/>
  <c r="X61" i="3"/>
  <c r="X62" i="3"/>
  <c r="Y62" i="3"/>
  <c r="AA59" i="3"/>
  <c r="Z61" i="3"/>
  <c r="AA61" i="3"/>
  <c r="V62" i="3"/>
  <c r="M66" i="3"/>
  <c r="F68" i="3"/>
  <c r="V64" i="3"/>
  <c r="L68" i="3"/>
  <c r="S61" i="3"/>
  <c r="Y60" i="3"/>
  <c r="V61" i="3"/>
  <c r="S63" i="3"/>
  <c r="S64" i="3"/>
  <c r="N58" i="3"/>
  <c r="V67" i="3"/>
  <c r="N62" i="3"/>
  <c r="I58" i="3"/>
  <c r="X63" i="3"/>
  <c r="G59" i="3"/>
  <c r="R63" i="3"/>
  <c r="M65" i="3"/>
  <c r="N65" i="3"/>
  <c r="N59" i="3"/>
  <c r="U68" i="3"/>
  <c r="M63" i="3"/>
  <c r="G65" i="3"/>
  <c r="R59" i="3"/>
  <c r="U62" i="3"/>
  <c r="X66" i="3"/>
  <c r="AB67" i="3"/>
  <c r="Z66" i="3"/>
  <c r="AB59" i="3"/>
  <c r="T59" i="3"/>
  <c r="P63" i="3"/>
  <c r="O64" i="3"/>
  <c r="AA65" i="3"/>
  <c r="M58" i="3"/>
  <c r="V66" i="3"/>
  <c r="U64" i="3"/>
  <c r="J61" i="3"/>
  <c r="H60" i="3"/>
  <c r="Y64" i="3"/>
  <c r="P64" i="3"/>
  <c r="U66" i="3"/>
  <c r="T67" i="3"/>
  <c r="H63" i="3"/>
  <c r="R60" i="3"/>
  <c r="I63" i="3"/>
  <c r="T62" i="3"/>
  <c r="Z64" i="3"/>
  <c r="AB62" i="3"/>
  <c r="AB65" i="3"/>
  <c r="U61" i="3"/>
  <c r="N68" i="3"/>
  <c r="L59" i="3"/>
  <c r="S67" i="3"/>
  <c r="T68" i="3"/>
  <c r="M62" i="3"/>
  <c r="I61" i="3"/>
  <c r="X58" i="3"/>
  <c r="N66" i="3"/>
  <c r="F65" i="3"/>
  <c r="J66" i="3"/>
  <c r="L63" i="3"/>
  <c r="AB66" i="3"/>
  <c r="AA68" i="3"/>
  <c r="V58" i="3"/>
  <c r="S66" i="3"/>
  <c r="R68" i="3"/>
  <c r="U63" i="3"/>
  <c r="G63" i="3"/>
  <c r="I66" i="3"/>
  <c r="H68" i="3"/>
  <c r="H66" i="3"/>
  <c r="Z68" i="3"/>
  <c r="N63" i="3"/>
  <c r="L66" i="3"/>
  <c r="F60" i="3"/>
  <c r="BH68" i="14"/>
  <c r="BI68" i="14"/>
  <c r="BD56" i="14"/>
  <c r="BF56" i="14"/>
  <c r="BF68" i="14"/>
  <c r="BD68" i="14"/>
  <c r="BJ68" i="14"/>
  <c r="BA68" i="14"/>
  <c r="BG68" i="14"/>
  <c r="BB68" i="14"/>
  <c r="BC56" i="14"/>
  <c r="BA56" i="14"/>
  <c r="C6" i="33"/>
  <c r="AM6" i="32" l="1"/>
  <c r="CD23" i="32"/>
  <c r="CB23" i="32"/>
  <c r="CA23" i="32"/>
  <c r="BZ23" i="32"/>
  <c r="BY23" i="32"/>
  <c r="BX23" i="32"/>
  <c r="BW23" i="32"/>
  <c r="BV23" i="32"/>
  <c r="BU23" i="32"/>
  <c r="BT23" i="32"/>
  <c r="BS23" i="32"/>
  <c r="BR23" i="32"/>
  <c r="BQ23" i="32"/>
  <c r="BN23" i="32"/>
  <c r="BM23" i="32"/>
  <c r="BL23" i="32"/>
  <c r="BK23" i="32"/>
  <c r="BJ23" i="32"/>
  <c r="BI23" i="32"/>
  <c r="BH23" i="32"/>
  <c r="BG23" i="32"/>
  <c r="BF23" i="32"/>
  <c r="BE23" i="32"/>
  <c r="BD23" i="32"/>
  <c r="BC23" i="32"/>
  <c r="AW23" i="32"/>
  <c r="AV23" i="32"/>
  <c r="AU23" i="32"/>
  <c r="AT23" i="32"/>
  <c r="AS23" i="32"/>
  <c r="AR23" i="32"/>
  <c r="AQ23" i="32"/>
  <c r="AP23" i="32"/>
  <c r="AO23" i="32"/>
  <c r="AN23" i="32"/>
  <c r="AM23" i="32"/>
  <c r="CD22" i="32"/>
  <c r="CB22" i="32"/>
  <c r="CA22" i="32"/>
  <c r="BZ22" i="32"/>
  <c r="BY22" i="32"/>
  <c r="BX22" i="32"/>
  <c r="BW22" i="32"/>
  <c r="BV22" i="32"/>
  <c r="BU22" i="32"/>
  <c r="BT22" i="32"/>
  <c r="BS22" i="32"/>
  <c r="BR22" i="32"/>
  <c r="BQ22" i="32"/>
  <c r="BN22" i="32"/>
  <c r="BM22" i="32"/>
  <c r="BL22" i="32"/>
  <c r="BK22" i="32"/>
  <c r="BJ22" i="32"/>
  <c r="BI22" i="32"/>
  <c r="BH22" i="32"/>
  <c r="BG22" i="32"/>
  <c r="BF22" i="32"/>
  <c r="BE22" i="32"/>
  <c r="BD22" i="32"/>
  <c r="BC22" i="32"/>
  <c r="AW22" i="32"/>
  <c r="AV22" i="32"/>
  <c r="AU22" i="32"/>
  <c r="AT22" i="32"/>
  <c r="AS22" i="32"/>
  <c r="AR22" i="32"/>
  <c r="AQ22" i="32"/>
  <c r="AP22" i="32"/>
  <c r="AO22" i="32"/>
  <c r="AN22" i="32"/>
  <c r="AM22" i="32"/>
  <c r="CD21" i="32"/>
  <c r="CB21" i="32"/>
  <c r="CA21" i="32"/>
  <c r="BZ21" i="32"/>
  <c r="BY21" i="32"/>
  <c r="BX21" i="32"/>
  <c r="BW21" i="32"/>
  <c r="BV21" i="32"/>
  <c r="BU21" i="32"/>
  <c r="BT21" i="32"/>
  <c r="BS21" i="32"/>
  <c r="BR21" i="32"/>
  <c r="BQ21" i="32"/>
  <c r="BN21" i="32"/>
  <c r="BM21" i="32"/>
  <c r="BL21" i="32"/>
  <c r="BK21" i="32"/>
  <c r="BJ21" i="32"/>
  <c r="BI21" i="32"/>
  <c r="BH21" i="32"/>
  <c r="BG21" i="32"/>
  <c r="BF21" i="32"/>
  <c r="BE21" i="32"/>
  <c r="BD21" i="32"/>
  <c r="BC21" i="32"/>
  <c r="AW21" i="32"/>
  <c r="AV21" i="32"/>
  <c r="AU21" i="32"/>
  <c r="AT21" i="32"/>
  <c r="AS21" i="32"/>
  <c r="AR21" i="32"/>
  <c r="AQ21" i="32"/>
  <c r="AP21" i="32"/>
  <c r="AO21" i="32"/>
  <c r="AN21" i="32"/>
  <c r="AM21" i="32"/>
  <c r="CD20" i="32"/>
  <c r="CB20" i="32"/>
  <c r="CA20" i="32"/>
  <c r="BZ20" i="32"/>
  <c r="BY20" i="32"/>
  <c r="BX20" i="32"/>
  <c r="BW20" i="32"/>
  <c r="BV20" i="32"/>
  <c r="BU20" i="32"/>
  <c r="BT20" i="32"/>
  <c r="BS20" i="32"/>
  <c r="BR20" i="32"/>
  <c r="BQ20" i="32"/>
  <c r="BN20" i="32"/>
  <c r="BM20" i="32"/>
  <c r="BL20" i="32"/>
  <c r="BK20" i="32"/>
  <c r="BJ20" i="32"/>
  <c r="BI20" i="32"/>
  <c r="BH20" i="32"/>
  <c r="BG20" i="32"/>
  <c r="BF20" i="32"/>
  <c r="BE20" i="32"/>
  <c r="BD20" i="32"/>
  <c r="BC20" i="32"/>
  <c r="AW20" i="32"/>
  <c r="AV20" i="32"/>
  <c r="AU20" i="32"/>
  <c r="AT20" i="32"/>
  <c r="AS20" i="32"/>
  <c r="AR20" i="32"/>
  <c r="AQ20" i="32"/>
  <c r="AP20" i="32"/>
  <c r="AO20" i="32"/>
  <c r="AN20" i="32"/>
  <c r="AM20" i="32"/>
  <c r="CD19" i="32"/>
  <c r="CB19" i="32"/>
  <c r="CA19" i="32"/>
  <c r="BZ19" i="32"/>
  <c r="BY19" i="32"/>
  <c r="BX19" i="32"/>
  <c r="BW19" i="32"/>
  <c r="BV19" i="32"/>
  <c r="BU19" i="32"/>
  <c r="BT19" i="32"/>
  <c r="BS19" i="32"/>
  <c r="BR19" i="32"/>
  <c r="BQ19" i="32"/>
  <c r="BN19" i="32"/>
  <c r="BM19" i="32"/>
  <c r="BL19" i="32"/>
  <c r="BK19" i="32"/>
  <c r="BJ19" i="32"/>
  <c r="BI19" i="32"/>
  <c r="BH19" i="32"/>
  <c r="BG19" i="32"/>
  <c r="BF19" i="32"/>
  <c r="BE19" i="32"/>
  <c r="BD19" i="32"/>
  <c r="BC19" i="32"/>
  <c r="AW19" i="32"/>
  <c r="AV19" i="32"/>
  <c r="AU19" i="32"/>
  <c r="AT19" i="32"/>
  <c r="AS19" i="32"/>
  <c r="AR19" i="32"/>
  <c r="AQ19" i="32"/>
  <c r="AP19" i="32"/>
  <c r="AO19" i="32"/>
  <c r="AN19" i="32"/>
  <c r="AM19" i="32"/>
  <c r="CD18" i="32"/>
  <c r="CB18" i="32"/>
  <c r="CA18" i="32"/>
  <c r="BZ18" i="32"/>
  <c r="BY18" i="32"/>
  <c r="BX18" i="32"/>
  <c r="BW18" i="32"/>
  <c r="BV18" i="32"/>
  <c r="BU18" i="32"/>
  <c r="BT18" i="32"/>
  <c r="BS18" i="32"/>
  <c r="BR18" i="32"/>
  <c r="BQ18" i="32"/>
  <c r="BN18" i="32"/>
  <c r="BM18" i="32"/>
  <c r="BL18" i="32"/>
  <c r="BK18" i="32"/>
  <c r="BJ18" i="32"/>
  <c r="BI18" i="32"/>
  <c r="BH18" i="32"/>
  <c r="BG18" i="32"/>
  <c r="BF18" i="32"/>
  <c r="BE18" i="32"/>
  <c r="BD18" i="32"/>
  <c r="BC18" i="32"/>
  <c r="AW18" i="32"/>
  <c r="AV18" i="32"/>
  <c r="AU18" i="32"/>
  <c r="AT18" i="32"/>
  <c r="AS18" i="32"/>
  <c r="AR18" i="32"/>
  <c r="AQ18" i="32"/>
  <c r="AP18" i="32"/>
  <c r="AO18" i="32"/>
  <c r="AN18" i="32"/>
  <c r="AM18" i="32"/>
  <c r="CD17" i="32"/>
  <c r="CB17" i="32"/>
  <c r="CA17" i="32"/>
  <c r="BZ17" i="32"/>
  <c r="BY17" i="32"/>
  <c r="BX17" i="32"/>
  <c r="BW17" i="32"/>
  <c r="BV17" i="32"/>
  <c r="BU17" i="32"/>
  <c r="BT17" i="32"/>
  <c r="BS17" i="32"/>
  <c r="BR17" i="32"/>
  <c r="BQ17" i="32"/>
  <c r="BN17" i="32"/>
  <c r="BM17" i="32"/>
  <c r="BL17" i="32"/>
  <c r="BK17" i="32"/>
  <c r="BJ17" i="32"/>
  <c r="BI17" i="32"/>
  <c r="BH17" i="32"/>
  <c r="BG17" i="32"/>
  <c r="BF17" i="32"/>
  <c r="BE17" i="32"/>
  <c r="BD17" i="32"/>
  <c r="BC17" i="32"/>
  <c r="AW17" i="32"/>
  <c r="AV17" i="32"/>
  <c r="AU17" i="32"/>
  <c r="AT17" i="32"/>
  <c r="AS17" i="32"/>
  <c r="AR17" i="32"/>
  <c r="AQ17" i="32"/>
  <c r="AP17" i="32"/>
  <c r="AO17" i="32"/>
  <c r="AN17" i="32"/>
  <c r="AM17" i="32"/>
  <c r="CD16" i="32"/>
  <c r="CB16" i="32"/>
  <c r="CA16" i="32"/>
  <c r="BZ16" i="32"/>
  <c r="BY16" i="32"/>
  <c r="BX16" i="32"/>
  <c r="BW16" i="32"/>
  <c r="BV16" i="32"/>
  <c r="BU16" i="32"/>
  <c r="BT16" i="32"/>
  <c r="BS16" i="32"/>
  <c r="BR16" i="32"/>
  <c r="BQ16" i="32"/>
  <c r="BN16" i="32"/>
  <c r="BM16" i="32"/>
  <c r="BL16" i="32"/>
  <c r="BK16" i="32"/>
  <c r="BJ16" i="32"/>
  <c r="BI16" i="32"/>
  <c r="BH16" i="32"/>
  <c r="BG16" i="32"/>
  <c r="BF16" i="32"/>
  <c r="BE16" i="32"/>
  <c r="BD16" i="32"/>
  <c r="BC16" i="32"/>
  <c r="AW16" i="32"/>
  <c r="AV16" i="32"/>
  <c r="AU16" i="32"/>
  <c r="AT16" i="32"/>
  <c r="AS16" i="32"/>
  <c r="AR16" i="32"/>
  <c r="AQ16" i="32"/>
  <c r="AP16" i="32"/>
  <c r="AO16" i="32"/>
  <c r="AN16" i="32"/>
  <c r="AM16" i="32"/>
  <c r="CD15" i="32"/>
  <c r="CB15" i="32"/>
  <c r="CA15" i="32"/>
  <c r="BZ15" i="32"/>
  <c r="BY15" i="32"/>
  <c r="BX15" i="32"/>
  <c r="BW15" i="32"/>
  <c r="BV15" i="32"/>
  <c r="BU15" i="32"/>
  <c r="BT15" i="32"/>
  <c r="BS15" i="32"/>
  <c r="BR15" i="32"/>
  <c r="BQ15" i="32"/>
  <c r="BN15" i="32"/>
  <c r="BM15" i="32"/>
  <c r="BL15" i="32"/>
  <c r="BK15" i="32"/>
  <c r="BJ15" i="32"/>
  <c r="BI15" i="32"/>
  <c r="BH15" i="32"/>
  <c r="BG15" i="32"/>
  <c r="BF15" i="32"/>
  <c r="BE15" i="32"/>
  <c r="BD15" i="32"/>
  <c r="BC15" i="32"/>
  <c r="AW15" i="32"/>
  <c r="AV15" i="32"/>
  <c r="AU15" i="32"/>
  <c r="AT15" i="32"/>
  <c r="AS15" i="32"/>
  <c r="AR15" i="32"/>
  <c r="AQ15" i="32"/>
  <c r="AP15" i="32"/>
  <c r="AO15" i="32"/>
  <c r="AN15" i="32"/>
  <c r="AM15" i="32"/>
  <c r="CD14" i="32"/>
  <c r="CB14" i="32"/>
  <c r="CA14" i="32"/>
  <c r="BZ14" i="32"/>
  <c r="BY14" i="32"/>
  <c r="BX14" i="32"/>
  <c r="BW14" i="32"/>
  <c r="BV14" i="32"/>
  <c r="BU14" i="32"/>
  <c r="BT14" i="32"/>
  <c r="BS14" i="32"/>
  <c r="BR14" i="32"/>
  <c r="BQ14" i="32"/>
  <c r="BN14" i="32"/>
  <c r="BM14" i="32"/>
  <c r="BL14" i="32"/>
  <c r="BK14" i="32"/>
  <c r="BJ14" i="32"/>
  <c r="BI14" i="32"/>
  <c r="BH14" i="32"/>
  <c r="BG14" i="32"/>
  <c r="BF14" i="32"/>
  <c r="BE14" i="32"/>
  <c r="BD14" i="32"/>
  <c r="BC14" i="32"/>
  <c r="AW14" i="32"/>
  <c r="AV14" i="32"/>
  <c r="AU14" i="32"/>
  <c r="AT14" i="32"/>
  <c r="AS14" i="32"/>
  <c r="AR14" i="32"/>
  <c r="AQ14" i="32"/>
  <c r="AP14" i="32"/>
  <c r="AO14" i="32"/>
  <c r="AN14" i="32"/>
  <c r="AM14" i="32"/>
  <c r="CD13" i="32"/>
  <c r="CB13" i="32"/>
  <c r="CA13" i="32"/>
  <c r="BZ13" i="32"/>
  <c r="BY13" i="32"/>
  <c r="BX13" i="32"/>
  <c r="BW13" i="32"/>
  <c r="BV13" i="32"/>
  <c r="BU13" i="32"/>
  <c r="BT13" i="32"/>
  <c r="BS13" i="32"/>
  <c r="BR13" i="32"/>
  <c r="BQ13" i="32"/>
  <c r="BN13" i="32"/>
  <c r="BM13" i="32"/>
  <c r="BL13" i="32"/>
  <c r="BK13" i="32"/>
  <c r="BJ13" i="32"/>
  <c r="BI13" i="32"/>
  <c r="BH13" i="32"/>
  <c r="BG13" i="32"/>
  <c r="BF13" i="32"/>
  <c r="BE13" i="32"/>
  <c r="BD13" i="32"/>
  <c r="BC13" i="32"/>
  <c r="AW13" i="32"/>
  <c r="AV13" i="32"/>
  <c r="AU13" i="32"/>
  <c r="AT13" i="32"/>
  <c r="AS13" i="32"/>
  <c r="AR13" i="32"/>
  <c r="AQ13" i="32"/>
  <c r="AP13" i="32"/>
  <c r="AO13" i="32"/>
  <c r="AN13" i="32"/>
  <c r="AM13" i="32"/>
  <c r="CD12" i="32"/>
  <c r="CB12" i="32"/>
  <c r="CA12" i="32"/>
  <c r="BZ12" i="32"/>
  <c r="BY12" i="32"/>
  <c r="BX12" i="32"/>
  <c r="BW12" i="32"/>
  <c r="BV12" i="32"/>
  <c r="BU12" i="32"/>
  <c r="BT12" i="32"/>
  <c r="BS12" i="32"/>
  <c r="BR12" i="32"/>
  <c r="BQ12" i="32"/>
  <c r="BN12" i="32"/>
  <c r="BM12" i="32"/>
  <c r="BL12" i="32"/>
  <c r="BK12" i="32"/>
  <c r="BJ12" i="32"/>
  <c r="BI12" i="32"/>
  <c r="BH12" i="32"/>
  <c r="BG12" i="32"/>
  <c r="BF12" i="32"/>
  <c r="BE12" i="32"/>
  <c r="BD12" i="32"/>
  <c r="BC12" i="32"/>
  <c r="AW12" i="32"/>
  <c r="AV12" i="32"/>
  <c r="AU12" i="32"/>
  <c r="AT12" i="32"/>
  <c r="AS12" i="32"/>
  <c r="AR12" i="32"/>
  <c r="AQ12" i="32"/>
  <c r="AP12" i="32"/>
  <c r="AO12" i="32"/>
  <c r="AN12" i="32"/>
  <c r="AM12" i="32"/>
  <c r="CD11" i="32"/>
  <c r="CB11" i="32"/>
  <c r="CA11" i="32"/>
  <c r="BZ11" i="32"/>
  <c r="BY11" i="32"/>
  <c r="BX11" i="32"/>
  <c r="BW11" i="32"/>
  <c r="BV11" i="32"/>
  <c r="BU11" i="32"/>
  <c r="BT11" i="32"/>
  <c r="BS11" i="32"/>
  <c r="BR11" i="32"/>
  <c r="BQ11" i="32"/>
  <c r="BN11" i="32"/>
  <c r="BM11" i="32"/>
  <c r="BL11" i="32"/>
  <c r="BK11" i="32"/>
  <c r="BJ11" i="32"/>
  <c r="BI11" i="32"/>
  <c r="BH11" i="32"/>
  <c r="BG11" i="32"/>
  <c r="BF11" i="32"/>
  <c r="BE11" i="32"/>
  <c r="BD11" i="32"/>
  <c r="BC11" i="32"/>
  <c r="AW11" i="32"/>
  <c r="AV11" i="32"/>
  <c r="AU11" i="32"/>
  <c r="AT11" i="32"/>
  <c r="AS11" i="32"/>
  <c r="AR11" i="32"/>
  <c r="AQ11" i="32"/>
  <c r="AP11" i="32"/>
  <c r="AO11" i="32"/>
  <c r="AN11" i="32"/>
  <c r="AM11" i="32"/>
  <c r="CD10" i="32"/>
  <c r="CB10" i="32"/>
  <c r="CA10" i="32"/>
  <c r="BZ10" i="32"/>
  <c r="BY10" i="32"/>
  <c r="BX10" i="32"/>
  <c r="BW10" i="32"/>
  <c r="BV10" i="32"/>
  <c r="BU10" i="32"/>
  <c r="BT10" i="32"/>
  <c r="BS10" i="32"/>
  <c r="BR10" i="32"/>
  <c r="BQ10" i="32"/>
  <c r="BN10" i="32"/>
  <c r="BM10" i="32"/>
  <c r="BL10" i="32"/>
  <c r="BK10" i="32"/>
  <c r="BJ10" i="32"/>
  <c r="BI10" i="32"/>
  <c r="BH10" i="32"/>
  <c r="BG10" i="32"/>
  <c r="BF10" i="32"/>
  <c r="BE10" i="32"/>
  <c r="BD10" i="32"/>
  <c r="BC10" i="32"/>
  <c r="AW10" i="32"/>
  <c r="AV10" i="32"/>
  <c r="AU10" i="32"/>
  <c r="AT10" i="32"/>
  <c r="AS10" i="32"/>
  <c r="AR10" i="32"/>
  <c r="AQ10" i="32"/>
  <c r="AP10" i="32"/>
  <c r="AO10" i="32"/>
  <c r="AN10" i="32"/>
  <c r="AM10" i="32"/>
  <c r="CD9" i="32"/>
  <c r="CB9" i="32"/>
  <c r="CA9" i="32"/>
  <c r="BZ9" i="32"/>
  <c r="BY9" i="32"/>
  <c r="BX9" i="32"/>
  <c r="BW9" i="32"/>
  <c r="BV9" i="32"/>
  <c r="BU9" i="32"/>
  <c r="BT9" i="32"/>
  <c r="BS9" i="32"/>
  <c r="BR9" i="32"/>
  <c r="BQ9" i="32"/>
  <c r="BN9" i="32"/>
  <c r="BM9" i="32"/>
  <c r="BL9" i="32"/>
  <c r="BK9" i="32"/>
  <c r="BJ9" i="32"/>
  <c r="BI9" i="32"/>
  <c r="BH9" i="32"/>
  <c r="BG9" i="32"/>
  <c r="BF9" i="32"/>
  <c r="BE9" i="32"/>
  <c r="BD9" i="32"/>
  <c r="BC9" i="32"/>
  <c r="AW9" i="32"/>
  <c r="AV9" i="32"/>
  <c r="AU9" i="32"/>
  <c r="AT9" i="32"/>
  <c r="AS9" i="32"/>
  <c r="AR9" i="32"/>
  <c r="AQ9" i="32"/>
  <c r="AP9" i="32"/>
  <c r="AO9" i="32"/>
  <c r="AN9" i="32"/>
  <c r="AM9" i="32"/>
  <c r="CD8" i="32"/>
  <c r="CB8" i="32"/>
  <c r="CA8" i="32"/>
  <c r="BZ8" i="32"/>
  <c r="BY8" i="32"/>
  <c r="BX8" i="32"/>
  <c r="BW8" i="32"/>
  <c r="BV8" i="32"/>
  <c r="BU8" i="32"/>
  <c r="BT8" i="32"/>
  <c r="BS8" i="32"/>
  <c r="BR8" i="32"/>
  <c r="BQ8" i="32"/>
  <c r="BN8" i="32"/>
  <c r="BM8" i="32"/>
  <c r="BL8" i="32"/>
  <c r="BK8" i="32"/>
  <c r="BJ8" i="32"/>
  <c r="BI8" i="32"/>
  <c r="BH8" i="32"/>
  <c r="BG8" i="32"/>
  <c r="BF8" i="32"/>
  <c r="BE8" i="32"/>
  <c r="BD8" i="32"/>
  <c r="BC8" i="32"/>
  <c r="AW8" i="32"/>
  <c r="AV8" i="32"/>
  <c r="AU8" i="32"/>
  <c r="AT8" i="32"/>
  <c r="AS8" i="32"/>
  <c r="AR8" i="32"/>
  <c r="AQ8" i="32"/>
  <c r="AP8" i="32"/>
  <c r="AO8" i="32"/>
  <c r="AN8" i="32"/>
  <c r="AM8" i="32"/>
  <c r="CD7" i="32"/>
  <c r="CB7" i="32"/>
  <c r="CA7" i="32"/>
  <c r="BZ7" i="32"/>
  <c r="BY7" i="32"/>
  <c r="BX7" i="32"/>
  <c r="BW7" i="32"/>
  <c r="BV7" i="32"/>
  <c r="BU7" i="32"/>
  <c r="BT7" i="32"/>
  <c r="BS7" i="32"/>
  <c r="BR7" i="32"/>
  <c r="BQ7" i="32"/>
  <c r="BN7" i="32"/>
  <c r="BM7" i="32"/>
  <c r="BL7" i="32"/>
  <c r="BK7" i="32"/>
  <c r="BJ7" i="32"/>
  <c r="BI7" i="32"/>
  <c r="BH7" i="32"/>
  <c r="BG7" i="32"/>
  <c r="BF7" i="32"/>
  <c r="BE7" i="32"/>
  <c r="BD7" i="32"/>
  <c r="BC7" i="32"/>
  <c r="AV7" i="32"/>
  <c r="AU7" i="32"/>
  <c r="AT7" i="32"/>
  <c r="AS7" i="32"/>
  <c r="AR7" i="32"/>
  <c r="AQ7" i="32"/>
  <c r="AP7" i="32"/>
  <c r="AO7" i="32"/>
  <c r="AN7" i="32"/>
  <c r="AM7" i="32"/>
  <c r="CD6" i="32"/>
  <c r="CB6" i="32"/>
  <c r="CA6" i="32"/>
  <c r="BZ6" i="32"/>
  <c r="BY6" i="32"/>
  <c r="BX6" i="32"/>
  <c r="BW6" i="32"/>
  <c r="BV6" i="32"/>
  <c r="BU6" i="32"/>
  <c r="BT6" i="32"/>
  <c r="BS6" i="32"/>
  <c r="BR6" i="32"/>
  <c r="BQ6" i="32"/>
  <c r="BN6" i="32"/>
  <c r="BM6" i="32"/>
  <c r="BL6" i="32"/>
  <c r="BK6" i="32"/>
  <c r="BJ6" i="32"/>
  <c r="BI6" i="32"/>
  <c r="BH6" i="32"/>
  <c r="BG6" i="32"/>
  <c r="BF6" i="32"/>
  <c r="BE6" i="32"/>
  <c r="BD6" i="32"/>
  <c r="BC6" i="32"/>
  <c r="AW6" i="32"/>
  <c r="AV6" i="32"/>
  <c r="AU6" i="32"/>
  <c r="AT6" i="32"/>
  <c r="AS6" i="32"/>
  <c r="AR6" i="32"/>
  <c r="AQ6" i="32"/>
  <c r="AP6" i="32"/>
  <c r="AO6" i="32"/>
  <c r="AN6" i="32"/>
  <c r="CD5" i="32"/>
  <c r="CB5" i="32"/>
  <c r="CA5" i="32"/>
  <c r="BZ5" i="32"/>
  <c r="BY5" i="32"/>
  <c r="BX5" i="32"/>
  <c r="BW5" i="32"/>
  <c r="BV5" i="32"/>
  <c r="BU5" i="32"/>
  <c r="BT5" i="32"/>
  <c r="BS5" i="32"/>
  <c r="BR5" i="32"/>
  <c r="BQ5" i="32"/>
  <c r="BN5" i="32"/>
  <c r="BM5" i="32"/>
  <c r="BL5" i="32"/>
  <c r="BK5" i="32"/>
  <c r="BJ5" i="32"/>
  <c r="BI5" i="32"/>
  <c r="BH5" i="32"/>
  <c r="BG5" i="32"/>
  <c r="BF5" i="32"/>
  <c r="BE5" i="32"/>
  <c r="BD5" i="32"/>
  <c r="BC5" i="32"/>
  <c r="AW5" i="32"/>
  <c r="AV5" i="32"/>
  <c r="AU5" i="32"/>
  <c r="AT5" i="32"/>
  <c r="AS5" i="32"/>
  <c r="AR5" i="32"/>
  <c r="AQ5" i="32"/>
  <c r="AP5" i="32"/>
  <c r="AO5" i="32"/>
  <c r="AN5" i="32"/>
  <c r="AM5" i="32"/>
  <c r="P7" i="29"/>
  <c r="O6" i="29"/>
  <c r="P24" i="29"/>
  <c r="O24" i="29"/>
  <c r="P23" i="29"/>
  <c r="O23" i="29"/>
  <c r="P22" i="29"/>
  <c r="O22" i="29"/>
  <c r="P21" i="29"/>
  <c r="O21" i="29"/>
  <c r="P20" i="29"/>
  <c r="O20" i="29"/>
  <c r="P19" i="29"/>
  <c r="O19" i="29"/>
  <c r="P18" i="29"/>
  <c r="O18" i="29"/>
  <c r="P17" i="29"/>
  <c r="O17" i="29"/>
  <c r="P16" i="29"/>
  <c r="O16" i="29"/>
  <c r="P15" i="29"/>
  <c r="O15" i="29"/>
  <c r="P14" i="29"/>
  <c r="O14" i="29"/>
  <c r="P13" i="29"/>
  <c r="O13" i="29"/>
  <c r="P12" i="29"/>
  <c r="O12" i="29"/>
  <c r="P11" i="29"/>
  <c r="O11" i="29"/>
  <c r="P10" i="29"/>
  <c r="O10" i="29"/>
  <c r="P9" i="29"/>
  <c r="O9" i="29"/>
  <c r="P8" i="29"/>
  <c r="O8" i="29"/>
  <c r="O7" i="29"/>
  <c r="P6" i="29"/>
  <c r="AB22" i="3"/>
  <c r="AA22" i="3"/>
  <c r="Z22" i="3"/>
  <c r="Y22" i="3"/>
  <c r="AB21" i="3"/>
  <c r="AA21" i="3"/>
  <c r="Z21" i="3"/>
  <c r="Y21" i="3"/>
  <c r="AB20" i="3"/>
  <c r="AA20" i="3"/>
  <c r="Z20" i="3"/>
  <c r="Y20" i="3"/>
  <c r="AB19" i="3"/>
  <c r="AA19" i="3"/>
  <c r="Z19" i="3"/>
  <c r="Y19" i="3"/>
  <c r="AB18" i="3"/>
  <c r="AA18" i="3"/>
  <c r="Z18" i="3"/>
  <c r="Y18" i="3"/>
  <c r="AB17" i="3"/>
  <c r="AA17" i="3"/>
  <c r="Z17" i="3"/>
  <c r="Y17" i="3"/>
  <c r="AB16" i="3"/>
  <c r="AA16" i="3"/>
  <c r="Z16" i="3"/>
  <c r="Y16" i="3"/>
  <c r="AB15" i="3"/>
  <c r="AA15" i="3"/>
  <c r="Z15" i="3"/>
  <c r="Y15" i="3"/>
  <c r="AB14" i="3"/>
  <c r="AA14" i="3"/>
  <c r="Z14" i="3"/>
  <c r="Y14" i="3"/>
  <c r="AB13" i="3"/>
  <c r="AA13" i="3"/>
  <c r="Z13" i="3"/>
  <c r="Y13" i="3"/>
  <c r="AB12" i="3"/>
  <c r="AA12" i="3"/>
  <c r="Z12" i="3"/>
  <c r="Y12" i="3"/>
  <c r="AB11" i="3"/>
  <c r="AA11" i="3"/>
  <c r="Z11" i="3"/>
  <c r="Y11" i="3"/>
  <c r="AB10" i="3"/>
  <c r="AA10" i="3"/>
  <c r="Z10" i="3"/>
  <c r="Y10" i="3"/>
  <c r="AB9" i="3"/>
  <c r="AA9" i="3"/>
  <c r="Z9" i="3"/>
  <c r="Y9" i="3"/>
  <c r="AB8" i="3"/>
  <c r="AA8" i="3"/>
  <c r="Z8" i="3"/>
  <c r="Y8" i="3"/>
  <c r="AB7" i="3"/>
  <c r="AA7" i="3"/>
  <c r="Z7" i="3"/>
  <c r="Y7" i="3"/>
  <c r="AB6" i="3"/>
  <c r="AB39" i="3" s="1"/>
  <c r="AA6" i="3"/>
  <c r="AA39" i="3" s="1"/>
  <c r="Z6" i="3"/>
  <c r="Z39" i="3" s="1"/>
  <c r="Y6" i="3"/>
  <c r="Y39" i="3" s="1"/>
  <c r="X22" i="3"/>
  <c r="X21" i="3"/>
  <c r="X20" i="3"/>
  <c r="X19" i="3"/>
  <c r="X18" i="3"/>
  <c r="X17" i="3"/>
  <c r="X16" i="3"/>
  <c r="X15" i="3"/>
  <c r="X14" i="3"/>
  <c r="X13" i="3"/>
  <c r="X12" i="3"/>
  <c r="X11" i="3"/>
  <c r="X10" i="3"/>
  <c r="X9" i="3"/>
  <c r="X8" i="3"/>
  <c r="X7" i="3"/>
  <c r="X6" i="3"/>
  <c r="X39" i="3" s="1"/>
  <c r="X37" i="3"/>
  <c r="X4" i="3"/>
  <c r="BB7" i="12"/>
  <c r="BA7" i="12"/>
  <c r="AZ7" i="12"/>
  <c r="AY7" i="12"/>
  <c r="AX7" i="12"/>
  <c r="AW7" i="12"/>
  <c r="AV7" i="12"/>
  <c r="AU7" i="12"/>
  <c r="AT7" i="12"/>
  <c r="AS7" i="12"/>
  <c r="AR7" i="12"/>
  <c r="AQ7" i="12"/>
  <c r="AP7" i="12"/>
  <c r="AO7" i="12"/>
  <c r="AN7" i="12"/>
  <c r="AM7" i="12"/>
  <c r="AL7" i="12"/>
  <c r="AK7" i="12"/>
  <c r="AJ7" i="12"/>
  <c r="AI7" i="12"/>
  <c r="BD7" i="9"/>
  <c r="BC7" i="9"/>
  <c r="BB7" i="9"/>
  <c r="BA7" i="9"/>
  <c r="AZ7" i="9"/>
  <c r="AY7" i="9"/>
  <c r="AX7" i="9"/>
  <c r="AW7" i="9"/>
  <c r="AV7" i="9"/>
  <c r="AU7" i="9"/>
  <c r="AT7" i="9"/>
  <c r="AS7" i="9"/>
  <c r="AR7" i="9"/>
  <c r="AQ7" i="9"/>
  <c r="AP7" i="9"/>
  <c r="AO7" i="9"/>
  <c r="AN7" i="9"/>
  <c r="AM7" i="9"/>
  <c r="AK7" i="9"/>
  <c r="AI7" i="9"/>
  <c r="AA41" i="3" l="1"/>
  <c r="Y48" i="3"/>
  <c r="AA53" i="3"/>
  <c r="AA47" i="3"/>
  <c r="AA55" i="3"/>
  <c r="AA57" i="3"/>
  <c r="AA51" i="3"/>
  <c r="Z55" i="3"/>
  <c r="AA44" i="3"/>
  <c r="AB50" i="3"/>
  <c r="Y55" i="3"/>
  <c r="Z46" i="3"/>
  <c r="Y45" i="3"/>
  <c r="Y53" i="3"/>
  <c r="Y57" i="3"/>
  <c r="Y54" i="3"/>
  <c r="Y56" i="3"/>
  <c r="AX15" i="32"/>
  <c r="AY15" i="32" s="1"/>
  <c r="AX19" i="32"/>
  <c r="AY19" i="32" s="1"/>
  <c r="Y46" i="3"/>
  <c r="Z54" i="3"/>
  <c r="AA56" i="3"/>
  <c r="Z56" i="3"/>
  <c r="Y52" i="3"/>
  <c r="AB41" i="3"/>
  <c r="Z44" i="3"/>
  <c r="Z47" i="3"/>
  <c r="AA42" i="3"/>
  <c r="AA46" i="3"/>
  <c r="AA48" i="3"/>
  <c r="AA49" i="3"/>
  <c r="AA50" i="3"/>
  <c r="AA52" i="3"/>
  <c r="AA54" i="3"/>
  <c r="AB42" i="3"/>
  <c r="AB52" i="3"/>
  <c r="AA45" i="3"/>
  <c r="AA43" i="3"/>
  <c r="Y47" i="3"/>
  <c r="Y49" i="3"/>
  <c r="Y50" i="3"/>
  <c r="AX8" i="32"/>
  <c r="AY8" i="32" s="1"/>
  <c r="AX10" i="32"/>
  <c r="AY10" i="32" s="1"/>
  <c r="AX12" i="32"/>
  <c r="AY12" i="32" s="1"/>
  <c r="AX14" i="32"/>
  <c r="AY14" i="32" s="1"/>
  <c r="AX16" i="32"/>
  <c r="AY16" i="32" s="1"/>
  <c r="AX18" i="32"/>
  <c r="AY18" i="32" s="1"/>
  <c r="AX20" i="32"/>
  <c r="AY20" i="32" s="1"/>
  <c r="AX22" i="32"/>
  <c r="AY22" i="32" s="1"/>
  <c r="AX23" i="32"/>
  <c r="AY23" i="32" s="1"/>
  <c r="Y51" i="3"/>
  <c r="X42" i="3"/>
  <c r="X46" i="3"/>
  <c r="X50" i="3"/>
  <c r="X54" i="3"/>
  <c r="AB45" i="3"/>
  <c r="AB46" i="3"/>
  <c r="AB48" i="3"/>
  <c r="AB49" i="3"/>
  <c r="AB53" i="3"/>
  <c r="AB54" i="3"/>
  <c r="AN35" i="32"/>
  <c r="AR35" i="32"/>
  <c r="AV35" i="32"/>
  <c r="BC35" i="32"/>
  <c r="BG35" i="32"/>
  <c r="BK35" i="32"/>
  <c r="X41" i="3"/>
  <c r="X45" i="3"/>
  <c r="X49" i="3"/>
  <c r="X53" i="3"/>
  <c r="X57" i="3"/>
  <c r="AP35" i="32"/>
  <c r="AT35" i="32"/>
  <c r="BE35" i="32"/>
  <c r="BI35" i="32"/>
  <c r="BM35" i="32"/>
  <c r="AB56" i="3"/>
  <c r="AB43" i="3"/>
  <c r="AB51" i="3"/>
  <c r="AB55" i="3"/>
  <c r="AB57" i="3"/>
  <c r="Z41" i="3"/>
  <c r="Z42" i="3"/>
  <c r="Z45" i="3"/>
  <c r="Z48" i="3"/>
  <c r="Z49" i="3"/>
  <c r="Z50" i="3"/>
  <c r="Z51" i="3"/>
  <c r="Z52" i="3"/>
  <c r="Z53" i="3"/>
  <c r="Z57" i="3"/>
  <c r="AB44" i="3"/>
  <c r="AB47" i="3"/>
  <c r="X44" i="3"/>
  <c r="X48" i="3"/>
  <c r="X51" i="3"/>
  <c r="X55" i="3"/>
  <c r="Y41" i="3"/>
  <c r="Y43" i="3"/>
  <c r="AQ35" i="32"/>
  <c r="AU35" i="32"/>
  <c r="BF35" i="32"/>
  <c r="BJ35" i="32"/>
  <c r="BN35" i="32"/>
  <c r="Z43" i="3"/>
  <c r="Z40" i="3"/>
  <c r="X56" i="3"/>
  <c r="AZ35" i="32"/>
  <c r="AX7" i="32"/>
  <c r="AY7" i="32" s="1"/>
  <c r="AX9" i="32"/>
  <c r="AY9" i="32" s="1"/>
  <c r="AX13" i="32"/>
  <c r="AY13" i="32" s="1"/>
  <c r="AX17" i="32"/>
  <c r="AY17" i="32" s="1"/>
  <c r="BA35" i="32"/>
  <c r="AX21" i="32"/>
  <c r="AY21" i="32" s="1"/>
  <c r="AX11" i="32"/>
  <c r="AY11" i="32" s="1"/>
  <c r="AM35" i="32"/>
  <c r="AO35" i="32"/>
  <c r="AS35" i="32"/>
  <c r="AW35" i="32"/>
  <c r="BD35" i="32"/>
  <c r="BH35" i="32"/>
  <c r="BL35" i="32"/>
  <c r="AX6" i="32"/>
  <c r="AY6" i="32" s="1"/>
  <c r="AX5" i="32"/>
  <c r="AB40" i="3"/>
  <c r="Y44" i="3"/>
  <c r="Y40" i="3"/>
  <c r="X43" i="3"/>
  <c r="X52" i="3"/>
  <c r="X47" i="3"/>
  <c r="X40" i="3"/>
  <c r="AA40" i="3"/>
  <c r="Y42" i="3"/>
  <c r="J151" i="27"/>
  <c r="I4" i="27"/>
  <c r="J4" i="27" s="1"/>
  <c r="I5" i="27"/>
  <c r="J5" i="27" s="1"/>
  <c r="I6" i="27"/>
  <c r="J6" i="27" s="1"/>
  <c r="I7" i="27"/>
  <c r="J7" i="27" s="1"/>
  <c r="I8" i="27"/>
  <c r="J8" i="27" s="1"/>
  <c r="I9" i="27"/>
  <c r="J9" i="27" s="1"/>
  <c r="I10" i="27"/>
  <c r="J10" i="27" s="1"/>
  <c r="I11" i="27"/>
  <c r="J11" i="27" s="1"/>
  <c r="I12" i="27"/>
  <c r="J12" i="27" s="1"/>
  <c r="I13" i="27"/>
  <c r="J13" i="27" s="1"/>
  <c r="I14" i="27"/>
  <c r="J14" i="27" s="1"/>
  <c r="I15" i="27"/>
  <c r="J15" i="27" s="1"/>
  <c r="I16" i="27"/>
  <c r="J16" i="27" s="1"/>
  <c r="I17" i="27"/>
  <c r="J17" i="27" s="1"/>
  <c r="I18" i="27"/>
  <c r="J18" i="27" s="1"/>
  <c r="I19" i="27"/>
  <c r="J19" i="27" s="1"/>
  <c r="I20" i="27"/>
  <c r="J20" i="27" s="1"/>
  <c r="I21" i="27"/>
  <c r="J21" i="27" s="1"/>
  <c r="I32" i="27"/>
  <c r="J32" i="27" s="1"/>
  <c r="I33" i="27"/>
  <c r="J33" i="27" s="1"/>
  <c r="I34" i="27"/>
  <c r="J34" i="27" s="1"/>
  <c r="I35" i="27"/>
  <c r="J35" i="27" s="1"/>
  <c r="I36" i="27"/>
  <c r="J36" i="27" s="1"/>
  <c r="I37" i="27"/>
  <c r="J37" i="27" s="1"/>
  <c r="I38" i="27"/>
  <c r="J38" i="27" s="1"/>
  <c r="I39" i="27"/>
  <c r="J39" i="27" s="1"/>
  <c r="I40" i="27"/>
  <c r="J40" i="27" s="1"/>
  <c r="I41" i="27"/>
  <c r="J41" i="27" s="1"/>
  <c r="I42" i="27"/>
  <c r="J42" i="27" s="1"/>
  <c r="I43" i="27"/>
  <c r="J43" i="27" s="1"/>
  <c r="I44" i="27"/>
  <c r="J44" i="27" s="1"/>
  <c r="I45" i="27"/>
  <c r="J45" i="27" s="1"/>
  <c r="I46" i="27"/>
  <c r="J46" i="27" s="1"/>
  <c r="I47" i="27"/>
  <c r="J47" i="27" s="1"/>
  <c r="I48" i="27"/>
  <c r="J48" i="27" s="1"/>
  <c r="I49" i="27"/>
  <c r="J49" i="27" s="1"/>
  <c r="I50" i="27"/>
  <c r="J50" i="27" s="1"/>
  <c r="I51" i="27"/>
  <c r="J51" i="27" s="1"/>
  <c r="I62" i="27"/>
  <c r="J62" i="27" s="1"/>
  <c r="I63" i="27"/>
  <c r="J63" i="27" s="1"/>
  <c r="I64" i="27"/>
  <c r="J64" i="27" s="1"/>
  <c r="I65" i="27"/>
  <c r="J65" i="27" s="1"/>
  <c r="I66" i="27"/>
  <c r="J66" i="27" s="1"/>
  <c r="I67" i="27"/>
  <c r="J67" i="27" s="1"/>
  <c r="I68" i="27"/>
  <c r="J68" i="27" s="1"/>
  <c r="I69" i="27"/>
  <c r="J69" i="27" s="1"/>
  <c r="I70" i="27"/>
  <c r="J70" i="27" s="1"/>
  <c r="I71" i="27"/>
  <c r="J71" i="27" s="1"/>
  <c r="I72" i="27"/>
  <c r="J72" i="27" s="1"/>
  <c r="I73" i="27"/>
  <c r="J73" i="27" s="1"/>
  <c r="I74" i="27"/>
  <c r="J74" i="27" s="1"/>
  <c r="I75" i="27"/>
  <c r="J75" i="27" s="1"/>
  <c r="I76" i="27"/>
  <c r="J76" i="27" s="1"/>
  <c r="I77" i="27"/>
  <c r="J77" i="27" s="1"/>
  <c r="I78" i="27"/>
  <c r="J78" i="27" s="1"/>
  <c r="I79" i="27"/>
  <c r="J79" i="27" s="1"/>
  <c r="I80" i="27"/>
  <c r="J80" i="27" s="1"/>
  <c r="I81" i="27"/>
  <c r="J81" i="27" s="1"/>
  <c r="I93" i="27"/>
  <c r="J93" i="27" s="1"/>
  <c r="I94" i="27"/>
  <c r="J94" i="27" s="1"/>
  <c r="I95" i="27"/>
  <c r="J95" i="27" s="1"/>
  <c r="I96" i="27"/>
  <c r="J96" i="27" s="1"/>
  <c r="I97" i="27"/>
  <c r="J97" i="27" s="1"/>
  <c r="I98" i="27"/>
  <c r="J98" i="27" s="1"/>
  <c r="I99" i="27"/>
  <c r="J99" i="27" s="1"/>
  <c r="I100" i="27"/>
  <c r="J100" i="27" s="1"/>
  <c r="I101" i="27"/>
  <c r="J101" i="27" s="1"/>
  <c r="I102" i="27"/>
  <c r="J102" i="27" s="1"/>
  <c r="I103" i="27"/>
  <c r="J103" i="27" s="1"/>
  <c r="I104" i="27"/>
  <c r="J104" i="27" s="1"/>
  <c r="I105" i="27"/>
  <c r="J105" i="27" s="1"/>
  <c r="I106" i="27"/>
  <c r="J106" i="27" s="1"/>
  <c r="I107" i="27"/>
  <c r="J107" i="27" s="1"/>
  <c r="I108" i="27"/>
  <c r="J108" i="27" s="1"/>
  <c r="I109" i="27"/>
  <c r="J109" i="27" s="1"/>
  <c r="I110" i="27"/>
  <c r="J110" i="27" s="1"/>
  <c r="I111" i="27"/>
  <c r="J111" i="27" s="1"/>
  <c r="I123" i="27"/>
  <c r="J123" i="27" s="1"/>
  <c r="I124" i="27"/>
  <c r="J124" i="27" s="1"/>
  <c r="I125" i="27"/>
  <c r="J125" i="27" s="1"/>
  <c r="I126" i="27"/>
  <c r="J126" i="27" s="1"/>
  <c r="I127" i="27"/>
  <c r="J127" i="27" s="1"/>
  <c r="I128" i="27"/>
  <c r="J128" i="27" s="1"/>
  <c r="I129" i="27"/>
  <c r="J129" i="27" s="1"/>
  <c r="I130" i="27"/>
  <c r="J130" i="27" s="1"/>
  <c r="I131" i="27"/>
  <c r="J131" i="27" s="1"/>
  <c r="I132" i="27"/>
  <c r="J132" i="27" s="1"/>
  <c r="I133" i="27"/>
  <c r="J133" i="27" s="1"/>
  <c r="I134" i="27"/>
  <c r="J134" i="27" s="1"/>
  <c r="I135" i="27"/>
  <c r="J135" i="27" s="1"/>
  <c r="I136" i="27"/>
  <c r="J136" i="27" s="1"/>
  <c r="I137" i="27"/>
  <c r="J137" i="27" s="1"/>
  <c r="I138" i="27"/>
  <c r="J138" i="27" s="1"/>
  <c r="I139" i="27"/>
  <c r="J139" i="27" s="1"/>
  <c r="I3" i="27"/>
  <c r="J3" i="27" s="1"/>
  <c r="F7" i="31"/>
  <c r="E7" i="31"/>
  <c r="D7" i="31"/>
  <c r="F6" i="31"/>
  <c r="E6" i="31"/>
  <c r="D6" i="31"/>
  <c r="F5" i="31"/>
  <c r="E5" i="31"/>
  <c r="D5" i="31"/>
  <c r="E8" i="31" l="1"/>
  <c r="N8" i="31"/>
  <c r="O8" i="31"/>
  <c r="AY5" i="32"/>
  <c r="AX35" i="32"/>
  <c r="F8" i="31"/>
  <c r="M8" i="31"/>
  <c r="P8" i="31"/>
  <c r="L8" i="31"/>
  <c r="D8" i="31"/>
  <c r="D3" i="27" l="1"/>
  <c r="AG6" i="14"/>
  <c r="AW15" i="23" l="1"/>
  <c r="AW21" i="30"/>
  <c r="AP11" i="30"/>
  <c r="AU23" i="22"/>
  <c r="AG7" i="14"/>
  <c r="D6" i="27" l="1"/>
  <c r="D4" i="27" l="1"/>
  <c r="E4" i="27"/>
  <c r="F4" i="27"/>
  <c r="D5" i="27"/>
  <c r="E5" i="27"/>
  <c r="F5" i="27"/>
  <c r="E6" i="27"/>
  <c r="F6" i="27"/>
  <c r="D7" i="27"/>
  <c r="E7" i="27"/>
  <c r="F7" i="27"/>
  <c r="D8" i="27"/>
  <c r="E8" i="27"/>
  <c r="F8" i="27"/>
  <c r="D9" i="27"/>
  <c r="E9" i="27"/>
  <c r="F9" i="27"/>
  <c r="D10" i="27"/>
  <c r="E10" i="27"/>
  <c r="F10" i="27"/>
  <c r="D11" i="27"/>
  <c r="E11" i="27"/>
  <c r="F11" i="27"/>
  <c r="D12" i="27"/>
  <c r="E12" i="27"/>
  <c r="F12" i="27"/>
  <c r="D13" i="27"/>
  <c r="E13" i="27"/>
  <c r="F13" i="27"/>
  <c r="D14" i="27"/>
  <c r="E14" i="27"/>
  <c r="F14" i="27"/>
  <c r="D15" i="27"/>
  <c r="E15" i="27"/>
  <c r="F15" i="27"/>
  <c r="D16" i="27"/>
  <c r="E16" i="27"/>
  <c r="F16" i="27"/>
  <c r="D17" i="27"/>
  <c r="E17" i="27"/>
  <c r="F17" i="27"/>
  <c r="D18" i="27"/>
  <c r="E18" i="27"/>
  <c r="F18" i="27"/>
  <c r="D19" i="27"/>
  <c r="E19" i="27"/>
  <c r="F19" i="27"/>
  <c r="D20" i="27"/>
  <c r="E20" i="27"/>
  <c r="F20" i="27"/>
  <c r="D21" i="27"/>
  <c r="E21" i="27"/>
  <c r="F21" i="27"/>
  <c r="D32" i="27"/>
  <c r="E32" i="27"/>
  <c r="F32" i="27"/>
  <c r="D33" i="27"/>
  <c r="E33" i="27"/>
  <c r="F33" i="27"/>
  <c r="D34" i="27"/>
  <c r="E34" i="27"/>
  <c r="F34" i="27"/>
  <c r="D35" i="27"/>
  <c r="E35" i="27"/>
  <c r="F35" i="27"/>
  <c r="D36" i="27"/>
  <c r="E36" i="27"/>
  <c r="F36" i="27"/>
  <c r="D37" i="27"/>
  <c r="E37" i="27"/>
  <c r="F37" i="27"/>
  <c r="D38" i="27"/>
  <c r="E38" i="27"/>
  <c r="F38" i="27"/>
  <c r="D39" i="27"/>
  <c r="E39" i="27"/>
  <c r="F39" i="27"/>
  <c r="D40" i="27"/>
  <c r="E40" i="27"/>
  <c r="F40" i="27"/>
  <c r="D41" i="27"/>
  <c r="E41" i="27"/>
  <c r="F41" i="27"/>
  <c r="D42" i="27"/>
  <c r="E42" i="27"/>
  <c r="F42" i="27"/>
  <c r="D43" i="27"/>
  <c r="E43" i="27"/>
  <c r="F43" i="27"/>
  <c r="D44" i="27"/>
  <c r="E44" i="27"/>
  <c r="F44" i="27"/>
  <c r="D45" i="27"/>
  <c r="E45" i="27"/>
  <c r="F45" i="27"/>
  <c r="D46" i="27"/>
  <c r="E46" i="27"/>
  <c r="F46" i="27"/>
  <c r="D47" i="27"/>
  <c r="E47" i="27"/>
  <c r="F47" i="27"/>
  <c r="D48" i="27"/>
  <c r="E48" i="27"/>
  <c r="F48" i="27"/>
  <c r="D49" i="27"/>
  <c r="E49" i="27"/>
  <c r="F49" i="27"/>
  <c r="D50" i="27"/>
  <c r="E50" i="27"/>
  <c r="F50" i="27"/>
  <c r="D51" i="27"/>
  <c r="E51" i="27"/>
  <c r="F51" i="27"/>
  <c r="D62" i="27"/>
  <c r="E62" i="27"/>
  <c r="F62" i="27"/>
  <c r="D63" i="27"/>
  <c r="E63" i="27"/>
  <c r="F63" i="27"/>
  <c r="D64" i="27"/>
  <c r="E64" i="27"/>
  <c r="F64" i="27"/>
  <c r="D65" i="27"/>
  <c r="E65" i="27"/>
  <c r="F65" i="27"/>
  <c r="D66" i="27"/>
  <c r="E66" i="27"/>
  <c r="F66" i="27"/>
  <c r="D67" i="27"/>
  <c r="E67" i="27"/>
  <c r="F67" i="27"/>
  <c r="D68" i="27"/>
  <c r="E68" i="27"/>
  <c r="F68" i="27"/>
  <c r="D69" i="27"/>
  <c r="E69" i="27"/>
  <c r="F69" i="27"/>
  <c r="D70" i="27"/>
  <c r="E70" i="27"/>
  <c r="F70" i="27"/>
  <c r="D71" i="27"/>
  <c r="E71" i="27"/>
  <c r="F71" i="27"/>
  <c r="D72" i="27"/>
  <c r="E72" i="27"/>
  <c r="F72" i="27"/>
  <c r="D73" i="27"/>
  <c r="E73" i="27"/>
  <c r="F73" i="27"/>
  <c r="D74" i="27"/>
  <c r="E74" i="27"/>
  <c r="F74" i="27"/>
  <c r="D75" i="27"/>
  <c r="E75" i="27"/>
  <c r="F75" i="27"/>
  <c r="D76" i="27"/>
  <c r="E76" i="27"/>
  <c r="F76" i="27"/>
  <c r="D77" i="27"/>
  <c r="E77" i="27"/>
  <c r="F77" i="27"/>
  <c r="D78" i="27"/>
  <c r="E78" i="27"/>
  <c r="F78" i="27"/>
  <c r="D79" i="27"/>
  <c r="E79" i="27"/>
  <c r="F79" i="27"/>
  <c r="D80" i="27"/>
  <c r="E80" i="27"/>
  <c r="F80" i="27"/>
  <c r="D81" i="27"/>
  <c r="E81" i="27"/>
  <c r="F81" i="27"/>
  <c r="D93" i="27"/>
  <c r="E93" i="27"/>
  <c r="F93" i="27"/>
  <c r="D94" i="27"/>
  <c r="E94" i="27"/>
  <c r="F94" i="27"/>
  <c r="D95" i="27"/>
  <c r="E95" i="27"/>
  <c r="F95" i="27"/>
  <c r="D96" i="27"/>
  <c r="E96" i="27"/>
  <c r="F96" i="27"/>
  <c r="D97" i="27"/>
  <c r="E97" i="27"/>
  <c r="F97" i="27"/>
  <c r="D98" i="27"/>
  <c r="E98" i="27"/>
  <c r="F98" i="27"/>
  <c r="D99" i="27"/>
  <c r="E99" i="27"/>
  <c r="F99" i="27"/>
  <c r="D100" i="27"/>
  <c r="E100" i="27"/>
  <c r="F100" i="27"/>
  <c r="D101" i="27"/>
  <c r="E101" i="27"/>
  <c r="F101" i="27"/>
  <c r="D102" i="27"/>
  <c r="E102" i="27"/>
  <c r="F102" i="27"/>
  <c r="D103" i="27"/>
  <c r="E103" i="27"/>
  <c r="F103" i="27"/>
  <c r="D104" i="27"/>
  <c r="E104" i="27"/>
  <c r="F104" i="27"/>
  <c r="D105" i="27"/>
  <c r="E105" i="27"/>
  <c r="F105" i="27"/>
  <c r="D106" i="27"/>
  <c r="E106" i="27"/>
  <c r="F106" i="27"/>
  <c r="D107" i="27"/>
  <c r="E107" i="27"/>
  <c r="F107" i="27"/>
  <c r="D108" i="27"/>
  <c r="E108" i="27"/>
  <c r="F108" i="27"/>
  <c r="D109" i="27"/>
  <c r="E109" i="27"/>
  <c r="F109" i="27"/>
  <c r="D110" i="27"/>
  <c r="E110" i="27"/>
  <c r="F110" i="27"/>
  <c r="D111" i="27"/>
  <c r="E111" i="27"/>
  <c r="F111" i="27"/>
  <c r="D123" i="27"/>
  <c r="E123" i="27"/>
  <c r="F123" i="27"/>
  <c r="D124" i="27"/>
  <c r="E124" i="27"/>
  <c r="F124" i="27"/>
  <c r="D125" i="27"/>
  <c r="E125" i="27"/>
  <c r="F125" i="27"/>
  <c r="D126" i="27"/>
  <c r="E126" i="27"/>
  <c r="F126" i="27"/>
  <c r="D127" i="27"/>
  <c r="E127" i="27"/>
  <c r="F127" i="27"/>
  <c r="D128" i="27"/>
  <c r="E128" i="27"/>
  <c r="F128" i="27"/>
  <c r="D129" i="27"/>
  <c r="E129" i="27"/>
  <c r="F129" i="27"/>
  <c r="D130" i="27"/>
  <c r="E130" i="27"/>
  <c r="F130" i="27"/>
  <c r="D131" i="27"/>
  <c r="E131" i="27"/>
  <c r="F131" i="27"/>
  <c r="D132" i="27"/>
  <c r="E132" i="27"/>
  <c r="F132" i="27"/>
  <c r="D133" i="27"/>
  <c r="E133" i="27"/>
  <c r="F133" i="27"/>
  <c r="D134" i="27"/>
  <c r="E134" i="27"/>
  <c r="F134" i="27"/>
  <c r="D135" i="27"/>
  <c r="E135" i="27"/>
  <c r="F135" i="27"/>
  <c r="D136" i="27"/>
  <c r="E136" i="27"/>
  <c r="F136" i="27"/>
  <c r="D137" i="27"/>
  <c r="E137" i="27"/>
  <c r="F137" i="27"/>
  <c r="D138" i="27"/>
  <c r="E138" i="27"/>
  <c r="F138" i="27"/>
  <c r="D139" i="27"/>
  <c r="E139" i="27"/>
  <c r="F139" i="27"/>
  <c r="E3" i="27"/>
  <c r="F3" i="27"/>
  <c r="G11" i="3" l="1"/>
  <c r="G10" i="3"/>
  <c r="H10" i="3"/>
  <c r="F10" i="3"/>
  <c r="F11" i="3"/>
  <c r="AP28" i="14"/>
  <c r="AP17" i="14"/>
  <c r="AM6" i="12"/>
  <c r="AL6" i="12"/>
  <c r="AK6" i="12"/>
  <c r="BB6" i="12"/>
  <c r="BA6" i="12"/>
  <c r="AZ6" i="12"/>
  <c r="AY6" i="12"/>
  <c r="AX6" i="12"/>
  <c r="AW6" i="12"/>
  <c r="AV6" i="12"/>
  <c r="AU6" i="12"/>
  <c r="AT6" i="12"/>
  <c r="AS6" i="12"/>
  <c r="AR6" i="12"/>
  <c r="AQ6" i="12"/>
  <c r="AP6" i="12"/>
  <c r="AO6" i="12"/>
  <c r="AN6" i="12"/>
  <c r="AJ6" i="12"/>
  <c r="AI6" i="12"/>
  <c r="V9" i="3"/>
  <c r="V22" i="3"/>
  <c r="V21" i="3"/>
  <c r="V20" i="3"/>
  <c r="V19" i="3"/>
  <c r="V18" i="3"/>
  <c r="V17" i="3"/>
  <c r="V16" i="3"/>
  <c r="V15" i="3"/>
  <c r="V14" i="3"/>
  <c r="V13" i="3"/>
  <c r="V12" i="3"/>
  <c r="V11" i="3"/>
  <c r="V10" i="3"/>
  <c r="V8" i="3"/>
  <c r="V7" i="3"/>
  <c r="V6" i="3"/>
  <c r="V39" i="3" s="1"/>
  <c r="U22" i="3"/>
  <c r="U21" i="3"/>
  <c r="U20" i="3"/>
  <c r="U19" i="3"/>
  <c r="U18" i="3"/>
  <c r="U17" i="3"/>
  <c r="U16" i="3"/>
  <c r="U15" i="3"/>
  <c r="U14" i="3"/>
  <c r="U13" i="3"/>
  <c r="U12" i="3"/>
  <c r="U11" i="3"/>
  <c r="U10" i="3"/>
  <c r="U9" i="3"/>
  <c r="U8" i="3"/>
  <c r="U7" i="3"/>
  <c r="U6" i="3"/>
  <c r="U39" i="3" s="1"/>
  <c r="T22" i="3"/>
  <c r="T21" i="3"/>
  <c r="T20" i="3"/>
  <c r="T19" i="3"/>
  <c r="T18" i="3"/>
  <c r="T17" i="3"/>
  <c r="T16" i="3"/>
  <c r="T15" i="3"/>
  <c r="T14" i="3"/>
  <c r="T13" i="3"/>
  <c r="T12" i="3"/>
  <c r="T11" i="3"/>
  <c r="T10" i="3"/>
  <c r="T9" i="3"/>
  <c r="T8" i="3"/>
  <c r="T7" i="3"/>
  <c r="T6" i="3"/>
  <c r="T39" i="3" s="1"/>
  <c r="S22" i="3"/>
  <c r="S21" i="3"/>
  <c r="S20" i="3"/>
  <c r="S19" i="3"/>
  <c r="S18" i="3"/>
  <c r="S17" i="3"/>
  <c r="S16" i="3"/>
  <c r="S15" i="3"/>
  <c r="S14" i="3"/>
  <c r="S13" i="3"/>
  <c r="S12" i="3"/>
  <c r="S11" i="3"/>
  <c r="S10" i="3"/>
  <c r="S9" i="3"/>
  <c r="S8" i="3"/>
  <c r="S7" i="3"/>
  <c r="S6" i="3"/>
  <c r="S39" i="3" s="1"/>
  <c r="R22" i="3"/>
  <c r="R21" i="3"/>
  <c r="R20" i="3"/>
  <c r="R19" i="3"/>
  <c r="R18" i="3"/>
  <c r="R17" i="3"/>
  <c r="R16" i="3"/>
  <c r="R15" i="3"/>
  <c r="R14" i="3"/>
  <c r="R13" i="3"/>
  <c r="R12" i="3"/>
  <c r="R11" i="3"/>
  <c r="R10" i="3"/>
  <c r="R9" i="3"/>
  <c r="R8" i="3"/>
  <c r="R7" i="3"/>
  <c r="R6" i="3"/>
  <c r="R39" i="3" s="1"/>
  <c r="R37" i="3"/>
  <c r="R4" i="3"/>
  <c r="L9" i="29"/>
  <c r="L8" i="29"/>
  <c r="M24" i="29"/>
  <c r="L24" i="29"/>
  <c r="M23" i="29"/>
  <c r="L23" i="29"/>
  <c r="M22" i="29"/>
  <c r="L22" i="29"/>
  <c r="M21" i="29"/>
  <c r="L21" i="29"/>
  <c r="M20" i="29"/>
  <c r="L20" i="29"/>
  <c r="M19" i="29"/>
  <c r="L19" i="29"/>
  <c r="M18" i="29"/>
  <c r="L18" i="29"/>
  <c r="M17" i="29"/>
  <c r="L17" i="29"/>
  <c r="M16" i="29"/>
  <c r="L16" i="29"/>
  <c r="M15" i="29"/>
  <c r="L15" i="29"/>
  <c r="M14" i="29"/>
  <c r="L14" i="29"/>
  <c r="M13" i="29"/>
  <c r="L13" i="29"/>
  <c r="M12" i="29"/>
  <c r="L12" i="29"/>
  <c r="M11" i="29"/>
  <c r="L11" i="29"/>
  <c r="M10" i="29"/>
  <c r="L10" i="29"/>
  <c r="M9" i="29"/>
  <c r="M8" i="29"/>
  <c r="M7" i="29"/>
  <c r="L7" i="29"/>
  <c r="M6" i="29"/>
  <c r="L6" i="29"/>
  <c r="T44" i="3" l="1"/>
  <c r="V57" i="3"/>
  <c r="V56" i="3"/>
  <c r="V49" i="3"/>
  <c r="T52" i="3"/>
  <c r="U52" i="3"/>
  <c r="T53" i="3"/>
  <c r="V50" i="3"/>
  <c r="V54" i="3"/>
  <c r="S56" i="3"/>
  <c r="V45" i="3"/>
  <c r="T57" i="3"/>
  <c r="U54" i="3"/>
  <c r="U55" i="3"/>
  <c r="V53" i="3"/>
  <c r="V46" i="3"/>
  <c r="S52" i="3"/>
  <c r="R51" i="3"/>
  <c r="S47" i="3"/>
  <c r="V52" i="3"/>
  <c r="S48" i="3"/>
  <c r="R47" i="3"/>
  <c r="R55" i="3"/>
  <c r="S43" i="3"/>
  <c r="S51" i="3"/>
  <c r="V48" i="3"/>
  <c r="R41" i="3"/>
  <c r="R45" i="3"/>
  <c r="R49" i="3"/>
  <c r="S41" i="3"/>
  <c r="S45" i="3"/>
  <c r="S49" i="3"/>
  <c r="S53" i="3"/>
  <c r="S57" i="3"/>
  <c r="T41" i="3"/>
  <c r="T49" i="3"/>
  <c r="U45" i="3"/>
  <c r="U49" i="3"/>
  <c r="U57" i="3"/>
  <c r="V41" i="3"/>
  <c r="R56" i="3"/>
  <c r="S44" i="3"/>
  <c r="U46" i="3"/>
  <c r="U53" i="3"/>
  <c r="R42" i="3"/>
  <c r="S54" i="3"/>
  <c r="T42" i="3"/>
  <c r="T50" i="3"/>
  <c r="T54" i="3"/>
  <c r="U42" i="3"/>
  <c r="U50" i="3"/>
  <c r="T48" i="3"/>
  <c r="T56" i="3"/>
  <c r="U44" i="3"/>
  <c r="U48" i="3"/>
  <c r="T51" i="3"/>
  <c r="R53" i="3"/>
  <c r="R57" i="3"/>
  <c r="U51" i="3"/>
  <c r="R44" i="3"/>
  <c r="R48" i="3"/>
  <c r="R52" i="3"/>
  <c r="R54" i="3"/>
  <c r="U41" i="3"/>
  <c r="R46" i="3"/>
  <c r="T46" i="3"/>
  <c r="V43" i="3"/>
  <c r="V44" i="3"/>
  <c r="V47" i="3"/>
  <c r="V42" i="3"/>
  <c r="V51" i="3"/>
  <c r="V40" i="3"/>
  <c r="U43" i="3"/>
  <c r="U47" i="3"/>
  <c r="U40" i="3"/>
  <c r="T43" i="3"/>
  <c r="T45" i="3"/>
  <c r="T47" i="3"/>
  <c r="T55" i="3"/>
  <c r="T40" i="3"/>
  <c r="S42" i="3"/>
  <c r="S55" i="3"/>
  <c r="S50" i="3"/>
  <c r="S40" i="3"/>
  <c r="R50" i="3"/>
  <c r="R43" i="3"/>
  <c r="R40" i="3"/>
  <c r="S46" i="3"/>
  <c r="V55" i="3"/>
  <c r="U56" i="3"/>
  <c r="BD6" i="9"/>
  <c r="BC6" i="9"/>
  <c r="BB6" i="9"/>
  <c r="BA6" i="9"/>
  <c r="AZ6" i="9"/>
  <c r="AY6" i="9"/>
  <c r="AX6" i="9"/>
  <c r="AW6" i="9"/>
  <c r="AV6" i="9"/>
  <c r="AU6" i="9"/>
  <c r="AT6" i="9"/>
  <c r="AS6" i="9"/>
  <c r="AR6" i="9"/>
  <c r="AQ6" i="9"/>
  <c r="AP6" i="9"/>
  <c r="AO6" i="9"/>
  <c r="AN6" i="9"/>
  <c r="AM6" i="9"/>
  <c r="AL6" i="9"/>
  <c r="AK6" i="9"/>
  <c r="AI6" i="9"/>
  <c r="CD9" i="30"/>
  <c r="AM8" i="30"/>
  <c r="CD34" i="30"/>
  <c r="CB34" i="30"/>
  <c r="CA34" i="30"/>
  <c r="BZ34" i="30"/>
  <c r="BY34" i="30"/>
  <c r="BX34" i="30"/>
  <c r="BW34" i="30"/>
  <c r="BV34" i="30"/>
  <c r="BU34" i="30"/>
  <c r="BT34" i="30"/>
  <c r="BS34" i="30"/>
  <c r="BR34" i="30"/>
  <c r="BQ34" i="30"/>
  <c r="BN34" i="30"/>
  <c r="BM34" i="30"/>
  <c r="BL34" i="30"/>
  <c r="BK34" i="30"/>
  <c r="BJ34" i="30"/>
  <c r="BI34" i="30"/>
  <c r="BH34" i="30"/>
  <c r="BG34" i="30"/>
  <c r="BF34" i="30"/>
  <c r="BE34" i="30"/>
  <c r="BD34" i="30"/>
  <c r="BC34" i="30"/>
  <c r="AW34" i="30"/>
  <c r="AV34" i="30"/>
  <c r="AU34" i="30"/>
  <c r="AT34" i="30"/>
  <c r="AS34" i="30"/>
  <c r="AR34" i="30"/>
  <c r="AQ34" i="30"/>
  <c r="AP34" i="30"/>
  <c r="AO34" i="30"/>
  <c r="AN34" i="30"/>
  <c r="AM34" i="30"/>
  <c r="CD23" i="30"/>
  <c r="CB23" i="30"/>
  <c r="CA23" i="30"/>
  <c r="BZ23" i="30"/>
  <c r="BY23" i="30"/>
  <c r="BX23" i="30"/>
  <c r="BW23" i="30"/>
  <c r="BV23" i="30"/>
  <c r="BU23" i="30"/>
  <c r="BT23" i="30"/>
  <c r="BS23" i="30"/>
  <c r="BR23" i="30"/>
  <c r="BQ23" i="30"/>
  <c r="BN23" i="30"/>
  <c r="BM23" i="30"/>
  <c r="BL23" i="30"/>
  <c r="BK23" i="30"/>
  <c r="BJ23" i="30"/>
  <c r="BI23" i="30"/>
  <c r="BH23" i="30"/>
  <c r="BG23" i="30"/>
  <c r="BF23" i="30"/>
  <c r="BE23" i="30"/>
  <c r="BD23" i="30"/>
  <c r="BC23" i="30"/>
  <c r="AW23" i="30"/>
  <c r="AV23" i="30"/>
  <c r="AU23" i="30"/>
  <c r="AT23" i="30"/>
  <c r="AS23" i="30"/>
  <c r="AR23" i="30"/>
  <c r="AQ23" i="30"/>
  <c r="AP23" i="30"/>
  <c r="AO23" i="30"/>
  <c r="AN23" i="30"/>
  <c r="AM23" i="30"/>
  <c r="CD22" i="30"/>
  <c r="CB22" i="30"/>
  <c r="CA22" i="30"/>
  <c r="BZ22" i="30"/>
  <c r="BY22" i="30"/>
  <c r="BX22" i="30"/>
  <c r="BW22" i="30"/>
  <c r="BV22" i="30"/>
  <c r="BU22" i="30"/>
  <c r="BT22" i="30"/>
  <c r="BS22" i="30"/>
  <c r="BR22" i="30"/>
  <c r="BQ22" i="30"/>
  <c r="BN22" i="30"/>
  <c r="BM22" i="30"/>
  <c r="BL22" i="30"/>
  <c r="BK22" i="30"/>
  <c r="BJ22" i="30"/>
  <c r="BI22" i="30"/>
  <c r="BH22" i="30"/>
  <c r="BG22" i="30"/>
  <c r="BF22" i="30"/>
  <c r="BE22" i="30"/>
  <c r="BD22" i="30"/>
  <c r="BC22" i="30"/>
  <c r="AW22" i="30"/>
  <c r="AV22" i="30"/>
  <c r="AU22" i="30"/>
  <c r="AT22" i="30"/>
  <c r="AS22" i="30"/>
  <c r="AR22" i="30"/>
  <c r="AQ22" i="30"/>
  <c r="AP22" i="30"/>
  <c r="AO22" i="30"/>
  <c r="AN22" i="30"/>
  <c r="AM22" i="30"/>
  <c r="CD21" i="30"/>
  <c r="CB21" i="30"/>
  <c r="CA21" i="30"/>
  <c r="BZ21" i="30"/>
  <c r="BY21" i="30"/>
  <c r="BX21" i="30"/>
  <c r="BW21" i="30"/>
  <c r="BV21" i="30"/>
  <c r="BU21" i="30"/>
  <c r="BT21" i="30"/>
  <c r="BS21" i="30"/>
  <c r="BR21" i="30"/>
  <c r="BQ21" i="30"/>
  <c r="BN21" i="30"/>
  <c r="BM21" i="30"/>
  <c r="BL21" i="30"/>
  <c r="BK21" i="30"/>
  <c r="BJ21" i="30"/>
  <c r="BI21" i="30"/>
  <c r="BH21" i="30"/>
  <c r="BG21" i="30"/>
  <c r="BF21" i="30"/>
  <c r="BE21" i="30"/>
  <c r="BD21" i="30"/>
  <c r="BC21" i="30"/>
  <c r="AV21" i="30"/>
  <c r="AU21" i="30"/>
  <c r="AT21" i="30"/>
  <c r="AS21" i="30"/>
  <c r="AR21" i="30"/>
  <c r="AQ21" i="30"/>
  <c r="AP21" i="30"/>
  <c r="AO21" i="30"/>
  <c r="AN21" i="30"/>
  <c r="AM21" i="30"/>
  <c r="CD20" i="30"/>
  <c r="CB20" i="30"/>
  <c r="CA20" i="30"/>
  <c r="BZ20" i="30"/>
  <c r="BY20" i="30"/>
  <c r="BX20" i="30"/>
  <c r="BW20" i="30"/>
  <c r="BV20" i="30"/>
  <c r="BU20" i="30"/>
  <c r="BT20" i="30"/>
  <c r="BS20" i="30"/>
  <c r="BR20" i="30"/>
  <c r="BQ20" i="30"/>
  <c r="BN20" i="30"/>
  <c r="BM20" i="30"/>
  <c r="BL20" i="30"/>
  <c r="BK20" i="30"/>
  <c r="BJ20" i="30"/>
  <c r="BI20" i="30"/>
  <c r="BH20" i="30"/>
  <c r="BG20" i="30"/>
  <c r="BF20" i="30"/>
  <c r="BE20" i="30"/>
  <c r="BD20" i="30"/>
  <c r="BC20" i="30"/>
  <c r="AW20" i="30"/>
  <c r="AV20" i="30"/>
  <c r="AU20" i="30"/>
  <c r="AT20" i="30"/>
  <c r="AS20" i="30"/>
  <c r="AR20" i="30"/>
  <c r="AQ20" i="30"/>
  <c r="AP20" i="30"/>
  <c r="AO20" i="30"/>
  <c r="AN20" i="30"/>
  <c r="AM20" i="30"/>
  <c r="CD19" i="30"/>
  <c r="CB19" i="30"/>
  <c r="CA19" i="30"/>
  <c r="BZ19" i="30"/>
  <c r="BY19" i="30"/>
  <c r="BX19" i="30"/>
  <c r="BW19" i="30"/>
  <c r="BV19" i="30"/>
  <c r="BU19" i="30"/>
  <c r="BT19" i="30"/>
  <c r="BS19" i="30"/>
  <c r="BR19" i="30"/>
  <c r="BQ19" i="30"/>
  <c r="BN19" i="30"/>
  <c r="BM19" i="30"/>
  <c r="BL19" i="30"/>
  <c r="BK19" i="30"/>
  <c r="BJ19" i="30"/>
  <c r="BI19" i="30"/>
  <c r="BH19" i="30"/>
  <c r="BG19" i="30"/>
  <c r="BF19" i="30"/>
  <c r="BE19" i="30"/>
  <c r="BD19" i="30"/>
  <c r="BC19" i="30"/>
  <c r="AW19" i="30"/>
  <c r="AV19" i="30"/>
  <c r="AU19" i="30"/>
  <c r="AT19" i="30"/>
  <c r="AS19" i="30"/>
  <c r="AR19" i="30"/>
  <c r="AQ19" i="30"/>
  <c r="AP19" i="30"/>
  <c r="AO19" i="30"/>
  <c r="AN19" i="30"/>
  <c r="AM19" i="30"/>
  <c r="CD18" i="30"/>
  <c r="CB18" i="30"/>
  <c r="CA18" i="30"/>
  <c r="BZ18" i="30"/>
  <c r="BY18" i="30"/>
  <c r="BX18" i="30"/>
  <c r="BW18" i="30"/>
  <c r="BV18" i="30"/>
  <c r="BU18" i="30"/>
  <c r="BT18" i="30"/>
  <c r="BS18" i="30"/>
  <c r="BR18" i="30"/>
  <c r="BQ18" i="30"/>
  <c r="BN18" i="30"/>
  <c r="BM18" i="30"/>
  <c r="BL18" i="30"/>
  <c r="BK18" i="30"/>
  <c r="BJ18" i="30"/>
  <c r="BI18" i="30"/>
  <c r="BH18" i="30"/>
  <c r="BG18" i="30"/>
  <c r="BF18" i="30"/>
  <c r="BE18" i="30"/>
  <c r="BD18" i="30"/>
  <c r="BC18" i="30"/>
  <c r="AW18" i="30"/>
  <c r="AV18" i="30"/>
  <c r="AU18" i="30"/>
  <c r="AT18" i="30"/>
  <c r="AS18" i="30"/>
  <c r="AR18" i="30"/>
  <c r="AQ18" i="30"/>
  <c r="AP18" i="30"/>
  <c r="AO18" i="30"/>
  <c r="AN18" i="30"/>
  <c r="AM18" i="30"/>
  <c r="CD17" i="30"/>
  <c r="CB17" i="30"/>
  <c r="CA17" i="30"/>
  <c r="BZ17" i="30"/>
  <c r="BY17" i="30"/>
  <c r="BX17" i="30"/>
  <c r="BW17" i="30"/>
  <c r="BV17" i="30"/>
  <c r="BU17" i="30"/>
  <c r="BT17" i="30"/>
  <c r="BS17" i="30"/>
  <c r="BR17" i="30"/>
  <c r="BQ17" i="30"/>
  <c r="BN17" i="30"/>
  <c r="BM17" i="30"/>
  <c r="BL17" i="30"/>
  <c r="BK17" i="30"/>
  <c r="BJ17" i="30"/>
  <c r="BI17" i="30"/>
  <c r="BH17" i="30"/>
  <c r="BG17" i="30"/>
  <c r="BF17" i="30"/>
  <c r="BE17" i="30"/>
  <c r="BD17" i="30"/>
  <c r="BC17" i="30"/>
  <c r="AW17" i="30"/>
  <c r="AV17" i="30"/>
  <c r="AU17" i="30"/>
  <c r="AT17" i="30"/>
  <c r="AS17" i="30"/>
  <c r="AR17" i="30"/>
  <c r="AQ17" i="30"/>
  <c r="AP17" i="30"/>
  <c r="AO17" i="30"/>
  <c r="AN17" i="30"/>
  <c r="AM17" i="30"/>
  <c r="CD16" i="30"/>
  <c r="CB16" i="30"/>
  <c r="CA16" i="30"/>
  <c r="BZ16" i="30"/>
  <c r="BY16" i="30"/>
  <c r="BX16" i="30"/>
  <c r="BW16" i="30"/>
  <c r="BV16" i="30"/>
  <c r="BU16" i="30"/>
  <c r="BT16" i="30"/>
  <c r="BS16" i="30"/>
  <c r="BR16" i="30"/>
  <c r="BQ16" i="30"/>
  <c r="BN16" i="30"/>
  <c r="BM16" i="30"/>
  <c r="BL16" i="30"/>
  <c r="BK16" i="30"/>
  <c r="BJ16" i="30"/>
  <c r="BI16" i="30"/>
  <c r="BH16" i="30"/>
  <c r="BG16" i="30"/>
  <c r="BF16" i="30"/>
  <c r="BE16" i="30"/>
  <c r="BD16" i="30"/>
  <c r="BC16" i="30"/>
  <c r="AW16" i="30"/>
  <c r="AV16" i="30"/>
  <c r="AU16" i="30"/>
  <c r="AT16" i="30"/>
  <c r="AS16" i="30"/>
  <c r="AR16" i="30"/>
  <c r="AQ16" i="30"/>
  <c r="AP16" i="30"/>
  <c r="AO16" i="30"/>
  <c r="AN16" i="30"/>
  <c r="AM16" i="30"/>
  <c r="CD15" i="30"/>
  <c r="CB15" i="30"/>
  <c r="CA15" i="30"/>
  <c r="BZ15" i="30"/>
  <c r="BY15" i="30"/>
  <c r="BX15" i="30"/>
  <c r="BW15" i="30"/>
  <c r="BV15" i="30"/>
  <c r="BU15" i="30"/>
  <c r="BT15" i="30"/>
  <c r="BS15" i="30"/>
  <c r="BR15" i="30"/>
  <c r="BQ15" i="30"/>
  <c r="BN15" i="30"/>
  <c r="BM15" i="30"/>
  <c r="BL15" i="30"/>
  <c r="BK15" i="30"/>
  <c r="BJ15" i="30"/>
  <c r="BI15" i="30"/>
  <c r="BH15" i="30"/>
  <c r="BG15" i="30"/>
  <c r="BF15" i="30"/>
  <c r="BE15" i="30"/>
  <c r="BD15" i="30"/>
  <c r="BC15" i="30"/>
  <c r="AW15" i="30"/>
  <c r="AV15" i="30"/>
  <c r="AU15" i="30"/>
  <c r="AT15" i="30"/>
  <c r="AS15" i="30"/>
  <c r="AR15" i="30"/>
  <c r="AQ15" i="30"/>
  <c r="AP15" i="30"/>
  <c r="AO15" i="30"/>
  <c r="AN15" i="30"/>
  <c r="AM15" i="30"/>
  <c r="CD14" i="30"/>
  <c r="CB14" i="30"/>
  <c r="CA14" i="30"/>
  <c r="BZ14" i="30"/>
  <c r="BY14" i="30"/>
  <c r="BX14" i="30"/>
  <c r="BW14" i="30"/>
  <c r="BV14" i="30"/>
  <c r="BU14" i="30"/>
  <c r="BT14" i="30"/>
  <c r="BS14" i="30"/>
  <c r="BR14" i="30"/>
  <c r="BQ14" i="30"/>
  <c r="BN14" i="30"/>
  <c r="BM14" i="30"/>
  <c r="BL14" i="30"/>
  <c r="BK14" i="30"/>
  <c r="BJ14" i="30"/>
  <c r="BI14" i="30"/>
  <c r="BH14" i="30"/>
  <c r="BG14" i="30"/>
  <c r="BF14" i="30"/>
  <c r="BE14" i="30"/>
  <c r="BD14" i="30"/>
  <c r="BC14" i="30"/>
  <c r="AW14" i="30"/>
  <c r="AV14" i="30"/>
  <c r="AU14" i="30"/>
  <c r="AT14" i="30"/>
  <c r="AS14" i="30"/>
  <c r="AR14" i="30"/>
  <c r="AQ14" i="30"/>
  <c r="AP14" i="30"/>
  <c r="AO14" i="30"/>
  <c r="AN14" i="30"/>
  <c r="AM14" i="30"/>
  <c r="CD13" i="30"/>
  <c r="CB13" i="30"/>
  <c r="CA13" i="30"/>
  <c r="BZ13" i="30"/>
  <c r="BY13" i="30"/>
  <c r="BX13" i="30"/>
  <c r="BW13" i="30"/>
  <c r="BV13" i="30"/>
  <c r="BU13" i="30"/>
  <c r="BT13" i="30"/>
  <c r="BS13" i="30"/>
  <c r="BR13" i="30"/>
  <c r="BQ13" i="30"/>
  <c r="BN13" i="30"/>
  <c r="BM13" i="30"/>
  <c r="BL13" i="30"/>
  <c r="BK13" i="30"/>
  <c r="BJ13" i="30"/>
  <c r="BI13" i="30"/>
  <c r="BH13" i="30"/>
  <c r="BG13" i="30"/>
  <c r="BF13" i="30"/>
  <c r="BE13" i="30"/>
  <c r="BD13" i="30"/>
  <c r="BC13" i="30"/>
  <c r="AW13" i="30"/>
  <c r="AV13" i="30"/>
  <c r="AU13" i="30"/>
  <c r="AT13" i="30"/>
  <c r="AS13" i="30"/>
  <c r="AR13" i="30"/>
  <c r="AQ13" i="30"/>
  <c r="AP13" i="30"/>
  <c r="AO13" i="30"/>
  <c r="AN13" i="30"/>
  <c r="AM13" i="30"/>
  <c r="CD12" i="30"/>
  <c r="CB12" i="30"/>
  <c r="CA12" i="30"/>
  <c r="BZ12" i="30"/>
  <c r="BY12" i="30"/>
  <c r="BX12" i="30"/>
  <c r="BW12" i="30"/>
  <c r="BV12" i="30"/>
  <c r="BU12" i="30"/>
  <c r="BT12" i="30"/>
  <c r="BS12" i="30"/>
  <c r="BR12" i="30"/>
  <c r="BQ12" i="30"/>
  <c r="BN12" i="30"/>
  <c r="BM12" i="30"/>
  <c r="BL12" i="30"/>
  <c r="BK12" i="30"/>
  <c r="BJ12" i="30"/>
  <c r="BI12" i="30"/>
  <c r="BH12" i="30"/>
  <c r="BG12" i="30"/>
  <c r="BF12" i="30"/>
  <c r="BE12" i="30"/>
  <c r="BD12" i="30"/>
  <c r="BC12" i="30"/>
  <c r="AW12" i="30"/>
  <c r="AV12" i="30"/>
  <c r="AU12" i="30"/>
  <c r="AT12" i="30"/>
  <c r="AS12" i="30"/>
  <c r="AR12" i="30"/>
  <c r="AQ12" i="30"/>
  <c r="AP12" i="30"/>
  <c r="AO12" i="30"/>
  <c r="AN12" i="30"/>
  <c r="AM12" i="30"/>
  <c r="CD11" i="30"/>
  <c r="CB11" i="30"/>
  <c r="CA11" i="30"/>
  <c r="BZ11" i="30"/>
  <c r="BY11" i="30"/>
  <c r="BX11" i="30"/>
  <c r="BW11" i="30"/>
  <c r="BV11" i="30"/>
  <c r="BU11" i="30"/>
  <c r="BT11" i="30"/>
  <c r="BS11" i="30"/>
  <c r="BR11" i="30"/>
  <c r="BQ11" i="30"/>
  <c r="BN11" i="30"/>
  <c r="BM11" i="30"/>
  <c r="BL11" i="30"/>
  <c r="BK11" i="30"/>
  <c r="BJ11" i="30"/>
  <c r="BI11" i="30"/>
  <c r="BH11" i="30"/>
  <c r="BG11" i="30"/>
  <c r="BF11" i="30"/>
  <c r="BE11" i="30"/>
  <c r="BD11" i="30"/>
  <c r="BC11" i="30"/>
  <c r="AW11" i="30"/>
  <c r="AV11" i="30"/>
  <c r="AU11" i="30"/>
  <c r="AT11" i="30"/>
  <c r="AS11" i="30"/>
  <c r="AR11" i="30"/>
  <c r="AQ11" i="30"/>
  <c r="AO11" i="30"/>
  <c r="AN11" i="30"/>
  <c r="AM11" i="30"/>
  <c r="CD10" i="30"/>
  <c r="CB10" i="30"/>
  <c r="CA10" i="30"/>
  <c r="BZ10" i="30"/>
  <c r="BY10" i="30"/>
  <c r="BX10" i="30"/>
  <c r="BW10" i="30"/>
  <c r="BV10" i="30"/>
  <c r="BU10" i="30"/>
  <c r="BT10" i="30"/>
  <c r="BS10" i="30"/>
  <c r="BR10" i="30"/>
  <c r="BQ10" i="30"/>
  <c r="BN10" i="30"/>
  <c r="BM10" i="30"/>
  <c r="BL10" i="30"/>
  <c r="BK10" i="30"/>
  <c r="BJ10" i="30"/>
  <c r="BI10" i="30"/>
  <c r="BH10" i="30"/>
  <c r="BG10" i="30"/>
  <c r="BF10" i="30"/>
  <c r="BE10" i="30"/>
  <c r="BD10" i="30"/>
  <c r="BC10" i="30"/>
  <c r="AW10" i="30"/>
  <c r="AV10" i="30"/>
  <c r="AU10" i="30"/>
  <c r="AT10" i="30"/>
  <c r="AS10" i="30"/>
  <c r="AR10" i="30"/>
  <c r="AQ10" i="30"/>
  <c r="AP10" i="30"/>
  <c r="AO10" i="30"/>
  <c r="AN10" i="30"/>
  <c r="AM10" i="30"/>
  <c r="CB9" i="30"/>
  <c r="CA9" i="30"/>
  <c r="BZ9" i="30"/>
  <c r="BY9" i="30"/>
  <c r="BX9" i="30"/>
  <c r="BW9" i="30"/>
  <c r="BV9" i="30"/>
  <c r="BU9" i="30"/>
  <c r="BT9" i="30"/>
  <c r="BS9" i="30"/>
  <c r="BR9" i="30"/>
  <c r="BQ9" i="30"/>
  <c r="BN9" i="30"/>
  <c r="BM9" i="30"/>
  <c r="BL9" i="30"/>
  <c r="BK9" i="30"/>
  <c r="BJ9" i="30"/>
  <c r="BI9" i="30"/>
  <c r="BH9" i="30"/>
  <c r="BG9" i="30"/>
  <c r="BF9" i="30"/>
  <c r="BE9" i="30"/>
  <c r="BD9" i="30"/>
  <c r="BC9" i="30"/>
  <c r="AW9" i="30"/>
  <c r="AV9" i="30"/>
  <c r="AU9" i="30"/>
  <c r="AT9" i="30"/>
  <c r="AS9" i="30"/>
  <c r="AR9" i="30"/>
  <c r="AQ9" i="30"/>
  <c r="AP9" i="30"/>
  <c r="AO9" i="30"/>
  <c r="AN9" i="30"/>
  <c r="AM9" i="30"/>
  <c r="CD8" i="30"/>
  <c r="CB8" i="30"/>
  <c r="CA8" i="30"/>
  <c r="BZ8" i="30"/>
  <c r="BY8" i="30"/>
  <c r="BX8" i="30"/>
  <c r="BW8" i="30"/>
  <c r="BV8" i="30"/>
  <c r="BU8" i="30"/>
  <c r="BT8" i="30"/>
  <c r="BS8" i="30"/>
  <c r="BR8" i="30"/>
  <c r="BQ8" i="30"/>
  <c r="BN8" i="30"/>
  <c r="BM8" i="30"/>
  <c r="BL8" i="30"/>
  <c r="BK8" i="30"/>
  <c r="BJ8" i="30"/>
  <c r="BI8" i="30"/>
  <c r="BH8" i="30"/>
  <c r="BG8" i="30"/>
  <c r="BF8" i="30"/>
  <c r="BE8" i="30"/>
  <c r="BD8" i="30"/>
  <c r="BC8" i="30"/>
  <c r="AW8" i="30"/>
  <c r="AV8" i="30"/>
  <c r="AU8" i="30"/>
  <c r="AT8" i="30"/>
  <c r="AS8" i="30"/>
  <c r="AR8" i="30"/>
  <c r="AQ8" i="30"/>
  <c r="AP8" i="30"/>
  <c r="AO8" i="30"/>
  <c r="AN8" i="30"/>
  <c r="CD7" i="30"/>
  <c r="CB7" i="30"/>
  <c r="CA7" i="30"/>
  <c r="BZ7" i="30"/>
  <c r="BY7" i="30"/>
  <c r="BX7" i="30"/>
  <c r="BW7" i="30"/>
  <c r="BV7" i="30"/>
  <c r="BU7" i="30"/>
  <c r="BT7" i="30"/>
  <c r="BS7" i="30"/>
  <c r="BR7" i="30"/>
  <c r="BQ7" i="30"/>
  <c r="BN7" i="30"/>
  <c r="BM7" i="30"/>
  <c r="BL7" i="30"/>
  <c r="BK7" i="30"/>
  <c r="BJ7" i="30"/>
  <c r="BI7" i="30"/>
  <c r="BH7" i="30"/>
  <c r="BG7" i="30"/>
  <c r="BF7" i="30"/>
  <c r="BE7" i="30"/>
  <c r="BD7" i="30"/>
  <c r="BC7" i="30"/>
  <c r="AW7" i="30"/>
  <c r="AV7" i="30"/>
  <c r="AU7" i="30"/>
  <c r="AT7" i="30"/>
  <c r="AS7" i="30"/>
  <c r="AR7" i="30"/>
  <c r="AQ7" i="30"/>
  <c r="AP7" i="30"/>
  <c r="AO7" i="30"/>
  <c r="AN7" i="30"/>
  <c r="AM7" i="30"/>
  <c r="CD6" i="30"/>
  <c r="CB6" i="30"/>
  <c r="CA6" i="30"/>
  <c r="BZ6" i="30"/>
  <c r="BY6" i="30"/>
  <c r="BX6" i="30"/>
  <c r="BW6" i="30"/>
  <c r="BV6" i="30"/>
  <c r="BU6" i="30"/>
  <c r="BT6" i="30"/>
  <c r="BS6" i="30"/>
  <c r="BR6" i="30"/>
  <c r="BQ6" i="30"/>
  <c r="BN6" i="30"/>
  <c r="BM6" i="30"/>
  <c r="BL6" i="30"/>
  <c r="BK6" i="30"/>
  <c r="BJ6" i="30"/>
  <c r="BI6" i="30"/>
  <c r="BH6" i="30"/>
  <c r="BG6" i="30"/>
  <c r="BF6" i="30"/>
  <c r="BE6" i="30"/>
  <c r="BD6" i="30"/>
  <c r="BC6" i="30"/>
  <c r="AW6" i="30"/>
  <c r="AV6" i="30"/>
  <c r="AU6" i="30"/>
  <c r="AT6" i="30"/>
  <c r="AS6" i="30"/>
  <c r="AR6" i="30"/>
  <c r="AQ6" i="30"/>
  <c r="AP6" i="30"/>
  <c r="AO6" i="30"/>
  <c r="AN6" i="30"/>
  <c r="AM6" i="30"/>
  <c r="CD5" i="30"/>
  <c r="CB5" i="30"/>
  <c r="CA5" i="30"/>
  <c r="BZ5" i="30"/>
  <c r="BY5" i="30"/>
  <c r="BX5" i="30"/>
  <c r="BW5" i="30"/>
  <c r="BV5" i="30"/>
  <c r="BU5" i="30"/>
  <c r="BT5" i="30"/>
  <c r="BS5" i="30"/>
  <c r="BR5" i="30"/>
  <c r="BQ5" i="30"/>
  <c r="BM5" i="30"/>
  <c r="BL5" i="30"/>
  <c r="BK5" i="30"/>
  <c r="BJ5" i="30"/>
  <c r="BI5" i="30"/>
  <c r="BH5" i="30"/>
  <c r="BG5" i="30"/>
  <c r="BF5" i="30"/>
  <c r="BE5" i="30"/>
  <c r="BD5" i="30"/>
  <c r="BC5" i="30"/>
  <c r="AW5" i="30"/>
  <c r="AV5" i="30"/>
  <c r="AU5" i="30"/>
  <c r="AT5" i="30"/>
  <c r="AS5" i="30"/>
  <c r="AR5" i="30"/>
  <c r="AQ5" i="30"/>
  <c r="AP5" i="30"/>
  <c r="AO5" i="30"/>
  <c r="AN5" i="30"/>
  <c r="AM5" i="30"/>
  <c r="C6" i="34" l="1"/>
  <c r="AJ6" i="9"/>
  <c r="E6" i="33"/>
  <c r="AX16" i="30"/>
  <c r="AY16" i="30" s="1"/>
  <c r="AM35" i="30"/>
  <c r="AQ35" i="30"/>
  <c r="AU35" i="30"/>
  <c r="BA35" i="30"/>
  <c r="BF35" i="30"/>
  <c r="BJ35" i="30"/>
  <c r="BN35" i="30"/>
  <c r="AX7" i="30"/>
  <c r="AY7" i="30" s="1"/>
  <c r="AX10" i="30"/>
  <c r="AY10" i="30" s="1"/>
  <c r="AX20" i="30"/>
  <c r="AY20" i="30" s="1"/>
  <c r="AX6" i="30"/>
  <c r="AY6" i="30" s="1"/>
  <c r="AX11" i="30"/>
  <c r="AY11" i="30" s="1"/>
  <c r="AX21" i="30"/>
  <c r="AY21" i="30" s="1"/>
  <c r="AX23" i="30"/>
  <c r="AY23" i="30" s="1"/>
  <c r="AV35" i="30"/>
  <c r="BK35" i="30"/>
  <c r="AX12" i="30"/>
  <c r="AY12" i="30" s="1"/>
  <c r="AX14" i="30"/>
  <c r="AY14" i="30" s="1"/>
  <c r="AX18" i="30"/>
  <c r="AY18" i="30" s="1"/>
  <c r="AR35" i="30"/>
  <c r="BG35" i="30"/>
  <c r="AO35" i="30"/>
  <c r="AS35" i="30"/>
  <c r="AW35" i="30"/>
  <c r="BD35" i="30"/>
  <c r="BH35" i="30"/>
  <c r="BL35" i="30"/>
  <c r="AX17" i="30"/>
  <c r="AY17" i="30" s="1"/>
  <c r="AN35" i="30"/>
  <c r="BC35" i="30"/>
  <c r="AX22" i="30"/>
  <c r="AY22" i="30" s="1"/>
  <c r="AX13" i="30"/>
  <c r="AY13" i="30" s="1"/>
  <c r="AP35" i="30"/>
  <c r="AT35" i="30"/>
  <c r="BE35" i="30"/>
  <c r="BI35" i="30"/>
  <c r="BM35" i="30"/>
  <c r="AX8" i="30"/>
  <c r="AY8" i="30" s="1"/>
  <c r="AX15" i="30"/>
  <c r="AY15" i="30" s="1"/>
  <c r="AX19" i="30"/>
  <c r="AY19" i="30" s="1"/>
  <c r="AX34" i="30"/>
  <c r="AY34" i="30" s="1"/>
  <c r="AX9" i="30"/>
  <c r="AY9" i="30" s="1"/>
  <c r="AX5" i="30"/>
  <c r="AY5" i="30" s="1"/>
  <c r="I24" i="29"/>
  <c r="I23" i="29"/>
  <c r="I22" i="29"/>
  <c r="I21" i="29"/>
  <c r="I20" i="29"/>
  <c r="I19" i="29"/>
  <c r="I18" i="29"/>
  <c r="I17" i="29"/>
  <c r="I16" i="29"/>
  <c r="I15" i="29"/>
  <c r="I14" i="29"/>
  <c r="I13" i="29"/>
  <c r="I12" i="29"/>
  <c r="I11" i="29"/>
  <c r="I10" i="29"/>
  <c r="I9" i="29"/>
  <c r="I8" i="29"/>
  <c r="I7" i="29"/>
  <c r="I6" i="29"/>
  <c r="F7" i="29"/>
  <c r="F8" i="29"/>
  <c r="F9" i="29"/>
  <c r="F10" i="29"/>
  <c r="F11" i="29"/>
  <c r="F12" i="29"/>
  <c r="F13" i="29"/>
  <c r="F14" i="29"/>
  <c r="F15" i="29"/>
  <c r="F16" i="29"/>
  <c r="F17" i="29"/>
  <c r="F18" i="29"/>
  <c r="F19" i="29"/>
  <c r="F20" i="29"/>
  <c r="F21" i="29"/>
  <c r="F22" i="29"/>
  <c r="F23" i="29"/>
  <c r="F24" i="29"/>
  <c r="F6" i="29"/>
  <c r="L4" i="3"/>
  <c r="F4" i="3"/>
  <c r="L37" i="3"/>
  <c r="F37" i="3"/>
  <c r="AX35" i="30" l="1"/>
  <c r="J16" i="29"/>
  <c r="J14" i="29"/>
  <c r="J9" i="29"/>
  <c r="J19" i="29"/>
  <c r="J17" i="29"/>
  <c r="J15" i="29"/>
  <c r="J11" i="29"/>
  <c r="J10" i="29"/>
  <c r="J8" i="29"/>
  <c r="J7" i="29"/>
  <c r="J6" i="29"/>
  <c r="G24" i="29"/>
  <c r="G23" i="29"/>
  <c r="G22" i="29"/>
  <c r="G21" i="29"/>
  <c r="G20" i="29"/>
  <c r="G19" i="29"/>
  <c r="G18" i="29"/>
  <c r="G17" i="29"/>
  <c r="G16" i="29"/>
  <c r="G15" i="29"/>
  <c r="G14" i="29"/>
  <c r="G13" i="29"/>
  <c r="G12" i="29"/>
  <c r="G11" i="29"/>
  <c r="G10" i="29"/>
  <c r="G9" i="29"/>
  <c r="G8" i="29"/>
  <c r="G7" i="29"/>
  <c r="G6" i="29"/>
  <c r="J21" i="29"/>
  <c r="J24" i="29"/>
  <c r="J23" i="29"/>
  <c r="J22" i="29"/>
  <c r="J20" i="29"/>
  <c r="J18" i="29"/>
  <c r="J13" i="29"/>
  <c r="J12" i="29"/>
  <c r="O12" i="3"/>
  <c r="O10" i="3"/>
  <c r="M6" i="3"/>
  <c r="M39" i="3" s="1"/>
  <c r="H6" i="3"/>
  <c r="H39" i="3" s="1"/>
  <c r="P18" i="3"/>
  <c r="G13" i="3"/>
  <c r="P6" i="3"/>
  <c r="H21" i="3"/>
  <c r="I11" i="3"/>
  <c r="L16" i="3"/>
  <c r="P12" i="3"/>
  <c r="J22" i="3"/>
  <c r="G22" i="3"/>
  <c r="I20" i="3"/>
  <c r="J18" i="3"/>
  <c r="G17" i="3"/>
  <c r="I15" i="3"/>
  <c r="F14" i="3"/>
  <c r="H12" i="3"/>
  <c r="J10" i="3"/>
  <c r="G9" i="3"/>
  <c r="I7" i="3"/>
  <c r="L20" i="3"/>
  <c r="L12" i="3"/>
  <c r="P21" i="3"/>
  <c r="P19" i="3"/>
  <c r="P17" i="3"/>
  <c r="P15" i="3"/>
  <c r="P13" i="3"/>
  <c r="P11" i="3"/>
  <c r="P9" i="3"/>
  <c r="P7" i="3"/>
  <c r="F18" i="3"/>
  <c r="J19" i="3"/>
  <c r="P14" i="3"/>
  <c r="F6" i="3"/>
  <c r="F39" i="3" s="1"/>
  <c r="F22" i="3"/>
  <c r="H20" i="3"/>
  <c r="I18" i="3"/>
  <c r="F17" i="3"/>
  <c r="H15" i="3"/>
  <c r="J13" i="3"/>
  <c r="G12" i="3"/>
  <c r="I10" i="3"/>
  <c r="F9" i="3"/>
  <c r="H7" i="3"/>
  <c r="L6" i="3"/>
  <c r="L39" i="3" s="1"/>
  <c r="L19" i="3"/>
  <c r="L11" i="3"/>
  <c r="O21" i="3"/>
  <c r="O19" i="3"/>
  <c r="O17" i="3"/>
  <c r="O15" i="3"/>
  <c r="O13" i="3"/>
  <c r="O11" i="3"/>
  <c r="O9" i="3"/>
  <c r="O7" i="3"/>
  <c r="J14" i="3"/>
  <c r="P22" i="3"/>
  <c r="P8" i="3"/>
  <c r="J6" i="3"/>
  <c r="J39" i="3" s="1"/>
  <c r="J21" i="3"/>
  <c r="G20" i="3"/>
  <c r="H18" i="3"/>
  <c r="J16" i="3"/>
  <c r="G15" i="3"/>
  <c r="I13" i="3"/>
  <c r="F12" i="3"/>
  <c r="J8" i="3"/>
  <c r="G7" i="3"/>
  <c r="L18" i="3"/>
  <c r="L10" i="3"/>
  <c r="N21" i="3"/>
  <c r="N19" i="3"/>
  <c r="N17" i="3"/>
  <c r="N15" i="3"/>
  <c r="N13" i="3"/>
  <c r="N11" i="3"/>
  <c r="N9" i="3"/>
  <c r="N7" i="3"/>
  <c r="H16" i="3"/>
  <c r="P20" i="3"/>
  <c r="I6" i="3"/>
  <c r="I39" i="3" s="1"/>
  <c r="I21" i="3"/>
  <c r="F20" i="3"/>
  <c r="G18" i="3"/>
  <c r="I16" i="3"/>
  <c r="F15" i="3"/>
  <c r="H13" i="3"/>
  <c r="J11" i="3"/>
  <c r="I8" i="3"/>
  <c r="F7" i="3"/>
  <c r="L17" i="3"/>
  <c r="L9" i="3"/>
  <c r="M21" i="3"/>
  <c r="M19" i="3"/>
  <c r="M17" i="3"/>
  <c r="M15" i="3"/>
  <c r="M13" i="3"/>
  <c r="M11" i="3"/>
  <c r="M9" i="3"/>
  <c r="M7" i="3"/>
  <c r="I19" i="3"/>
  <c r="L8" i="3"/>
  <c r="P16" i="3"/>
  <c r="G6" i="3"/>
  <c r="G39" i="3" s="1"/>
  <c r="G21" i="3"/>
  <c r="G16" i="3"/>
  <c r="I14" i="3"/>
  <c r="F13" i="3"/>
  <c r="H11" i="3"/>
  <c r="J9" i="3"/>
  <c r="G8" i="3"/>
  <c r="L15" i="3"/>
  <c r="L7" i="3"/>
  <c r="O22" i="3"/>
  <c r="O20" i="3"/>
  <c r="O18" i="3"/>
  <c r="O16" i="3"/>
  <c r="O14" i="3"/>
  <c r="O8" i="3"/>
  <c r="O6" i="3"/>
  <c r="O39" i="3" s="1"/>
  <c r="H8" i="3"/>
  <c r="P10" i="3"/>
  <c r="H19" i="3"/>
  <c r="I22" i="3"/>
  <c r="F21" i="3"/>
  <c r="G19" i="3"/>
  <c r="I17" i="3"/>
  <c r="F16" i="3"/>
  <c r="H14" i="3"/>
  <c r="J12" i="3"/>
  <c r="I9" i="3"/>
  <c r="F8" i="3"/>
  <c r="L22" i="3"/>
  <c r="L14" i="3"/>
  <c r="N22" i="3"/>
  <c r="N20" i="3"/>
  <c r="N18" i="3"/>
  <c r="N16" i="3"/>
  <c r="N14" i="3"/>
  <c r="N12" i="3"/>
  <c r="N10" i="3"/>
  <c r="N8" i="3"/>
  <c r="N6" i="3"/>
  <c r="N39" i="3" s="1"/>
  <c r="J17" i="3"/>
  <c r="F57" i="3"/>
  <c r="H22" i="3"/>
  <c r="J20" i="3"/>
  <c r="F19" i="3"/>
  <c r="H17" i="3"/>
  <c r="J15" i="3"/>
  <c r="G14" i="3"/>
  <c r="I12" i="3"/>
  <c r="H9" i="3"/>
  <c r="J7" i="3"/>
  <c r="L21" i="3"/>
  <c r="L13" i="3"/>
  <c r="M22" i="3"/>
  <c r="M20" i="3"/>
  <c r="M18" i="3"/>
  <c r="M16" i="3"/>
  <c r="M14" i="3"/>
  <c r="M12" i="3"/>
  <c r="M10" i="3"/>
  <c r="M8" i="3"/>
  <c r="C43" i="3"/>
  <c r="D54" i="3"/>
  <c r="D42" i="3"/>
  <c r="C55" i="3"/>
  <c r="C51" i="3"/>
  <c r="C47" i="3"/>
  <c r="C57" i="3"/>
  <c r="C53" i="3"/>
  <c r="C45" i="3"/>
  <c r="C50" i="3"/>
  <c r="D49" i="3"/>
  <c r="D45" i="3"/>
  <c r="D48" i="3"/>
  <c r="D44" i="3"/>
  <c r="C56" i="3"/>
  <c r="C52" i="3"/>
  <c r="C54" i="3"/>
  <c r="D46" i="3"/>
  <c r="D57" i="3"/>
  <c r="D53" i="3"/>
  <c r="C46" i="3"/>
  <c r="C42" i="3"/>
  <c r="D41" i="3"/>
  <c r="D50" i="3"/>
  <c r="D56" i="3"/>
  <c r="D52" i="3"/>
  <c r="C49" i="3"/>
  <c r="C41" i="3"/>
  <c r="D40" i="3"/>
  <c r="D51" i="3"/>
  <c r="C48" i="3"/>
  <c r="C44" i="3"/>
  <c r="C40" i="3"/>
  <c r="D55" i="3"/>
  <c r="D47" i="3"/>
  <c r="D43" i="3"/>
  <c r="I53" i="3" l="1"/>
  <c r="P52" i="3"/>
  <c r="F48" i="3"/>
  <c r="P49" i="3"/>
  <c r="J43" i="3"/>
  <c r="J44" i="3"/>
  <c r="P55" i="3"/>
  <c r="G48" i="3"/>
  <c r="P57" i="3"/>
  <c r="H40" i="3"/>
  <c r="H54" i="3"/>
  <c r="L54" i="3"/>
  <c r="H46" i="3"/>
  <c r="O43" i="3"/>
  <c r="I46" i="3"/>
  <c r="L49" i="3"/>
  <c r="O51" i="3"/>
  <c r="I40" i="3"/>
  <c r="O47" i="3"/>
  <c r="O55" i="3"/>
  <c r="J40" i="3"/>
  <c r="P53" i="3"/>
  <c r="O44" i="3"/>
  <c r="I55" i="3"/>
  <c r="I49" i="3"/>
  <c r="H49" i="3"/>
  <c r="M40" i="3"/>
  <c r="J48" i="3"/>
  <c r="P40" i="3"/>
  <c r="N55" i="3"/>
  <c r="P39" i="3"/>
  <c r="F46" i="3"/>
  <c r="G56" i="3"/>
  <c r="O42" i="3"/>
  <c r="H56" i="3"/>
  <c r="H44" i="3"/>
  <c r="L40" i="3"/>
  <c r="M43" i="3"/>
  <c r="M51" i="3"/>
  <c r="I52" i="3"/>
  <c r="N41" i="3"/>
  <c r="N57" i="3"/>
  <c r="M41" i="3"/>
  <c r="M57" i="3"/>
  <c r="N45" i="3"/>
  <c r="N53" i="3"/>
  <c r="G44" i="3"/>
  <c r="F43" i="3"/>
  <c r="M54" i="3"/>
  <c r="F41" i="3"/>
  <c r="H47" i="3"/>
  <c r="F54" i="3"/>
  <c r="O49" i="3"/>
  <c r="O46" i="3"/>
  <c r="N43" i="3"/>
  <c r="O45" i="3"/>
  <c r="P51" i="3"/>
  <c r="J52" i="3"/>
  <c r="F49" i="3"/>
  <c r="P42" i="3"/>
  <c r="P46" i="3"/>
  <c r="M52" i="3"/>
  <c r="L42" i="3"/>
  <c r="J46" i="3"/>
  <c r="J56" i="3"/>
  <c r="N47" i="3"/>
  <c r="I43" i="3"/>
  <c r="J51" i="3"/>
  <c r="G42" i="3"/>
  <c r="M49" i="3"/>
  <c r="P50" i="3"/>
  <c r="H57" i="3"/>
  <c r="F40" i="3"/>
  <c r="I45" i="3"/>
  <c r="P47" i="3"/>
  <c r="P44" i="3"/>
  <c r="G50" i="3"/>
  <c r="G46" i="3"/>
  <c r="L47" i="3"/>
  <c r="M46" i="3"/>
  <c r="N48" i="3"/>
  <c r="G54" i="3"/>
  <c r="O54" i="3"/>
  <c r="L53" i="3"/>
  <c r="L46" i="3"/>
  <c r="H51" i="3"/>
  <c r="L57" i="3"/>
  <c r="L55" i="3"/>
  <c r="H42" i="3"/>
  <c r="M48" i="3"/>
  <c r="G51" i="3"/>
  <c r="N50" i="3"/>
  <c r="J54" i="3"/>
  <c r="O40" i="3"/>
  <c r="O56" i="3"/>
  <c r="F52" i="3"/>
  <c r="P48" i="3"/>
  <c r="I41" i="3"/>
  <c r="M45" i="3"/>
  <c r="O53" i="3"/>
  <c r="F44" i="3"/>
  <c r="L44" i="3"/>
  <c r="F56" i="3"/>
  <c r="L50" i="3"/>
  <c r="G41" i="3"/>
  <c r="M50" i="3"/>
  <c r="F53" i="3"/>
  <c r="N52" i="3"/>
  <c r="N49" i="3"/>
  <c r="M53" i="3"/>
  <c r="N54" i="3"/>
  <c r="F45" i="3"/>
  <c r="M47" i="3"/>
  <c r="N51" i="3"/>
  <c r="M55" i="3"/>
  <c r="N40" i="3"/>
  <c r="N56" i="3"/>
  <c r="L52" i="3"/>
  <c r="F50" i="3"/>
  <c r="P54" i="3"/>
  <c r="M56" i="3"/>
  <c r="N42" i="3"/>
  <c r="O48" i="3"/>
  <c r="P41" i="3"/>
  <c r="P56" i="3"/>
  <c r="F47" i="3"/>
  <c r="F51" i="3"/>
  <c r="L48" i="3"/>
  <c r="O57" i="3"/>
  <c r="O41" i="3"/>
  <c r="L41" i="3"/>
  <c r="M42" i="3"/>
  <c r="N44" i="3"/>
  <c r="L43" i="3"/>
  <c r="O50" i="3"/>
  <c r="P43" i="3"/>
  <c r="L56" i="3"/>
  <c r="G40" i="3"/>
  <c r="M44" i="3"/>
  <c r="N46" i="3"/>
  <c r="L51" i="3"/>
  <c r="O52" i="3"/>
  <c r="F42" i="3"/>
  <c r="F55" i="3"/>
  <c r="P45" i="3"/>
  <c r="L45" i="3"/>
  <c r="G57" i="3"/>
  <c r="H48" i="3"/>
  <c r="I48" i="3"/>
  <c r="J50" i="3"/>
  <c r="I51" i="3"/>
  <c r="J47" i="3"/>
  <c r="H50" i="3"/>
  <c r="G43" i="3"/>
  <c r="J45" i="3"/>
  <c r="I50" i="3"/>
  <c r="I57" i="3"/>
  <c r="H52" i="3"/>
  <c r="G47" i="3"/>
  <c r="J49" i="3"/>
  <c r="G45" i="3"/>
  <c r="J41" i="3"/>
  <c r="J57" i="3"/>
  <c r="G53" i="3"/>
  <c r="J55" i="3"/>
  <c r="I54" i="3"/>
  <c r="G49" i="3"/>
  <c r="J53" i="3"/>
  <c r="H43" i="3"/>
  <c r="I56" i="3"/>
  <c r="G55" i="3"/>
  <c r="I47" i="3"/>
  <c r="I42" i="3"/>
  <c r="H41" i="3"/>
  <c r="H45" i="3"/>
  <c r="G52" i="3"/>
  <c r="H55" i="3"/>
  <c r="I44" i="3"/>
  <c r="H53" i="3"/>
  <c r="J42" i="3"/>
  <c r="AZ4" i="9" l="1"/>
  <c r="BA4" i="9"/>
  <c r="BB4" i="9"/>
  <c r="BC4" i="9"/>
  <c r="BD4" i="9"/>
  <c r="AZ5" i="9"/>
  <c r="BA5" i="9"/>
  <c r="BB5" i="9"/>
  <c r="BC5" i="9"/>
  <c r="BD5" i="9"/>
  <c r="AL4" i="9"/>
  <c r="AM4" i="9"/>
  <c r="AN4" i="9"/>
  <c r="AO4" i="9"/>
  <c r="AP4" i="9"/>
  <c r="AQ4" i="9"/>
  <c r="AR4" i="9"/>
  <c r="AS4" i="9"/>
  <c r="AT4" i="9"/>
  <c r="AU4" i="9"/>
  <c r="AV4" i="9"/>
  <c r="AW4" i="9"/>
  <c r="AX4" i="9"/>
  <c r="AY4" i="9"/>
  <c r="AL5" i="9"/>
  <c r="AM5" i="9"/>
  <c r="AN5" i="9"/>
  <c r="AO5" i="9"/>
  <c r="AP5" i="9"/>
  <c r="AQ5" i="9"/>
  <c r="AR5" i="9"/>
  <c r="AS5" i="9"/>
  <c r="AT5" i="9"/>
  <c r="AU5" i="9"/>
  <c r="AV5" i="9"/>
  <c r="AW5" i="9"/>
  <c r="AX5" i="9"/>
  <c r="AY5" i="9"/>
  <c r="AK5" i="9"/>
  <c r="AK4" i="9"/>
  <c r="AI5" i="9"/>
  <c r="D6" i="34" l="1"/>
  <c r="AJ4" i="9"/>
  <c r="D6" i="33"/>
  <c r="E6" i="34"/>
  <c r="AX5" i="22"/>
  <c r="AY5" i="22" s="1"/>
  <c r="AP23" i="22"/>
  <c r="BM5" i="22"/>
  <c r="AG44" i="14" l="1"/>
  <c r="AG33" i="14"/>
  <c r="AG12" i="14"/>
  <c r="AG22" i="14"/>
  <c r="AJ5" i="12"/>
  <c r="AK5" i="12"/>
  <c r="AL5" i="12"/>
  <c r="AM5" i="12"/>
  <c r="AN5" i="12"/>
  <c r="AO5" i="12"/>
  <c r="AP5" i="12"/>
  <c r="AQ5" i="12"/>
  <c r="AR5" i="12"/>
  <c r="AS5" i="12"/>
  <c r="AT5" i="12"/>
  <c r="AU5" i="12"/>
  <c r="AV5" i="12"/>
  <c r="AW5" i="12"/>
  <c r="AX5" i="12"/>
  <c r="AY5" i="12"/>
  <c r="AZ5" i="12"/>
  <c r="BA5" i="12"/>
  <c r="BB5" i="12"/>
  <c r="D7" i="34" s="1"/>
  <c r="C7" i="34" l="1"/>
  <c r="E7" i="34"/>
  <c r="AG67" i="14"/>
  <c r="AG55" i="14"/>
  <c r="AZ44" i="14"/>
  <c r="AY44" i="14"/>
  <c r="AX44" i="14"/>
  <c r="AW44" i="14"/>
  <c r="AV44" i="14"/>
  <c r="AU44" i="14"/>
  <c r="AT44" i="14"/>
  <c r="AS44" i="14"/>
  <c r="AR44" i="14"/>
  <c r="AQ44" i="14"/>
  <c r="AP44" i="14"/>
  <c r="AO44" i="14"/>
  <c r="AN44" i="14"/>
  <c r="AM44" i="14"/>
  <c r="AL44" i="14"/>
  <c r="AK44" i="14"/>
  <c r="AJ44" i="14"/>
  <c r="AI44" i="14"/>
  <c r="AH44" i="14"/>
  <c r="AZ43" i="14"/>
  <c r="AY43" i="14"/>
  <c r="AX43" i="14"/>
  <c r="AW43" i="14"/>
  <c r="AV43" i="14"/>
  <c r="AU43" i="14"/>
  <c r="AT43" i="14"/>
  <c r="AS43" i="14"/>
  <c r="AR43" i="14"/>
  <c r="AQ43" i="14"/>
  <c r="AP43" i="14"/>
  <c r="AO43" i="14"/>
  <c r="AN43" i="14"/>
  <c r="AM43" i="14"/>
  <c r="AL43" i="14"/>
  <c r="AK43" i="14"/>
  <c r="AJ43" i="14"/>
  <c r="AI43" i="14"/>
  <c r="AH43" i="14"/>
  <c r="AG43" i="14"/>
  <c r="AZ42" i="14"/>
  <c r="AY42" i="14"/>
  <c r="AX42" i="14"/>
  <c r="AW42" i="14"/>
  <c r="AV42" i="14"/>
  <c r="AU42" i="14"/>
  <c r="AT42" i="14"/>
  <c r="AS42" i="14"/>
  <c r="AR42" i="14"/>
  <c r="AQ42" i="14"/>
  <c r="AP42" i="14"/>
  <c r="AO42" i="14"/>
  <c r="AN42" i="14"/>
  <c r="AM42" i="14"/>
  <c r="AL42" i="14"/>
  <c r="AK42" i="14"/>
  <c r="AJ42" i="14"/>
  <c r="AI42" i="14"/>
  <c r="AH42" i="14"/>
  <c r="AG42" i="14"/>
  <c r="AZ41" i="14"/>
  <c r="AY41" i="14"/>
  <c r="AX41" i="14"/>
  <c r="AW41" i="14"/>
  <c r="AV41" i="14"/>
  <c r="AU41" i="14"/>
  <c r="AT41" i="14"/>
  <c r="AS41" i="14"/>
  <c r="AR41" i="14"/>
  <c r="AQ41" i="14"/>
  <c r="AP41" i="14"/>
  <c r="AO41" i="14"/>
  <c r="AN41" i="14"/>
  <c r="AM41" i="14"/>
  <c r="AL41" i="14"/>
  <c r="AK41" i="14"/>
  <c r="AJ41" i="14"/>
  <c r="AI41" i="14"/>
  <c r="AH41" i="14"/>
  <c r="AG41" i="14"/>
  <c r="AZ40" i="14"/>
  <c r="AY40" i="14"/>
  <c r="AX40" i="14"/>
  <c r="AW40" i="14"/>
  <c r="AV40" i="14"/>
  <c r="AU40" i="14"/>
  <c r="AT40" i="14"/>
  <c r="AS40" i="14"/>
  <c r="AR40" i="14"/>
  <c r="AQ40" i="14"/>
  <c r="AP40" i="14"/>
  <c r="AO40" i="14"/>
  <c r="AN40" i="14"/>
  <c r="AM40" i="14"/>
  <c r="AL40" i="14"/>
  <c r="AK40" i="14"/>
  <c r="AJ40" i="14"/>
  <c r="AI40" i="14"/>
  <c r="AH40" i="14"/>
  <c r="AG40" i="14"/>
  <c r="AZ39" i="14"/>
  <c r="AY39" i="14"/>
  <c r="AX39" i="14"/>
  <c r="AW39" i="14"/>
  <c r="AV39" i="14"/>
  <c r="AU39" i="14"/>
  <c r="AT39" i="14"/>
  <c r="AS39" i="14"/>
  <c r="AR39" i="14"/>
  <c r="AQ39" i="14"/>
  <c r="AP39" i="14"/>
  <c r="AP62" i="14" s="1"/>
  <c r="AO39" i="14"/>
  <c r="AN39" i="14"/>
  <c r="AM39" i="14"/>
  <c r="AL39" i="14"/>
  <c r="AK39" i="14"/>
  <c r="AJ39" i="14"/>
  <c r="AI39" i="14"/>
  <c r="AH39" i="14"/>
  <c r="AG39" i="14"/>
  <c r="AZ38" i="14"/>
  <c r="AY38" i="14"/>
  <c r="AX38" i="14"/>
  <c r="AW38" i="14"/>
  <c r="AV38" i="14"/>
  <c r="AU38" i="14"/>
  <c r="AT38" i="14"/>
  <c r="AS38" i="14"/>
  <c r="AR38" i="14"/>
  <c r="AQ38" i="14"/>
  <c r="AP38" i="14"/>
  <c r="AO38" i="14"/>
  <c r="AN38" i="14"/>
  <c r="AM38" i="14"/>
  <c r="AL38" i="14"/>
  <c r="AK38" i="14"/>
  <c r="AJ38" i="14"/>
  <c r="AI38" i="14"/>
  <c r="AH38" i="14"/>
  <c r="AG38" i="14"/>
  <c r="AZ33" i="14"/>
  <c r="AY33" i="14"/>
  <c r="AX33" i="14"/>
  <c r="AW33" i="14"/>
  <c r="AV33" i="14"/>
  <c r="AU33" i="14"/>
  <c r="AT33" i="14"/>
  <c r="AS33" i="14"/>
  <c r="AR33" i="14"/>
  <c r="AQ33" i="14"/>
  <c r="AP33" i="14"/>
  <c r="AO33" i="14"/>
  <c r="AN33" i="14"/>
  <c r="AM33" i="14"/>
  <c r="AL33" i="14"/>
  <c r="AK33" i="14"/>
  <c r="AJ33" i="14"/>
  <c r="AI33" i="14"/>
  <c r="AH33" i="14"/>
  <c r="AZ32" i="14"/>
  <c r="AY32" i="14"/>
  <c r="AX32" i="14"/>
  <c r="AW32" i="14"/>
  <c r="AV32" i="14"/>
  <c r="AU32" i="14"/>
  <c r="AT32" i="14"/>
  <c r="AS32" i="14"/>
  <c r="AR32" i="14"/>
  <c r="AQ32" i="14"/>
  <c r="AP32" i="14"/>
  <c r="AO32" i="14"/>
  <c r="AN32" i="14"/>
  <c r="AM32" i="14"/>
  <c r="AL32" i="14"/>
  <c r="AK32" i="14"/>
  <c r="AJ32" i="14"/>
  <c r="AI32" i="14"/>
  <c r="AH32" i="14"/>
  <c r="AG32" i="14"/>
  <c r="AZ31" i="14"/>
  <c r="AY31" i="14"/>
  <c r="AX31" i="14"/>
  <c r="AW31" i="14"/>
  <c r="AV31" i="14"/>
  <c r="AU31" i="14"/>
  <c r="AT31" i="14"/>
  <c r="AS31" i="14"/>
  <c r="AR31" i="14"/>
  <c r="AQ31" i="14"/>
  <c r="AP31" i="14"/>
  <c r="AO31" i="14"/>
  <c r="AN31" i="14"/>
  <c r="AM31" i="14"/>
  <c r="AL31" i="14"/>
  <c r="AK31" i="14"/>
  <c r="AJ31" i="14"/>
  <c r="AI31" i="14"/>
  <c r="AH31" i="14"/>
  <c r="AG31" i="14"/>
  <c r="AZ30" i="14"/>
  <c r="AY30" i="14"/>
  <c r="AX30" i="14"/>
  <c r="AW30" i="14"/>
  <c r="AV30" i="14"/>
  <c r="AU30" i="14"/>
  <c r="AT30" i="14"/>
  <c r="AS30" i="14"/>
  <c r="AR30" i="14"/>
  <c r="AQ30" i="14"/>
  <c r="AP30" i="14"/>
  <c r="AO30" i="14"/>
  <c r="AN30" i="14"/>
  <c r="AM30" i="14"/>
  <c r="AL30" i="14"/>
  <c r="AK30" i="14"/>
  <c r="AJ30" i="14"/>
  <c r="AI30" i="14"/>
  <c r="AH30" i="14"/>
  <c r="AG30" i="14"/>
  <c r="AZ29" i="14"/>
  <c r="AY29" i="14"/>
  <c r="AX29" i="14"/>
  <c r="AW29" i="14"/>
  <c r="AV29" i="14"/>
  <c r="AU29" i="14"/>
  <c r="AT29" i="14"/>
  <c r="AS29" i="14"/>
  <c r="AR29" i="14"/>
  <c r="AQ29" i="14"/>
  <c r="AP29" i="14"/>
  <c r="AO29" i="14"/>
  <c r="AN29" i="14"/>
  <c r="AM29" i="14"/>
  <c r="AL29" i="14"/>
  <c r="AK29" i="14"/>
  <c r="AJ29" i="14"/>
  <c r="AI29" i="14"/>
  <c r="AH29" i="14"/>
  <c r="AG29" i="14"/>
  <c r="AZ28" i="14"/>
  <c r="AY28" i="14"/>
  <c r="AX28" i="14"/>
  <c r="AW28" i="14"/>
  <c r="AV28" i="14"/>
  <c r="AU28" i="14"/>
  <c r="AT28" i="14"/>
  <c r="AS28" i="14"/>
  <c r="AR28" i="14"/>
  <c r="AQ28" i="14"/>
  <c r="AO28" i="14"/>
  <c r="AN28" i="14"/>
  <c r="AM28" i="14"/>
  <c r="AL28" i="14"/>
  <c r="AK28" i="14"/>
  <c r="AJ28" i="14"/>
  <c r="AI28" i="14"/>
  <c r="AH28" i="14"/>
  <c r="AG28" i="14"/>
  <c r="AZ27" i="14"/>
  <c r="AY27" i="14"/>
  <c r="AX27" i="14"/>
  <c r="AW27" i="14"/>
  <c r="AV27" i="14"/>
  <c r="AU27" i="14"/>
  <c r="AT27" i="14"/>
  <c r="AS27" i="14"/>
  <c r="AR27" i="14"/>
  <c r="AQ27" i="14"/>
  <c r="AP27" i="14"/>
  <c r="AO27" i="14"/>
  <c r="AN27" i="14"/>
  <c r="AM27" i="14"/>
  <c r="AL27" i="14"/>
  <c r="AK27" i="14"/>
  <c r="AJ27" i="14"/>
  <c r="AI27" i="14"/>
  <c r="AH27" i="14"/>
  <c r="AG27" i="14"/>
  <c r="AZ22" i="14"/>
  <c r="AY22" i="14"/>
  <c r="AX22" i="14"/>
  <c r="AW22" i="14"/>
  <c r="AV22" i="14"/>
  <c r="AU22" i="14"/>
  <c r="AT22" i="14"/>
  <c r="AS22" i="14"/>
  <c r="AR22" i="14"/>
  <c r="AQ22" i="14"/>
  <c r="AP22" i="14"/>
  <c r="AO22" i="14"/>
  <c r="AN22" i="14"/>
  <c r="AM22" i="14"/>
  <c r="AL22" i="14"/>
  <c r="AK22" i="14"/>
  <c r="AJ22" i="14"/>
  <c r="AI22" i="14"/>
  <c r="AH22" i="14"/>
  <c r="AZ21" i="14"/>
  <c r="AY21" i="14"/>
  <c r="AX21" i="14"/>
  <c r="AW21" i="14"/>
  <c r="AV21" i="14"/>
  <c r="AU21" i="14"/>
  <c r="AT21" i="14"/>
  <c r="AS21" i="14"/>
  <c r="AR21" i="14"/>
  <c r="AQ21" i="14"/>
  <c r="AP21" i="14"/>
  <c r="AO21" i="14"/>
  <c r="AN21" i="14"/>
  <c r="AM21" i="14"/>
  <c r="AL21" i="14"/>
  <c r="AK21" i="14"/>
  <c r="AJ21" i="14"/>
  <c r="AI21" i="14"/>
  <c r="AH21" i="14"/>
  <c r="AG21" i="14"/>
  <c r="AZ20" i="14"/>
  <c r="AY20" i="14"/>
  <c r="AX20" i="14"/>
  <c r="AW20" i="14"/>
  <c r="AV20" i="14"/>
  <c r="AU20" i="14"/>
  <c r="AT20" i="14"/>
  <c r="AS20" i="14"/>
  <c r="AR20" i="14"/>
  <c r="AQ20" i="14"/>
  <c r="AP20" i="14"/>
  <c r="AO20" i="14"/>
  <c r="AN20" i="14"/>
  <c r="AM20" i="14"/>
  <c r="AL20" i="14"/>
  <c r="AK20" i="14"/>
  <c r="AJ20" i="14"/>
  <c r="AI20" i="14"/>
  <c r="AH20" i="14"/>
  <c r="AG20" i="14"/>
  <c r="AZ19" i="14"/>
  <c r="AY19" i="14"/>
  <c r="AX19" i="14"/>
  <c r="AW19" i="14"/>
  <c r="AV19" i="14"/>
  <c r="AU19" i="14"/>
  <c r="AT19" i="14"/>
  <c r="AS19" i="14"/>
  <c r="AR19" i="14"/>
  <c r="AQ19" i="14"/>
  <c r="AP19" i="14"/>
  <c r="AO19" i="14"/>
  <c r="AN19" i="14"/>
  <c r="AM19" i="14"/>
  <c r="AL19" i="14"/>
  <c r="AK19" i="14"/>
  <c r="AJ19" i="14"/>
  <c r="AI19" i="14"/>
  <c r="AH19" i="14"/>
  <c r="AG19" i="14"/>
  <c r="AZ18" i="14"/>
  <c r="AY18" i="14"/>
  <c r="AX18" i="14"/>
  <c r="AW18" i="14"/>
  <c r="AV18" i="14"/>
  <c r="AU18" i="14"/>
  <c r="AT18" i="14"/>
  <c r="AS18" i="14"/>
  <c r="AR18" i="14"/>
  <c r="AQ18" i="14"/>
  <c r="AP18" i="14"/>
  <c r="AO18" i="14"/>
  <c r="AN18" i="14"/>
  <c r="AM18" i="14"/>
  <c r="AL18" i="14"/>
  <c r="AK18" i="14"/>
  <c r="AJ18" i="14"/>
  <c r="AI18" i="14"/>
  <c r="AH18" i="14"/>
  <c r="AG18" i="14"/>
  <c r="AZ17" i="14"/>
  <c r="AY17" i="14"/>
  <c r="AX17" i="14"/>
  <c r="AW17" i="14"/>
  <c r="AV17" i="14"/>
  <c r="AU17" i="14"/>
  <c r="AT17" i="14"/>
  <c r="AS17" i="14"/>
  <c r="AR17" i="14"/>
  <c r="AQ17" i="14"/>
  <c r="AO17" i="14"/>
  <c r="AN17" i="14"/>
  <c r="AM17" i="14"/>
  <c r="AL17" i="14"/>
  <c r="AK17" i="14"/>
  <c r="AJ17" i="14"/>
  <c r="AI17" i="14"/>
  <c r="AH17" i="14"/>
  <c r="AG17" i="14"/>
  <c r="AZ16" i="14"/>
  <c r="AY16" i="14"/>
  <c r="AX16" i="14"/>
  <c r="AW16" i="14"/>
  <c r="AV16" i="14"/>
  <c r="AU16" i="14"/>
  <c r="AT16" i="14"/>
  <c r="AS16" i="14"/>
  <c r="AR16" i="14"/>
  <c r="AQ16" i="14"/>
  <c r="AP16" i="14"/>
  <c r="AO16" i="14"/>
  <c r="AN16" i="14"/>
  <c r="AM16" i="14"/>
  <c r="AL16" i="14"/>
  <c r="AK16" i="14"/>
  <c r="AJ16" i="14"/>
  <c r="AI16" i="14"/>
  <c r="AH16" i="14"/>
  <c r="AG16" i="14"/>
  <c r="AH11" i="14"/>
  <c r="AI11" i="14"/>
  <c r="AJ11" i="14"/>
  <c r="AK11" i="14"/>
  <c r="AL11" i="14"/>
  <c r="AM11" i="14"/>
  <c r="AN11" i="14"/>
  <c r="AO11" i="14"/>
  <c r="AP11" i="14"/>
  <c r="AQ11" i="14"/>
  <c r="AR11" i="14"/>
  <c r="AS11" i="14"/>
  <c r="AT11" i="14"/>
  <c r="AU11" i="14"/>
  <c r="AV11" i="14"/>
  <c r="AW11" i="14"/>
  <c r="AX11" i="14"/>
  <c r="AY11" i="14"/>
  <c r="AZ11" i="14"/>
  <c r="AG11" i="14"/>
  <c r="AH10" i="14"/>
  <c r="AI10" i="14"/>
  <c r="AJ10" i="14"/>
  <c r="AK10" i="14"/>
  <c r="AL10" i="14"/>
  <c r="AM10" i="14"/>
  <c r="AN10" i="14"/>
  <c r="AO10" i="14"/>
  <c r="AP10" i="14"/>
  <c r="AQ10" i="14"/>
  <c r="AR10" i="14"/>
  <c r="AS10" i="14"/>
  <c r="AT10" i="14"/>
  <c r="AU10" i="14"/>
  <c r="AV10" i="14"/>
  <c r="AW10" i="14"/>
  <c r="AX10" i="14"/>
  <c r="AY10" i="14"/>
  <c r="AZ10" i="14"/>
  <c r="AG10" i="14"/>
  <c r="AI9" i="14"/>
  <c r="AJ9" i="14"/>
  <c r="AK9" i="14"/>
  <c r="AL9" i="14"/>
  <c r="AM9" i="14"/>
  <c r="AN9" i="14"/>
  <c r="AO9" i="14"/>
  <c r="AP9" i="14"/>
  <c r="AQ9" i="14"/>
  <c r="AR9" i="14"/>
  <c r="AS9" i="14"/>
  <c r="AT9" i="14"/>
  <c r="AU9" i="14"/>
  <c r="AV9" i="14"/>
  <c r="AW9" i="14"/>
  <c r="AX9" i="14"/>
  <c r="AY9" i="14"/>
  <c r="AZ9" i="14"/>
  <c r="AH9" i="14"/>
  <c r="AG9" i="14"/>
  <c r="AH12" i="14"/>
  <c r="AI12" i="14"/>
  <c r="AJ12" i="14"/>
  <c r="AK12" i="14"/>
  <c r="AL12" i="14"/>
  <c r="AM12" i="14"/>
  <c r="AN12" i="14"/>
  <c r="AO12" i="14"/>
  <c r="AP12" i="14"/>
  <c r="AQ12" i="14"/>
  <c r="AR12" i="14"/>
  <c r="AS12" i="14"/>
  <c r="AT12" i="14"/>
  <c r="AU12" i="14"/>
  <c r="AV12" i="14"/>
  <c r="AW12" i="14"/>
  <c r="AX12" i="14"/>
  <c r="AY12" i="14"/>
  <c r="AZ12" i="14"/>
  <c r="AF33" i="14" l="1"/>
  <c r="AF44" i="14"/>
  <c r="AN67" i="14"/>
  <c r="AF12" i="14"/>
  <c r="AF22" i="14"/>
  <c r="AF27" i="14"/>
  <c r="AI61" i="14"/>
  <c r="AM61" i="14"/>
  <c r="AQ61" i="14"/>
  <c r="AU61" i="14"/>
  <c r="AY61" i="14"/>
  <c r="AI62" i="14"/>
  <c r="AM62" i="14"/>
  <c r="AQ62" i="14"/>
  <c r="AU62" i="14"/>
  <c r="AY62" i="14"/>
  <c r="AI63" i="14"/>
  <c r="AM63" i="14"/>
  <c r="AQ63" i="14"/>
  <c r="AU63" i="14"/>
  <c r="AY63" i="14"/>
  <c r="AI64" i="14"/>
  <c r="AM64" i="14"/>
  <c r="AQ64" i="14"/>
  <c r="AY64" i="14"/>
  <c r="AM65" i="14"/>
  <c r="AU65" i="14"/>
  <c r="AI66" i="14"/>
  <c r="AQ66" i="14"/>
  <c r="AY66" i="14"/>
  <c r="AF30" i="14"/>
  <c r="AF32" i="14"/>
  <c r="AH61" i="14"/>
  <c r="AP61" i="14"/>
  <c r="AX61" i="14"/>
  <c r="AL62" i="14"/>
  <c r="AT62" i="14"/>
  <c r="AH63" i="14"/>
  <c r="AP63" i="14"/>
  <c r="AX63" i="14"/>
  <c r="AL64" i="14"/>
  <c r="AT64" i="14"/>
  <c r="AH65" i="14"/>
  <c r="AP65" i="14"/>
  <c r="AX65" i="14"/>
  <c r="AL66" i="14"/>
  <c r="AT66" i="14"/>
  <c r="AI67" i="14"/>
  <c r="AQ67" i="14"/>
  <c r="AY67" i="14"/>
  <c r="AU64" i="14"/>
  <c r="AI65" i="14"/>
  <c r="AQ65" i="14"/>
  <c r="AY65" i="14"/>
  <c r="AM66" i="14"/>
  <c r="AU66" i="14"/>
  <c r="AJ67" i="14"/>
  <c r="AR67" i="14"/>
  <c r="AZ67" i="14"/>
  <c r="AF28" i="14"/>
  <c r="AF18" i="14"/>
  <c r="AF20" i="14"/>
  <c r="AJ61" i="14"/>
  <c r="AR61" i="14"/>
  <c r="AZ61" i="14"/>
  <c r="AN62" i="14"/>
  <c r="AV62" i="14"/>
  <c r="AJ63" i="14"/>
  <c r="AR63" i="14"/>
  <c r="AZ63" i="14"/>
  <c r="AN64" i="14"/>
  <c r="AV64" i="14"/>
  <c r="AJ65" i="14"/>
  <c r="AR65" i="14"/>
  <c r="AZ65" i="14"/>
  <c r="AN66" i="14"/>
  <c r="AV66" i="14"/>
  <c r="AK67" i="14"/>
  <c r="AS67" i="14"/>
  <c r="AF10" i="14"/>
  <c r="AF16" i="14"/>
  <c r="AK61" i="14"/>
  <c r="AS61" i="14"/>
  <c r="AG62" i="14"/>
  <c r="AF39" i="14"/>
  <c r="AO62" i="14"/>
  <c r="AW62" i="14"/>
  <c r="AK63" i="14"/>
  <c r="AS63" i="14"/>
  <c r="AG64" i="14"/>
  <c r="AF41" i="14"/>
  <c r="AO64" i="14"/>
  <c r="AW64" i="14"/>
  <c r="AK65" i="14"/>
  <c r="AS65" i="14"/>
  <c r="AF43" i="14"/>
  <c r="AF66" i="14" s="1"/>
  <c r="AG66" i="14"/>
  <c r="AO66" i="14"/>
  <c r="AW66" i="14"/>
  <c r="AL67" i="14"/>
  <c r="AT67" i="14"/>
  <c r="AF29" i="14"/>
  <c r="AF31" i="14"/>
  <c r="AL61" i="14"/>
  <c r="AT61" i="14"/>
  <c r="AH62" i="14"/>
  <c r="AX62" i="14"/>
  <c r="AL63" i="14"/>
  <c r="AT63" i="14"/>
  <c r="AH64" i="14"/>
  <c r="AP64" i="14"/>
  <c r="AX64" i="14"/>
  <c r="AL65" i="14"/>
  <c r="AT65" i="14"/>
  <c r="AH66" i="14"/>
  <c r="AP66" i="14"/>
  <c r="AX66" i="14"/>
  <c r="AM67" i="14"/>
  <c r="AU67" i="14"/>
  <c r="AV67" i="14"/>
  <c r="AF19" i="14"/>
  <c r="AF21" i="14"/>
  <c r="AN61" i="14"/>
  <c r="AV61" i="14"/>
  <c r="AJ62" i="14"/>
  <c r="AR62" i="14"/>
  <c r="AZ62" i="14"/>
  <c r="AN63" i="14"/>
  <c r="AV63" i="14"/>
  <c r="AJ64" i="14"/>
  <c r="AR64" i="14"/>
  <c r="AZ64" i="14"/>
  <c r="AN65" i="14"/>
  <c r="AV65" i="14"/>
  <c r="AJ66" i="14"/>
  <c r="AR66" i="14"/>
  <c r="AZ66" i="14"/>
  <c r="AO67" i="14"/>
  <c r="AW67" i="14"/>
  <c r="AF9" i="14"/>
  <c r="AF11" i="14"/>
  <c r="AF17" i="14"/>
  <c r="AF38" i="14"/>
  <c r="AG61" i="14"/>
  <c r="AO61" i="14"/>
  <c r="AW61" i="14"/>
  <c r="AK62" i="14"/>
  <c r="AS62" i="14"/>
  <c r="AG63" i="14"/>
  <c r="AF40" i="14"/>
  <c r="AF63" i="14" s="1"/>
  <c r="AO63" i="14"/>
  <c r="AW63" i="14"/>
  <c r="AK64" i="14"/>
  <c r="AS64" i="14"/>
  <c r="AF42" i="14"/>
  <c r="AG65" i="14"/>
  <c r="AO65" i="14"/>
  <c r="AW65" i="14"/>
  <c r="AK66" i="14"/>
  <c r="AS66" i="14"/>
  <c r="AH67" i="14"/>
  <c r="AP67" i="14"/>
  <c r="AX67" i="14"/>
  <c r="AR53" i="14"/>
  <c r="AZ53" i="14"/>
  <c r="AG52" i="14"/>
  <c r="AG54" i="14"/>
  <c r="AO55" i="14"/>
  <c r="AW55" i="14"/>
  <c r="AH55" i="14"/>
  <c r="AP55" i="14"/>
  <c r="AX55" i="14"/>
  <c r="AM55" i="14"/>
  <c r="AU55" i="14"/>
  <c r="AK52" i="14"/>
  <c r="AS52" i="14"/>
  <c r="AO53" i="14"/>
  <c r="AW53" i="14"/>
  <c r="AK54" i="14"/>
  <c r="AS54" i="14"/>
  <c r="AL53" i="14"/>
  <c r="AT53" i="14"/>
  <c r="AH54" i="14"/>
  <c r="AP54" i="14"/>
  <c r="AX54" i="14"/>
  <c r="AJ52" i="14"/>
  <c r="AN52" i="14"/>
  <c r="AR52" i="14"/>
  <c r="AV52" i="14"/>
  <c r="AZ52" i="14"/>
  <c r="AJ53" i="14"/>
  <c r="AN54" i="14"/>
  <c r="AV54" i="14"/>
  <c r="AG53" i="14"/>
  <c r="AL52" i="14"/>
  <c r="AT52" i="14"/>
  <c r="AH53" i="14"/>
  <c r="AP53" i="14"/>
  <c r="AX53" i="14"/>
  <c r="AL54" i="14"/>
  <c r="AT54" i="14"/>
  <c r="AI55" i="14"/>
  <c r="AQ55" i="14"/>
  <c r="AY55" i="14"/>
  <c r="AM52" i="14"/>
  <c r="AU52" i="14"/>
  <c r="AI53" i="14"/>
  <c r="AQ53" i="14"/>
  <c r="AY53" i="14"/>
  <c r="AM54" i="14"/>
  <c r="AU54" i="14"/>
  <c r="AJ55" i="14"/>
  <c r="AR55" i="14"/>
  <c r="AZ55" i="14"/>
  <c r="AK55" i="14"/>
  <c r="AS55" i="14"/>
  <c r="AO52" i="14"/>
  <c r="AW52" i="14"/>
  <c r="AK53" i="14"/>
  <c r="AS53" i="14"/>
  <c r="AO54" i="14"/>
  <c r="AW54" i="14"/>
  <c r="AL55" i="14"/>
  <c r="AT55" i="14"/>
  <c r="AP52" i="14"/>
  <c r="AH52" i="14"/>
  <c r="AX52" i="14"/>
  <c r="AI52" i="14"/>
  <c r="AQ52" i="14"/>
  <c r="AY52" i="14"/>
  <c r="AM53" i="14"/>
  <c r="AU53" i="14"/>
  <c r="AI54" i="14"/>
  <c r="AQ54" i="14"/>
  <c r="AY54" i="14"/>
  <c r="AN55" i="14"/>
  <c r="AV55" i="14"/>
  <c r="AN53" i="14"/>
  <c r="AV53" i="14"/>
  <c r="AJ54" i="14"/>
  <c r="AR54" i="14"/>
  <c r="AZ54" i="14"/>
  <c r="AW23" i="14"/>
  <c r="AZ23" i="14"/>
  <c r="AY23" i="14"/>
  <c r="AH23" i="14"/>
  <c r="AP23" i="14"/>
  <c r="AX23" i="14"/>
  <c r="AG34" i="14"/>
  <c r="AG23" i="14"/>
  <c r="AO23" i="14"/>
  <c r="AN23" i="14"/>
  <c r="AV23" i="14"/>
  <c r="AQ23" i="14"/>
  <c r="AP45" i="14"/>
  <c r="AH45" i="14"/>
  <c r="AW45" i="14"/>
  <c r="AX34" i="14"/>
  <c r="AI23" i="14"/>
  <c r="AR23" i="14"/>
  <c r="AK34" i="14"/>
  <c r="AZ34" i="14"/>
  <c r="AQ34" i="14"/>
  <c r="AL34" i="14"/>
  <c r="AM34" i="14"/>
  <c r="AU34" i="14"/>
  <c r="AN34" i="14"/>
  <c r="AV34" i="14"/>
  <c r="AT34" i="14"/>
  <c r="AS34" i="14"/>
  <c r="AJ34" i="14"/>
  <c r="AR34" i="14"/>
  <c r="AI34" i="14"/>
  <c r="AY34" i="14"/>
  <c r="AH34" i="14"/>
  <c r="AP34" i="14"/>
  <c r="AG45" i="14"/>
  <c r="AK45" i="14"/>
  <c r="AS45" i="14"/>
  <c r="AO34" i="14"/>
  <c r="AW34" i="14"/>
  <c r="AO45" i="14"/>
  <c r="AK23" i="14"/>
  <c r="AS23" i="14"/>
  <c r="AJ23" i="14"/>
  <c r="AM45" i="14"/>
  <c r="AU45" i="14"/>
  <c r="AL23" i="14"/>
  <c r="AT23" i="14"/>
  <c r="AN45" i="14"/>
  <c r="AV45" i="14"/>
  <c r="AL45" i="14"/>
  <c r="AT45" i="14"/>
  <c r="AT68" i="14" s="1"/>
  <c r="AJ45" i="14"/>
  <c r="AR45" i="14"/>
  <c r="AZ45" i="14"/>
  <c r="AI45" i="14"/>
  <c r="AI68" i="14" s="1"/>
  <c r="AQ45" i="14"/>
  <c r="AY45" i="14"/>
  <c r="AX45" i="14"/>
  <c r="AM23" i="14"/>
  <c r="AU23" i="14"/>
  <c r="AF61" i="14" l="1"/>
  <c r="AM68" i="14"/>
  <c r="AG68" i="14"/>
  <c r="AF67" i="14"/>
  <c r="AF65" i="14"/>
  <c r="AF64" i="14"/>
  <c r="AQ68" i="14"/>
  <c r="AJ68" i="14"/>
  <c r="AR68" i="14"/>
  <c r="AV68" i="14"/>
  <c r="AO68" i="14"/>
  <c r="AF55" i="14"/>
  <c r="AP68" i="14"/>
  <c r="AF54" i="14"/>
  <c r="AZ68" i="14"/>
  <c r="AY68" i="14"/>
  <c r="AS68" i="14"/>
  <c r="AF45" i="14"/>
  <c r="AW68" i="14"/>
  <c r="AH68" i="14"/>
  <c r="AF52" i="14"/>
  <c r="AN68" i="14"/>
  <c r="AU68" i="14"/>
  <c r="AK68" i="14"/>
  <c r="AF53" i="14"/>
  <c r="AX68" i="14"/>
  <c r="AL68" i="14"/>
  <c r="AF62" i="14"/>
  <c r="AF34" i="14"/>
  <c r="AF23" i="14"/>
  <c r="CD23" i="23"/>
  <c r="AM23" i="23"/>
  <c r="CD22" i="23"/>
  <c r="AM22" i="23"/>
  <c r="CD21" i="23"/>
  <c r="AM21" i="23"/>
  <c r="CD20" i="23"/>
  <c r="AM20" i="23"/>
  <c r="CD19" i="23"/>
  <c r="AM19" i="23"/>
  <c r="CD18" i="23"/>
  <c r="AM18" i="23"/>
  <c r="CD17" i="23"/>
  <c r="AM17" i="23"/>
  <c r="CD16" i="23"/>
  <c r="AM16" i="23"/>
  <c r="CD15" i="23"/>
  <c r="AM15" i="23"/>
  <c r="CD14" i="23"/>
  <c r="AM14" i="23"/>
  <c r="CD13" i="23"/>
  <c r="AM13" i="23"/>
  <c r="CD12" i="23"/>
  <c r="AM12" i="23"/>
  <c r="CD11" i="23"/>
  <c r="AM11" i="23"/>
  <c r="CD10" i="23"/>
  <c r="AM10" i="23"/>
  <c r="CD9" i="23"/>
  <c r="AM9" i="23"/>
  <c r="CD8" i="23"/>
  <c r="AM8" i="23"/>
  <c r="CD7" i="23"/>
  <c r="AM7" i="23"/>
  <c r="CD6" i="23"/>
  <c r="AM6" i="23"/>
  <c r="CD5" i="23"/>
  <c r="AM5" i="23"/>
  <c r="AM23" i="22"/>
  <c r="AN23" i="22"/>
  <c r="AM22" i="22"/>
  <c r="AN22" i="22"/>
  <c r="AM21" i="22"/>
  <c r="AN21" i="22"/>
  <c r="AM20" i="22"/>
  <c r="AN20" i="22"/>
  <c r="AM19" i="22"/>
  <c r="AN19" i="22"/>
  <c r="AM18" i="22"/>
  <c r="AN18" i="22"/>
  <c r="AM17" i="22"/>
  <c r="AN17" i="22"/>
  <c r="AM16" i="22"/>
  <c r="AN16" i="22"/>
  <c r="AM15" i="22"/>
  <c r="AN15" i="22"/>
  <c r="AM14" i="22"/>
  <c r="AN14" i="22"/>
  <c r="AM13" i="22"/>
  <c r="AN13" i="22"/>
  <c r="AM12" i="22"/>
  <c r="AN12" i="22"/>
  <c r="AM11" i="22"/>
  <c r="AN11" i="22"/>
  <c r="AM10" i="22"/>
  <c r="AN10" i="22"/>
  <c r="AM9" i="22"/>
  <c r="AN9" i="22"/>
  <c r="AM8" i="22"/>
  <c r="AN8" i="22"/>
  <c r="AM7" i="22"/>
  <c r="AN7" i="22"/>
  <c r="AM6" i="22"/>
  <c r="AN6" i="22"/>
  <c r="AM5" i="22"/>
  <c r="AN5" i="22"/>
  <c r="AF68" i="14" l="1"/>
  <c r="AX7" i="22"/>
  <c r="AY7" i="22" s="1"/>
  <c r="AX17" i="23"/>
  <c r="AY17" i="23" s="1"/>
  <c r="AX12" i="22"/>
  <c r="AY12" i="22" s="1"/>
  <c r="AX9" i="22"/>
  <c r="AY9" i="22" s="1"/>
  <c r="BW23" i="23"/>
  <c r="BM23" i="23"/>
  <c r="BE23" i="23"/>
  <c r="BU22" i="23"/>
  <c r="BK22" i="23"/>
  <c r="BC22" i="23"/>
  <c r="CA21" i="23"/>
  <c r="BS21" i="23"/>
  <c r="BI21" i="23"/>
  <c r="BY20" i="23"/>
  <c r="BQ20" i="23"/>
  <c r="BG20" i="23"/>
  <c r="BW19" i="23"/>
  <c r="BM19" i="23"/>
  <c r="AL7" i="13" s="1"/>
  <c r="BE19" i="23"/>
  <c r="AD7" i="13" s="1"/>
  <c r="BU18" i="23"/>
  <c r="BK18" i="23"/>
  <c r="BC18" i="23"/>
  <c r="CA17" i="23"/>
  <c r="BS17" i="23"/>
  <c r="BI17" i="23"/>
  <c r="BY16" i="23"/>
  <c r="BQ16" i="23"/>
  <c r="BG16" i="23"/>
  <c r="BW15" i="23"/>
  <c r="BM15" i="23"/>
  <c r="BE15" i="23"/>
  <c r="BU14" i="23"/>
  <c r="BK14" i="23"/>
  <c r="BC14" i="23"/>
  <c r="CA13" i="23"/>
  <c r="BS13" i="23"/>
  <c r="BI13" i="23"/>
  <c r="BY12" i="23"/>
  <c r="BQ12" i="23"/>
  <c r="BG12" i="23"/>
  <c r="BV23" i="23"/>
  <c r="BL23" i="23"/>
  <c r="BD23" i="23"/>
  <c r="CB22" i="23"/>
  <c r="BT22" i="23"/>
  <c r="BJ22" i="23"/>
  <c r="BZ21" i="23"/>
  <c r="BR21" i="23"/>
  <c r="BH21" i="23"/>
  <c r="BX20" i="23"/>
  <c r="BN20" i="23"/>
  <c r="BF20" i="23"/>
  <c r="BV19" i="23"/>
  <c r="BL19" i="23"/>
  <c r="AK7" i="13" s="1"/>
  <c r="BD19" i="23"/>
  <c r="AC7" i="13" s="1"/>
  <c r="CB18" i="23"/>
  <c r="BT18" i="23"/>
  <c r="BJ18" i="23"/>
  <c r="BZ17" i="23"/>
  <c r="BR17" i="23"/>
  <c r="BH17" i="23"/>
  <c r="BX16" i="23"/>
  <c r="BN16" i="23"/>
  <c r="BF16" i="23"/>
  <c r="BV15" i="23"/>
  <c r="BL15" i="23"/>
  <c r="BD15" i="23"/>
  <c r="CB14" i="23"/>
  <c r="BT14" i="23"/>
  <c r="BJ14" i="23"/>
  <c r="BZ13" i="23"/>
  <c r="BR13" i="23"/>
  <c r="BH13" i="23"/>
  <c r="BU23" i="23"/>
  <c r="BK23" i="23"/>
  <c r="BC23" i="23"/>
  <c r="CA22" i="23"/>
  <c r="BS22" i="23"/>
  <c r="BI22" i="23"/>
  <c r="BY21" i="23"/>
  <c r="BQ21" i="23"/>
  <c r="BG21" i="23"/>
  <c r="BW20" i="23"/>
  <c r="BM20" i="23"/>
  <c r="BE20" i="23"/>
  <c r="BU19" i="23"/>
  <c r="BK19" i="23"/>
  <c r="AJ7" i="13" s="1"/>
  <c r="BC19" i="23"/>
  <c r="AB7" i="13" s="1"/>
  <c r="CA18" i="23"/>
  <c r="BS18" i="23"/>
  <c r="BI18" i="23"/>
  <c r="BY17" i="23"/>
  <c r="BQ17" i="23"/>
  <c r="BG17" i="23"/>
  <c r="BW16" i="23"/>
  <c r="BM16" i="23"/>
  <c r="BE16" i="23"/>
  <c r="BU15" i="23"/>
  <c r="BK15" i="23"/>
  <c r="BC15" i="23"/>
  <c r="CA14" i="23"/>
  <c r="BS14" i="23"/>
  <c r="BI14" i="23"/>
  <c r="BY13" i="23"/>
  <c r="BQ13" i="23"/>
  <c r="BG13" i="23"/>
  <c r="BW12" i="23"/>
  <c r="BM12" i="23"/>
  <c r="BE12" i="23"/>
  <c r="BU11" i="23"/>
  <c r="BK11" i="23"/>
  <c r="BC11" i="23"/>
  <c r="CB23" i="23"/>
  <c r="BT23" i="23"/>
  <c r="BJ23" i="23"/>
  <c r="BZ22" i="23"/>
  <c r="BR22" i="23"/>
  <c r="BH22" i="23"/>
  <c r="BX21" i="23"/>
  <c r="BN21" i="23"/>
  <c r="BF21" i="23"/>
  <c r="BV20" i="23"/>
  <c r="BL20" i="23"/>
  <c r="BD20" i="23"/>
  <c r="CB19" i="23"/>
  <c r="BT19" i="23"/>
  <c r="BJ19" i="23"/>
  <c r="AI7" i="13" s="1"/>
  <c r="BZ18" i="23"/>
  <c r="BR18" i="23"/>
  <c r="BH18" i="23"/>
  <c r="BX17" i="23"/>
  <c r="BN17" i="23"/>
  <c r="BF17" i="23"/>
  <c r="BV16" i="23"/>
  <c r="BL16" i="23"/>
  <c r="BD16" i="23"/>
  <c r="CB15" i="23"/>
  <c r="BT15" i="23"/>
  <c r="BJ15" i="23"/>
  <c r="BZ14" i="23"/>
  <c r="BR14" i="23"/>
  <c r="BH14" i="23"/>
  <c r="BX13" i="23"/>
  <c r="BN13" i="23"/>
  <c r="BF13" i="23"/>
  <c r="BV12" i="23"/>
  <c r="BL12" i="23"/>
  <c r="BD12" i="23"/>
  <c r="CB11" i="23"/>
  <c r="BT11" i="23"/>
  <c r="BJ11" i="23"/>
  <c r="BZ10" i="23"/>
  <c r="BR10" i="23"/>
  <c r="BH10" i="23"/>
  <c r="CA23" i="23"/>
  <c r="BS23" i="23"/>
  <c r="BI23" i="23"/>
  <c r="BY22" i="23"/>
  <c r="BQ22" i="23"/>
  <c r="BG22" i="23"/>
  <c r="BW21" i="23"/>
  <c r="BM21" i="23"/>
  <c r="BE21" i="23"/>
  <c r="BU20" i="23"/>
  <c r="BK20" i="23"/>
  <c r="BC20" i="23"/>
  <c r="CA19" i="23"/>
  <c r="BS19" i="23"/>
  <c r="BI19" i="23"/>
  <c r="AH7" i="13" s="1"/>
  <c r="BY18" i="23"/>
  <c r="BQ18" i="23"/>
  <c r="BG18" i="23"/>
  <c r="BW17" i="23"/>
  <c r="BM17" i="23"/>
  <c r="BE17" i="23"/>
  <c r="BU16" i="23"/>
  <c r="BK16" i="23"/>
  <c r="BC16" i="23"/>
  <c r="CA15" i="23"/>
  <c r="BS15" i="23"/>
  <c r="BI15" i="23"/>
  <c r="BY14" i="23"/>
  <c r="BQ14" i="23"/>
  <c r="BG14" i="23"/>
  <c r="BW13" i="23"/>
  <c r="BM13" i="23"/>
  <c r="BE13" i="23"/>
  <c r="BU12" i="23"/>
  <c r="BZ23" i="23"/>
  <c r="BR23" i="23"/>
  <c r="BH23" i="23"/>
  <c r="BX22" i="23"/>
  <c r="BN22" i="23"/>
  <c r="BF22" i="23"/>
  <c r="BV21" i="23"/>
  <c r="BL21" i="23"/>
  <c r="BD21" i="23"/>
  <c r="CB20" i="23"/>
  <c r="BT20" i="23"/>
  <c r="BJ20" i="23"/>
  <c r="BZ19" i="23"/>
  <c r="BR19" i="23"/>
  <c r="BH19" i="23"/>
  <c r="AG7" i="13" s="1"/>
  <c r="BX18" i="23"/>
  <c r="BN18" i="23"/>
  <c r="BF18" i="23"/>
  <c r="BV17" i="23"/>
  <c r="BL17" i="23"/>
  <c r="BD17" i="23"/>
  <c r="CB16" i="23"/>
  <c r="BT16" i="23"/>
  <c r="BJ16" i="23"/>
  <c r="BZ15" i="23"/>
  <c r="BR15" i="23"/>
  <c r="BH15" i="23"/>
  <c r="BX14" i="23"/>
  <c r="BN14" i="23"/>
  <c r="BF14" i="23"/>
  <c r="BV13" i="23"/>
  <c r="BL13" i="23"/>
  <c r="BD13" i="23"/>
  <c r="CB12" i="23"/>
  <c r="BT12" i="23"/>
  <c r="BJ12" i="23"/>
  <c r="BZ11" i="23"/>
  <c r="BR11" i="23"/>
  <c r="BH11" i="23"/>
  <c r="BX10" i="23"/>
  <c r="BN10" i="23"/>
  <c r="BF10" i="23"/>
  <c r="BY23" i="23"/>
  <c r="BQ23" i="23"/>
  <c r="BG23" i="23"/>
  <c r="BW22" i="23"/>
  <c r="BM22" i="23"/>
  <c r="BE22" i="23"/>
  <c r="BU21" i="23"/>
  <c r="BK21" i="23"/>
  <c r="BC21" i="23"/>
  <c r="CA20" i="23"/>
  <c r="BS20" i="23"/>
  <c r="BI20" i="23"/>
  <c r="BY19" i="23"/>
  <c r="BQ19" i="23"/>
  <c r="BG19" i="23"/>
  <c r="AF7" i="13" s="1"/>
  <c r="BW18" i="23"/>
  <c r="BM18" i="23"/>
  <c r="BE18" i="23"/>
  <c r="BU17" i="23"/>
  <c r="BK17" i="23"/>
  <c r="BC17" i="23"/>
  <c r="CA16" i="23"/>
  <c r="BS16" i="23"/>
  <c r="BI16" i="23"/>
  <c r="BY15" i="23"/>
  <c r="BQ15" i="23"/>
  <c r="BG15" i="23"/>
  <c r="BW14" i="23"/>
  <c r="BM14" i="23"/>
  <c r="BE14" i="23"/>
  <c r="BU13" i="23"/>
  <c r="BK13" i="23"/>
  <c r="BC13" i="23"/>
  <c r="CA12" i="23"/>
  <c r="BS12" i="23"/>
  <c r="BI12" i="23"/>
  <c r="BY11" i="23"/>
  <c r="BQ11" i="23"/>
  <c r="BG11" i="23"/>
  <c r="BW10" i="23"/>
  <c r="BM10" i="23"/>
  <c r="BE10" i="23"/>
  <c r="BX23" i="23"/>
  <c r="BN23" i="23"/>
  <c r="BF23" i="23"/>
  <c r="BV22" i="23"/>
  <c r="BL22" i="23"/>
  <c r="BD22" i="23"/>
  <c r="CB21" i="23"/>
  <c r="BT21" i="23"/>
  <c r="BJ21" i="23"/>
  <c r="BZ20" i="23"/>
  <c r="BR20" i="23"/>
  <c r="BH20" i="23"/>
  <c r="BX19" i="23"/>
  <c r="BN19" i="23"/>
  <c r="AM7" i="13" s="1"/>
  <c r="BF19" i="23"/>
  <c r="AE7" i="13" s="1"/>
  <c r="BV18" i="23"/>
  <c r="BL18" i="23"/>
  <c r="BD18" i="23"/>
  <c r="CB17" i="23"/>
  <c r="BT17" i="23"/>
  <c r="BJ17" i="23"/>
  <c r="BZ16" i="23"/>
  <c r="BR16" i="23"/>
  <c r="BH16" i="23"/>
  <c r="BX15" i="23"/>
  <c r="BN15" i="23"/>
  <c r="BF15" i="23"/>
  <c r="BV14" i="23"/>
  <c r="BF12" i="23"/>
  <c r="BM11" i="23"/>
  <c r="BY10" i="23"/>
  <c r="BJ10" i="23"/>
  <c r="BU9" i="23"/>
  <c r="BK9" i="23"/>
  <c r="BC9" i="23"/>
  <c r="CA8" i="23"/>
  <c r="BS8" i="23"/>
  <c r="BI8" i="23"/>
  <c r="BY7" i="23"/>
  <c r="BQ7" i="23"/>
  <c r="BG7" i="23"/>
  <c r="BW6" i="23"/>
  <c r="BM6" i="23"/>
  <c r="BE6" i="23"/>
  <c r="BU5" i="23"/>
  <c r="BK5" i="23"/>
  <c r="BC5" i="23"/>
  <c r="BC12" i="23"/>
  <c r="BL11" i="23"/>
  <c r="BV10" i="23"/>
  <c r="BI10" i="23"/>
  <c r="CB9" i="23"/>
  <c r="BT9" i="23"/>
  <c r="BJ9" i="23"/>
  <c r="BZ8" i="23"/>
  <c r="BR8" i="23"/>
  <c r="BH8" i="23"/>
  <c r="BX7" i="23"/>
  <c r="BN7" i="23"/>
  <c r="BF7" i="23"/>
  <c r="BV6" i="23"/>
  <c r="BL6" i="23"/>
  <c r="BD6" i="23"/>
  <c r="CB5" i="23"/>
  <c r="BT5" i="23"/>
  <c r="BJ5" i="23"/>
  <c r="CB13" i="23"/>
  <c r="BZ12" i="23"/>
  <c r="CA11" i="23"/>
  <c r="BI11" i="23"/>
  <c r="BU10" i="23"/>
  <c r="BG10" i="23"/>
  <c r="CA9" i="23"/>
  <c r="BS9" i="23"/>
  <c r="BI9" i="23"/>
  <c r="BY8" i="23"/>
  <c r="BQ8" i="23"/>
  <c r="BG8" i="23"/>
  <c r="BW7" i="23"/>
  <c r="BM7" i="23"/>
  <c r="BE7" i="23"/>
  <c r="BU6" i="23"/>
  <c r="BK6" i="23"/>
  <c r="BC6" i="23"/>
  <c r="CA5" i="23"/>
  <c r="BS5" i="23"/>
  <c r="BI5" i="23"/>
  <c r="BL14" i="23"/>
  <c r="BT13" i="23"/>
  <c r="BX12" i="23"/>
  <c r="BX11" i="23"/>
  <c r="BF11" i="23"/>
  <c r="BT10" i="23"/>
  <c r="BD10" i="23"/>
  <c r="BZ9" i="23"/>
  <c r="BR9" i="23"/>
  <c r="BH9" i="23"/>
  <c r="BX8" i="23"/>
  <c r="BN8" i="23"/>
  <c r="BF8" i="23"/>
  <c r="BV7" i="23"/>
  <c r="BL7" i="23"/>
  <c r="BD7" i="23"/>
  <c r="CB6" i="23"/>
  <c r="BT6" i="23"/>
  <c r="BJ6" i="23"/>
  <c r="BZ5" i="23"/>
  <c r="BR5" i="23"/>
  <c r="BH5" i="23"/>
  <c r="BD14" i="23"/>
  <c r="BJ13" i="23"/>
  <c r="BR12" i="23"/>
  <c r="BW11" i="23"/>
  <c r="BE11" i="23"/>
  <c r="BS10" i="23"/>
  <c r="BC10" i="23"/>
  <c r="BY9" i="23"/>
  <c r="BQ9" i="23"/>
  <c r="BG9" i="23"/>
  <c r="BW8" i="23"/>
  <c r="BM8" i="23"/>
  <c r="BE8" i="23"/>
  <c r="BU7" i="23"/>
  <c r="BK7" i="23"/>
  <c r="BC7" i="23"/>
  <c r="CA6" i="23"/>
  <c r="BS6" i="23"/>
  <c r="BI6" i="23"/>
  <c r="BY5" i="23"/>
  <c r="BQ5" i="23"/>
  <c r="BG5" i="23"/>
  <c r="BN12" i="23"/>
  <c r="BV11" i="23"/>
  <c r="BD11" i="23"/>
  <c r="BQ10" i="23"/>
  <c r="BX9" i="23"/>
  <c r="BN9" i="23"/>
  <c r="BF9" i="23"/>
  <c r="BV8" i="23"/>
  <c r="BL8" i="23"/>
  <c r="BD8" i="23"/>
  <c r="CB7" i="23"/>
  <c r="BT7" i="23"/>
  <c r="BJ7" i="23"/>
  <c r="BZ6" i="23"/>
  <c r="BR6" i="23"/>
  <c r="BH6" i="23"/>
  <c r="BX5" i="23"/>
  <c r="BN5" i="23"/>
  <c r="BF5" i="23"/>
  <c r="BK12" i="23"/>
  <c r="BS11" i="23"/>
  <c r="CB10" i="23"/>
  <c r="BL10" i="23"/>
  <c r="BW9" i="23"/>
  <c r="BM9" i="23"/>
  <c r="BE9" i="23"/>
  <c r="BU8" i="23"/>
  <c r="BK8" i="23"/>
  <c r="BC8" i="23"/>
  <c r="CA7" i="23"/>
  <c r="BS7" i="23"/>
  <c r="BI7" i="23"/>
  <c r="BY6" i="23"/>
  <c r="BQ6" i="23"/>
  <c r="BG6" i="23"/>
  <c r="BW5" i="23"/>
  <c r="BM5" i="23"/>
  <c r="BE5" i="23"/>
  <c r="BH12" i="23"/>
  <c r="BN11" i="23"/>
  <c r="CA10" i="23"/>
  <c r="BK10" i="23"/>
  <c r="BV9" i="23"/>
  <c r="BL9" i="23"/>
  <c r="BD9" i="23"/>
  <c r="CB8" i="23"/>
  <c r="BT8" i="23"/>
  <c r="BJ8" i="23"/>
  <c r="BZ7" i="23"/>
  <c r="BR7" i="23"/>
  <c r="BH7" i="23"/>
  <c r="BX6" i="23"/>
  <c r="BN6" i="23"/>
  <c r="BF6" i="23"/>
  <c r="BV5" i="23"/>
  <c r="BL5" i="23"/>
  <c r="BD5" i="23"/>
  <c r="AT23" i="23"/>
  <c r="AR22" i="23"/>
  <c r="AP21" i="23"/>
  <c r="AV20" i="23"/>
  <c r="AN20" i="23"/>
  <c r="AT19" i="23"/>
  <c r="AH17" i="13" s="1"/>
  <c r="AR18" i="23"/>
  <c r="AP17" i="23"/>
  <c r="AV16" i="23"/>
  <c r="AN16" i="23"/>
  <c r="AT15" i="23"/>
  <c r="AR14" i="23"/>
  <c r="AP13" i="23"/>
  <c r="AV12" i="23"/>
  <c r="AN12" i="23"/>
  <c r="AS23" i="23"/>
  <c r="AQ22" i="23"/>
  <c r="AW21" i="23"/>
  <c r="AO21" i="23"/>
  <c r="AU20" i="23"/>
  <c r="AS19" i="23"/>
  <c r="AG17" i="13" s="1"/>
  <c r="AQ18" i="23"/>
  <c r="AW17" i="23"/>
  <c r="AO17" i="23"/>
  <c r="AU16" i="23"/>
  <c r="AS15" i="23"/>
  <c r="AQ14" i="23"/>
  <c r="AW13" i="23"/>
  <c r="AO13" i="23"/>
  <c r="AR23" i="23"/>
  <c r="AP22" i="23"/>
  <c r="AV21" i="23"/>
  <c r="AN21" i="23"/>
  <c r="AT20" i="23"/>
  <c r="AR19" i="23"/>
  <c r="AF17" i="13" s="1"/>
  <c r="AP18" i="23"/>
  <c r="AV17" i="23"/>
  <c r="AN17" i="23"/>
  <c r="AT16" i="23"/>
  <c r="AR15" i="23"/>
  <c r="AP14" i="23"/>
  <c r="AV13" i="23"/>
  <c r="AN13" i="23"/>
  <c r="AT12" i="23"/>
  <c r="AR11" i="23"/>
  <c r="AQ23" i="23"/>
  <c r="AW22" i="23"/>
  <c r="AO22" i="23"/>
  <c r="AU21" i="23"/>
  <c r="AS20" i="23"/>
  <c r="AQ19" i="23"/>
  <c r="AE17" i="13" s="1"/>
  <c r="AW18" i="23"/>
  <c r="AO18" i="23"/>
  <c r="AU17" i="23"/>
  <c r="AS16" i="23"/>
  <c r="AQ15" i="23"/>
  <c r="AW14" i="23"/>
  <c r="AO14" i="23"/>
  <c r="AU13" i="23"/>
  <c r="AS12" i="23"/>
  <c r="AQ11" i="23"/>
  <c r="AW10" i="23"/>
  <c r="AP23" i="23"/>
  <c r="AV22" i="23"/>
  <c r="AN22" i="23"/>
  <c r="AT21" i="23"/>
  <c r="AR20" i="23"/>
  <c r="AP19" i="23"/>
  <c r="AD17" i="13" s="1"/>
  <c r="AV18" i="23"/>
  <c r="AN18" i="23"/>
  <c r="AT17" i="23"/>
  <c r="AR16" i="23"/>
  <c r="AP15" i="23"/>
  <c r="AV14" i="23"/>
  <c r="AN14" i="23"/>
  <c r="AT13" i="23"/>
  <c r="AW23" i="23"/>
  <c r="AO23" i="23"/>
  <c r="AU22" i="23"/>
  <c r="AS21" i="23"/>
  <c r="AQ20" i="23"/>
  <c r="AW19" i="23"/>
  <c r="AO19" i="23"/>
  <c r="AC17" i="13" s="1"/>
  <c r="AU18" i="23"/>
  <c r="AS17" i="23"/>
  <c r="AQ16" i="23"/>
  <c r="AO15" i="23"/>
  <c r="AU14" i="23"/>
  <c r="AS13" i="23"/>
  <c r="AQ12" i="23"/>
  <c r="AW11" i="23"/>
  <c r="AO11" i="23"/>
  <c r="AU10" i="23"/>
  <c r="AV23" i="23"/>
  <c r="AN23" i="23"/>
  <c r="AT22" i="23"/>
  <c r="AR21" i="23"/>
  <c r="AP20" i="23"/>
  <c r="AV19" i="23"/>
  <c r="AN19" i="23"/>
  <c r="AB17" i="13" s="1"/>
  <c r="AT18" i="23"/>
  <c r="AR17" i="23"/>
  <c r="AP16" i="23"/>
  <c r="AV15" i="23"/>
  <c r="AN15" i="23"/>
  <c r="AT14" i="23"/>
  <c r="AR13" i="23"/>
  <c r="AP12" i="23"/>
  <c r="AV11" i="23"/>
  <c r="AN11" i="23"/>
  <c r="AU23" i="23"/>
  <c r="AS22" i="23"/>
  <c r="AQ21" i="23"/>
  <c r="AW20" i="23"/>
  <c r="AO20" i="23"/>
  <c r="AU19" i="23"/>
  <c r="AI17" i="13" s="1"/>
  <c r="AS18" i="23"/>
  <c r="AQ17" i="23"/>
  <c r="AW16" i="23"/>
  <c r="AO16" i="23"/>
  <c r="AU15" i="23"/>
  <c r="AU11" i="23"/>
  <c r="AT10" i="23"/>
  <c r="AR9" i="23"/>
  <c r="AP8" i="23"/>
  <c r="AV7" i="23"/>
  <c r="AN7" i="23"/>
  <c r="AT6" i="23"/>
  <c r="AR5" i="23"/>
  <c r="AT11" i="23"/>
  <c r="AS10" i="23"/>
  <c r="AQ9" i="23"/>
  <c r="AW8" i="23"/>
  <c r="AO8" i="23"/>
  <c r="AU7" i="23"/>
  <c r="AS6" i="23"/>
  <c r="AQ5" i="23"/>
  <c r="AS11" i="23"/>
  <c r="AR10" i="23"/>
  <c r="AP9" i="23"/>
  <c r="AV8" i="23"/>
  <c r="AN8" i="23"/>
  <c r="AT7" i="23"/>
  <c r="AR6" i="23"/>
  <c r="AP5" i="23"/>
  <c r="AP11" i="23"/>
  <c r="AQ10" i="23"/>
  <c r="AW9" i="23"/>
  <c r="AO9" i="23"/>
  <c r="AU8" i="23"/>
  <c r="AS7" i="23"/>
  <c r="AQ6" i="23"/>
  <c r="AW5" i="23"/>
  <c r="AO5" i="23"/>
  <c r="AW12" i="23"/>
  <c r="AP10" i="23"/>
  <c r="AV9" i="23"/>
  <c r="AN9" i="23"/>
  <c r="AT8" i="23"/>
  <c r="AR7" i="23"/>
  <c r="AP6" i="23"/>
  <c r="AV5" i="23"/>
  <c r="AN5" i="23"/>
  <c r="AU12" i="23"/>
  <c r="AO10" i="23"/>
  <c r="AU9" i="23"/>
  <c r="AS8" i="23"/>
  <c r="AQ7" i="23"/>
  <c r="AW6" i="23"/>
  <c r="AO6" i="23"/>
  <c r="AU5" i="23"/>
  <c r="AR12" i="23"/>
  <c r="AN10" i="23"/>
  <c r="AT9" i="23"/>
  <c r="AR8" i="23"/>
  <c r="AP7" i="23"/>
  <c r="AV6" i="23"/>
  <c r="AN6" i="23"/>
  <c r="AT5" i="23"/>
  <c r="AS14" i="23"/>
  <c r="AQ13" i="23"/>
  <c r="AO12" i="23"/>
  <c r="AV10" i="23"/>
  <c r="AS9" i="23"/>
  <c r="AQ8" i="23"/>
  <c r="AW7" i="23"/>
  <c r="AO7" i="23"/>
  <c r="AU6" i="23"/>
  <c r="AS5" i="23"/>
  <c r="AX9" i="23"/>
  <c r="AY9" i="23" s="1"/>
  <c r="AX8" i="22"/>
  <c r="AY8" i="22" s="1"/>
  <c r="AX16" i="22"/>
  <c r="AY16" i="22" s="1"/>
  <c r="AX20" i="22"/>
  <c r="AY20" i="22" s="1"/>
  <c r="AX8" i="23"/>
  <c r="AY8" i="23" s="1"/>
  <c r="AX12" i="23"/>
  <c r="AY12" i="23" s="1"/>
  <c r="AX16" i="23"/>
  <c r="AY16" i="23" s="1"/>
  <c r="AX20" i="23"/>
  <c r="AY20" i="23" s="1"/>
  <c r="AX11" i="22"/>
  <c r="AY11" i="22" s="1"/>
  <c r="AX15" i="22"/>
  <c r="AY15" i="22" s="1"/>
  <c r="AX23" i="22"/>
  <c r="AY23" i="22" s="1"/>
  <c r="AX7" i="23"/>
  <c r="AY7" i="23" s="1"/>
  <c r="AX15" i="23"/>
  <c r="AY15" i="23" s="1"/>
  <c r="AX23" i="23"/>
  <c r="AY23" i="23" s="1"/>
  <c r="AX6" i="22"/>
  <c r="AY6" i="22" s="1"/>
  <c r="AX10" i="22"/>
  <c r="AY10" i="22" s="1"/>
  <c r="AX18" i="22"/>
  <c r="AY18" i="22" s="1"/>
  <c r="AX22" i="22"/>
  <c r="AY22" i="22" s="1"/>
  <c r="AZ35" i="22"/>
  <c r="AX5" i="23"/>
  <c r="AY5" i="23" s="1"/>
  <c r="AX13" i="23"/>
  <c r="AY13" i="23" s="1"/>
  <c r="AX21" i="23"/>
  <c r="AY21" i="23" s="1"/>
  <c r="AX6" i="23"/>
  <c r="AY6" i="23" s="1"/>
  <c r="AX11" i="23"/>
  <c r="AY11" i="23" s="1"/>
  <c r="AX22" i="23"/>
  <c r="AY22" i="23" s="1"/>
  <c r="AZ35" i="23"/>
  <c r="BA35" i="23"/>
  <c r="AX10" i="23"/>
  <c r="AY10" i="23" s="1"/>
  <c r="AX14" i="23"/>
  <c r="AY14" i="23" s="1"/>
  <c r="AX19" i="23"/>
  <c r="AY19" i="23" s="1"/>
  <c r="AM35" i="23"/>
  <c r="AX18" i="23"/>
  <c r="AY18" i="23" s="1"/>
  <c r="BA35" i="22"/>
  <c r="AN35" i="22"/>
  <c r="AX17" i="22"/>
  <c r="AY17" i="22" s="1"/>
  <c r="AX21" i="22"/>
  <c r="AY21" i="22" s="1"/>
  <c r="AX14" i="22"/>
  <c r="AY14" i="22" s="1"/>
  <c r="AX19" i="22"/>
  <c r="AY19" i="22" s="1"/>
  <c r="AX13" i="22"/>
  <c r="AY13" i="22" s="1"/>
  <c r="AJ17" i="13" l="1"/>
  <c r="AH21" i="13" s="1"/>
  <c r="BD35" i="23"/>
  <c r="BM35" i="23"/>
  <c r="BL35" i="23"/>
  <c r="BN35" i="23"/>
  <c r="BE35" i="23"/>
  <c r="BH35" i="23"/>
  <c r="BI35" i="23"/>
  <c r="BJ35" i="23"/>
  <c r="BF35" i="23"/>
  <c r="AU35" i="23"/>
  <c r="AS35" i="23"/>
  <c r="AN35" i="23"/>
  <c r="AT35" i="23"/>
  <c r="AV35" i="23"/>
  <c r="AR35" i="23"/>
  <c r="AP35" i="23"/>
  <c r="AO35" i="23"/>
  <c r="BG35" i="23"/>
  <c r="AW35" i="23"/>
  <c r="AQ35" i="23"/>
  <c r="BC35" i="23"/>
  <c r="BK35" i="23"/>
  <c r="AX35" i="22"/>
  <c r="AX35" i="23"/>
  <c r="AB21" i="13" l="1"/>
  <c r="AI21" i="13"/>
  <c r="AE21" i="13"/>
  <c r="AD21" i="13"/>
  <c r="AF21" i="13"/>
  <c r="AC21" i="13"/>
  <c r="AG21" i="13"/>
  <c r="AX4" i="12"/>
  <c r="AY4" i="12"/>
  <c r="AZ4" i="12"/>
  <c r="BA4" i="12"/>
  <c r="BB4" i="12"/>
  <c r="F7" i="34" s="1"/>
  <c r="AI4" i="12"/>
  <c r="C7" i="33" l="1"/>
  <c r="E7" i="33"/>
  <c r="D7" i="33"/>
  <c r="AJ21" i="13"/>
  <c r="AH7" i="14" l="1"/>
  <c r="AI7" i="14"/>
  <c r="AJ7" i="14"/>
  <c r="AK7" i="14"/>
  <c r="AL7" i="14"/>
  <c r="AM7" i="14"/>
  <c r="AN7" i="14"/>
  <c r="AO7" i="14"/>
  <c r="AP7" i="14"/>
  <c r="AQ7" i="14"/>
  <c r="AR7" i="14"/>
  <c r="AS7" i="14"/>
  <c r="AT7" i="14"/>
  <c r="AU7" i="14"/>
  <c r="AV7" i="14"/>
  <c r="AW7" i="14"/>
  <c r="AX7" i="14"/>
  <c r="AY7" i="14"/>
  <c r="AZ7" i="14"/>
  <c r="AH8" i="14"/>
  <c r="AI8" i="14"/>
  <c r="AJ8" i="14"/>
  <c r="AK8" i="14"/>
  <c r="AL8" i="14"/>
  <c r="AM8" i="14"/>
  <c r="AN8" i="14"/>
  <c r="AO8" i="14"/>
  <c r="AP8" i="14"/>
  <c r="AQ8" i="14"/>
  <c r="AR8" i="14"/>
  <c r="AS8" i="14"/>
  <c r="AT8" i="14"/>
  <c r="AU8" i="14"/>
  <c r="AV8" i="14"/>
  <c r="AW8" i="14"/>
  <c r="AX8" i="14"/>
  <c r="AY8" i="14"/>
  <c r="AZ8" i="14"/>
  <c r="AG8" i="14"/>
  <c r="AH6" i="14"/>
  <c r="AI6" i="14"/>
  <c r="AJ6" i="14"/>
  <c r="AK6" i="14"/>
  <c r="AL6" i="14"/>
  <c r="AM6" i="14"/>
  <c r="AN6" i="14"/>
  <c r="AO6" i="14"/>
  <c r="AP6" i="14"/>
  <c r="AQ6" i="14"/>
  <c r="AR6" i="14"/>
  <c r="AS6" i="14"/>
  <c r="AT6" i="14"/>
  <c r="AU6" i="14"/>
  <c r="AV6" i="14"/>
  <c r="AW6" i="14"/>
  <c r="AX6" i="14"/>
  <c r="AY6" i="14"/>
  <c r="AZ6" i="14"/>
  <c r="AF6" i="14" l="1"/>
  <c r="AF49" i="14" s="1"/>
  <c r="AF8" i="14"/>
  <c r="AF51" i="14" s="1"/>
  <c r="AF7" i="14"/>
  <c r="AF50" i="14" s="1"/>
  <c r="AG49" i="14"/>
  <c r="AG51" i="14"/>
  <c r="AH51" i="14"/>
  <c r="AG50" i="14"/>
  <c r="AS51" i="14"/>
  <c r="AN50" i="14"/>
  <c r="AU49" i="14"/>
  <c r="AM49" i="14"/>
  <c r="AZ51" i="14"/>
  <c r="AR51" i="14"/>
  <c r="AJ51" i="14"/>
  <c r="AU50" i="14"/>
  <c r="AM50" i="14"/>
  <c r="AT51" i="14"/>
  <c r="AN49" i="14"/>
  <c r="AV50" i="14"/>
  <c r="AT49" i="14"/>
  <c r="AL49" i="14"/>
  <c r="AY51" i="14"/>
  <c r="AQ51" i="14"/>
  <c r="AI51" i="14"/>
  <c r="AT50" i="14"/>
  <c r="AL50" i="14"/>
  <c r="AL51" i="14"/>
  <c r="AV49" i="14"/>
  <c r="AK49" i="14"/>
  <c r="AX51" i="14"/>
  <c r="AP51" i="14"/>
  <c r="AS50" i="14"/>
  <c r="AK50" i="14"/>
  <c r="AW50" i="14"/>
  <c r="AZ49" i="14"/>
  <c r="AR49" i="14"/>
  <c r="AJ49" i="14"/>
  <c r="AW51" i="14"/>
  <c r="AO51" i="14"/>
  <c r="AZ50" i="14"/>
  <c r="AR50" i="14"/>
  <c r="AJ50" i="14"/>
  <c r="AW49" i="14"/>
  <c r="AO50" i="14"/>
  <c r="AS49" i="14"/>
  <c r="AY49" i="14"/>
  <c r="AQ49" i="14"/>
  <c r="AI49" i="14"/>
  <c r="AV51" i="14"/>
  <c r="AN51" i="14"/>
  <c r="AY50" i="14"/>
  <c r="AQ50" i="14"/>
  <c r="AI50" i="14"/>
  <c r="AO49" i="14"/>
  <c r="AK51" i="14"/>
  <c r="AX49" i="14"/>
  <c r="AP49" i="14"/>
  <c r="AH49" i="14"/>
  <c r="AU51" i="14"/>
  <c r="AM51" i="14"/>
  <c r="AX50" i="14"/>
  <c r="AP50" i="14"/>
  <c r="AH50" i="14"/>
  <c r="AG13" i="14"/>
  <c r="AT13" i="14"/>
  <c r="AL13" i="14"/>
  <c r="AS13" i="14"/>
  <c r="AK13" i="14"/>
  <c r="AW13" i="14"/>
  <c r="AO13" i="14"/>
  <c r="AZ13" i="14"/>
  <c r="AR13" i="14"/>
  <c r="AJ13" i="14"/>
  <c r="AU13" i="14"/>
  <c r="AM13" i="14"/>
  <c r="AY13" i="14"/>
  <c r="AQ13" i="14"/>
  <c r="AI13" i="14"/>
  <c r="AX13" i="14"/>
  <c r="AP13" i="14"/>
  <c r="AH13" i="14"/>
  <c r="AV13" i="14"/>
  <c r="AN13" i="14"/>
  <c r="AG56" i="14" l="1"/>
  <c r="AN56" i="14"/>
  <c r="AM56" i="14"/>
  <c r="AS56" i="14"/>
  <c r="AK56" i="14"/>
  <c r="AH56" i="14"/>
  <c r="AT56" i="14"/>
  <c r="AP56" i="14"/>
  <c r="AR56" i="14"/>
  <c r="AV56" i="14"/>
  <c r="AJ56" i="14"/>
  <c r="AL56" i="14"/>
  <c r="AX56" i="14"/>
  <c r="AZ56" i="14"/>
  <c r="AI56" i="14"/>
  <c r="AO56" i="14"/>
  <c r="AY56" i="14"/>
  <c r="AU56" i="14"/>
  <c r="AQ56" i="14"/>
  <c r="AW56" i="14"/>
  <c r="AF13" i="14"/>
  <c r="AF56" i="14" s="1"/>
  <c r="AJ4" i="12"/>
  <c r="AK4" i="12"/>
  <c r="AL4" i="12"/>
  <c r="AM4" i="12"/>
  <c r="AN4" i="12"/>
  <c r="AO4" i="12"/>
  <c r="AP4" i="12"/>
  <c r="AQ4" i="12"/>
  <c r="AR4" i="12"/>
  <c r="AS4" i="12"/>
  <c r="AT4" i="12"/>
  <c r="AU4" i="12"/>
  <c r="AV4" i="12"/>
  <c r="AW4" i="12"/>
  <c r="AI5" i="12"/>
  <c r="AQ10" i="22" l="1"/>
  <c r="AP16" i="22"/>
  <c r="AR14" i="22"/>
  <c r="AO11" i="22"/>
  <c r="AV7" i="22"/>
  <c r="AT5" i="22"/>
  <c r="AP9" i="22"/>
  <c r="AO13" i="22"/>
  <c r="AU12" i="22"/>
  <c r="AQ22" i="22"/>
  <c r="AV16" i="22"/>
  <c r="AW20" i="22"/>
  <c r="AP7" i="22"/>
  <c r="AR10" i="22"/>
  <c r="AU7" i="22"/>
  <c r="AS19" i="22"/>
  <c r="AF16" i="13" s="1"/>
  <c r="AQ5" i="22"/>
  <c r="AU15" i="22"/>
  <c r="AQ14" i="22"/>
  <c r="AW16" i="22"/>
  <c r="AQ13" i="22"/>
  <c r="AO15" i="22"/>
  <c r="AO20" i="22"/>
  <c r="AO9" i="22"/>
  <c r="AS10" i="22"/>
  <c r="AV23" i="22"/>
  <c r="AW12" i="22"/>
  <c r="AU16" i="22"/>
  <c r="AW17" i="22"/>
  <c r="AQ20" i="22"/>
  <c r="AO8" i="22"/>
  <c r="AS7" i="22"/>
  <c r="AS21" i="22"/>
  <c r="AT11" i="22"/>
  <c r="AU20" i="22"/>
  <c r="AT17" i="22"/>
  <c r="AT6" i="22"/>
  <c r="AU8" i="22"/>
  <c r="AP12" i="22"/>
  <c r="AU18" i="22"/>
  <c r="AU17" i="22"/>
  <c r="AQ21" i="22"/>
  <c r="AP14" i="22"/>
  <c r="AT16" i="22"/>
  <c r="AW19" i="22"/>
  <c r="AP22" i="22"/>
  <c r="AS9" i="22"/>
  <c r="AS6" i="22"/>
  <c r="AW5" i="22"/>
  <c r="AT9" i="22"/>
  <c r="AP13" i="22"/>
  <c r="AU6" i="22"/>
  <c r="AP8" i="22"/>
  <c r="AR6" i="22"/>
  <c r="AQ18" i="22"/>
  <c r="AQ15" i="22"/>
  <c r="AW23" i="22"/>
  <c r="AT21" i="22"/>
  <c r="AR16" i="22"/>
  <c r="AS20" i="22"/>
  <c r="AW18" i="22"/>
  <c r="AQ17" i="22"/>
  <c r="AQ7" i="22"/>
  <c r="AV9" i="22"/>
  <c r="AV12" i="22"/>
  <c r="AO5" i="22"/>
  <c r="AT7" i="22"/>
  <c r="AP11" i="22"/>
  <c r="AS14" i="22"/>
  <c r="AU11" i="22"/>
  <c r="AR21" i="22"/>
  <c r="AV8" i="22"/>
  <c r="AQ16" i="22"/>
  <c r="AW21" i="22"/>
  <c r="AP17" i="22"/>
  <c r="AS22" i="22"/>
  <c r="AT19" i="22"/>
  <c r="AG16" i="13" s="1"/>
  <c r="AS8" i="22"/>
  <c r="AR18" i="22"/>
  <c r="AS12" i="22"/>
  <c r="AU19" i="22"/>
  <c r="AH16" i="13" s="1"/>
  <c r="AT23" i="22"/>
  <c r="AU9" i="22"/>
  <c r="AP19" i="22"/>
  <c r="AC16" i="13" s="1"/>
  <c r="AT14" i="22"/>
  <c r="AP5" i="22"/>
  <c r="AP20" i="22"/>
  <c r="AO16" i="22"/>
  <c r="AQ8" i="22"/>
  <c r="AV19" i="22"/>
  <c r="AI16" i="13" s="1"/>
  <c r="AS23" i="22"/>
  <c r="AV5" i="22"/>
  <c r="AO6" i="22"/>
  <c r="AO10" i="22"/>
  <c r="AO14" i="22"/>
  <c r="AR20" i="22"/>
  <c r="AW11" i="22"/>
  <c r="AS5" i="22"/>
  <c r="AR5" i="22"/>
  <c r="AV20" i="22"/>
  <c r="AO21" i="22"/>
  <c r="AP18" i="22"/>
  <c r="AS15" i="22"/>
  <c r="AU10" i="22"/>
  <c r="AQ12" i="22"/>
  <c r="AR8" i="22"/>
  <c r="AT20" i="22"/>
  <c r="AR11" i="22"/>
  <c r="AP21" i="22"/>
  <c r="AR15" i="22"/>
  <c r="AV18" i="22"/>
  <c r="AS16" i="22"/>
  <c r="AS18" i="22"/>
  <c r="AU5" i="22"/>
  <c r="AV14" i="22"/>
  <c r="AW22" i="22"/>
  <c r="AO7" i="22"/>
  <c r="AO23" i="22"/>
  <c r="AV21" i="22"/>
  <c r="AR9" i="22"/>
  <c r="AR13" i="22"/>
  <c r="AS17" i="22"/>
  <c r="AT18" i="22"/>
  <c r="AU14" i="22"/>
  <c r="AO12" i="22"/>
  <c r="AV10" i="22"/>
  <c r="AV13" i="22"/>
  <c r="AR17" i="22"/>
  <c r="AT13" i="22"/>
  <c r="AO22" i="22"/>
  <c r="AT8" i="22"/>
  <c r="AP6" i="22"/>
  <c r="AO17" i="22"/>
  <c r="AQ11" i="22"/>
  <c r="AO19" i="22"/>
  <c r="AB16" i="13" s="1"/>
  <c r="AR7" i="22"/>
  <c r="AV11" i="22"/>
  <c r="AS11" i="22"/>
  <c r="AV15" i="22"/>
  <c r="AW13" i="22"/>
  <c r="AT22" i="22"/>
  <c r="AV6" i="22"/>
  <c r="AW8" i="22"/>
  <c r="AP15" i="22"/>
  <c r="AO18" i="22"/>
  <c r="AR12" i="22"/>
  <c r="AR19" i="22"/>
  <c r="AE16" i="13" s="1"/>
  <c r="AP10" i="22"/>
  <c r="AW10" i="22"/>
  <c r="AW6" i="22"/>
  <c r="AU22" i="22"/>
  <c r="AQ19" i="22"/>
  <c r="AD16" i="13" s="1"/>
  <c r="AR22" i="22"/>
  <c r="AU13" i="22"/>
  <c r="AV17" i="22"/>
  <c r="AS13" i="22"/>
  <c r="AW9" i="22"/>
  <c r="AT15" i="22"/>
  <c r="AQ9" i="22"/>
  <c r="AQ6" i="22"/>
  <c r="AT10" i="22"/>
  <c r="AQ23" i="22"/>
  <c r="AV22" i="22"/>
  <c r="AU21" i="22"/>
  <c r="AT12" i="22"/>
  <c r="AR23" i="22"/>
  <c r="AW14" i="22"/>
  <c r="BJ5" i="22"/>
  <c r="BK6" i="22"/>
  <c r="BS12" i="22"/>
  <c r="BK19" i="22"/>
  <c r="AI6" i="13" s="1"/>
  <c r="BJ14" i="22"/>
  <c r="BG16" i="22"/>
  <c r="BN22" i="22"/>
  <c r="BX19" i="22"/>
  <c r="BT14" i="22"/>
  <c r="BH11" i="22"/>
  <c r="BH22" i="22"/>
  <c r="BE5" i="22"/>
  <c r="BD7" i="22"/>
  <c r="BJ20" i="22"/>
  <c r="BQ21" i="22"/>
  <c r="BT23" i="22"/>
  <c r="BL7" i="22"/>
  <c r="BH21" i="22"/>
  <c r="BT9" i="22"/>
  <c r="BM23" i="22"/>
  <c r="BM21" i="22"/>
  <c r="BD10" i="22"/>
  <c r="BE22" i="22"/>
  <c r="BF22" i="22"/>
  <c r="BT13" i="22"/>
  <c r="BG18" i="22"/>
  <c r="BQ20" i="22"/>
  <c r="BQ18" i="22"/>
  <c r="BU10" i="22"/>
  <c r="BV11" i="22"/>
  <c r="BE6" i="22"/>
  <c r="BM10" i="22"/>
  <c r="BS23" i="22"/>
  <c r="BT8" i="22"/>
  <c r="BF13" i="22"/>
  <c r="BS11" i="22"/>
  <c r="BK11" i="22"/>
  <c r="BV5" i="22"/>
  <c r="BY18" i="22"/>
  <c r="BT15" i="22"/>
  <c r="BX6" i="22"/>
  <c r="BJ18" i="22"/>
  <c r="BT19" i="22"/>
  <c r="BU8" i="22"/>
  <c r="BE12" i="22"/>
  <c r="BU12" i="22"/>
  <c r="BI11" i="22"/>
  <c r="BW16" i="22"/>
  <c r="BI6" i="22"/>
  <c r="BG8" i="22"/>
  <c r="BQ12" i="22"/>
  <c r="BM14" i="22"/>
  <c r="BT6" i="22"/>
  <c r="BS13" i="22"/>
  <c r="BH8" i="22"/>
  <c r="BG23" i="22"/>
  <c r="BT22" i="22"/>
  <c r="BF16" i="22"/>
  <c r="BL19" i="22"/>
  <c r="AJ6" i="13" s="1"/>
  <c r="BI16" i="22"/>
  <c r="BK22" i="22"/>
  <c r="BY10" i="22"/>
  <c r="BN16" i="22"/>
  <c r="BV14" i="22"/>
  <c r="BD13" i="22"/>
  <c r="BS21" i="22"/>
  <c r="BS19" i="22"/>
  <c r="BZ12" i="22"/>
  <c r="BY14" i="22"/>
  <c r="BY5" i="22"/>
  <c r="BM11" i="22"/>
  <c r="BV20" i="22"/>
  <c r="BH9" i="22"/>
  <c r="BW7" i="22"/>
  <c r="BN11" i="22"/>
  <c r="BU13" i="22"/>
  <c r="BL14" i="22"/>
  <c r="BN15" i="22"/>
  <c r="BM22" i="22"/>
  <c r="BY17" i="22"/>
  <c r="BR13" i="22"/>
  <c r="BZ13" i="22"/>
  <c r="BJ12" i="22"/>
  <c r="BU22" i="22"/>
  <c r="BU20" i="22"/>
  <c r="BG6" i="22"/>
  <c r="BR11" i="22"/>
  <c r="BU21" i="22"/>
  <c r="BL20" i="22"/>
  <c r="BM13" i="22"/>
  <c r="BG13" i="22"/>
  <c r="BN5" i="22"/>
  <c r="BJ17" i="22"/>
  <c r="BH6" i="22"/>
  <c r="BN17" i="22"/>
  <c r="BG10" i="22"/>
  <c r="BQ10" i="22"/>
  <c r="BZ22" i="22"/>
  <c r="BQ14" i="22"/>
  <c r="BI14" i="22"/>
  <c r="BG14" i="22"/>
  <c r="BJ6" i="22"/>
  <c r="BJ16" i="22"/>
  <c r="BL22" i="22"/>
  <c r="BN8" i="22"/>
  <c r="BV6" i="22"/>
  <c r="BD5" i="22"/>
  <c r="BV19" i="22"/>
  <c r="BH19" i="22"/>
  <c r="AF6" i="13" s="1"/>
  <c r="BM15" i="22"/>
  <c r="BS9" i="22"/>
  <c r="BW12" i="22"/>
  <c r="BY13" i="22"/>
  <c r="BS16" i="22"/>
  <c r="BK17" i="22"/>
  <c r="BU18" i="22"/>
  <c r="BU16" i="22"/>
  <c r="BX14" i="22"/>
  <c r="BK21" i="22"/>
  <c r="BV21" i="22"/>
  <c r="BD11" i="22"/>
  <c r="BD14" i="22"/>
  <c r="BK13" i="22"/>
  <c r="BQ15" i="22"/>
  <c r="BD18" i="22"/>
  <c r="BU7" i="22"/>
  <c r="BV7" i="22"/>
  <c r="BH16" i="22"/>
  <c r="BU17" i="22"/>
  <c r="BU11" i="22"/>
  <c r="BX15" i="22"/>
  <c r="BF14" i="22"/>
  <c r="BH20" i="22"/>
  <c r="BH18" i="22"/>
  <c r="BX17" i="22"/>
  <c r="BK7" i="22"/>
  <c r="BI23" i="22"/>
  <c r="BJ15" i="22"/>
  <c r="BY20" i="22"/>
  <c r="BK12" i="22"/>
  <c r="BZ7" i="22"/>
  <c r="BD8" i="22"/>
  <c r="BW22" i="22"/>
  <c r="BE13" i="22"/>
  <c r="BE8" i="22"/>
  <c r="BL12" i="22"/>
  <c r="BL16" i="22"/>
  <c r="BL17" i="22"/>
  <c r="BF8" i="22"/>
  <c r="BV15" i="22"/>
  <c r="BI8" i="22"/>
  <c r="BU19" i="22"/>
  <c r="BS5" i="22"/>
  <c r="BK10" i="22"/>
  <c r="BR8" i="22"/>
  <c r="BY12" i="22"/>
  <c r="BZ6" i="22"/>
  <c r="BH17" i="22"/>
  <c r="BL5" i="22"/>
  <c r="BQ22" i="22"/>
  <c r="BZ8" i="22"/>
  <c r="BS14" i="22"/>
  <c r="BW15" i="22"/>
  <c r="BQ19" i="22"/>
  <c r="BJ9" i="22"/>
  <c r="BZ23" i="22"/>
  <c r="BV16" i="22"/>
  <c r="BD21" i="22"/>
  <c r="BM7" i="22"/>
  <c r="BU9" i="22"/>
  <c r="BR21" i="22"/>
  <c r="BI19" i="22"/>
  <c r="AG6" i="13" s="1"/>
  <c r="BZ21" i="22"/>
  <c r="BE18" i="22"/>
  <c r="BG15" i="22"/>
  <c r="BK23" i="22"/>
  <c r="BQ9" i="22"/>
  <c r="BR9" i="22"/>
  <c r="BS18" i="22"/>
  <c r="BE20" i="22"/>
  <c r="BQ13" i="22"/>
  <c r="BR17" i="22"/>
  <c r="BL21" i="22"/>
  <c r="BW18" i="22"/>
  <c r="BS17" i="22"/>
  <c r="BV13" i="22"/>
  <c r="BU23" i="22"/>
  <c r="BG9" i="22"/>
  <c r="BG19" i="22"/>
  <c r="AE6" i="13" s="1"/>
  <c r="BI15" i="22"/>
  <c r="BX9" i="22"/>
  <c r="BW17" i="22"/>
  <c r="BY15" i="22"/>
  <c r="BZ15" i="22"/>
  <c r="BI7" i="22"/>
  <c r="BH14" i="22"/>
  <c r="BG20" i="22"/>
  <c r="BS22" i="22"/>
  <c r="BN18" i="22"/>
  <c r="BE10" i="22"/>
  <c r="BQ23" i="22"/>
  <c r="BS6" i="22"/>
  <c r="BG12" i="22"/>
  <c r="BW14" i="22"/>
  <c r="BD22" i="22"/>
  <c r="BY6" i="22"/>
  <c r="BX8" i="22"/>
  <c r="BM20" i="22"/>
  <c r="BH7" i="22"/>
  <c r="BY21" i="22"/>
  <c r="BY19" i="22"/>
  <c r="BX10" i="22"/>
  <c r="BM16" i="22"/>
  <c r="BT17" i="22"/>
  <c r="BL23" i="22"/>
  <c r="BG21" i="22"/>
  <c r="BW20" i="22"/>
  <c r="BI5" i="22"/>
  <c r="BT5" i="22"/>
  <c r="BQ11" i="22"/>
  <c r="BZ18" i="22"/>
  <c r="BR5" i="22"/>
  <c r="BJ22" i="22"/>
  <c r="BI17" i="22"/>
  <c r="BL11" i="22"/>
  <c r="BH23" i="22"/>
  <c r="BM6" i="22"/>
  <c r="BE21" i="22"/>
  <c r="BL15" i="22"/>
  <c r="BD23" i="22"/>
  <c r="BD6" i="22"/>
  <c r="BR22" i="22"/>
  <c r="BW5" i="22"/>
  <c r="BE9" i="22"/>
  <c r="BV22" i="22"/>
  <c r="BW19" i="22"/>
  <c r="BI18" i="22"/>
  <c r="BT11" i="22"/>
  <c r="BT20" i="22"/>
  <c r="BQ6" i="22"/>
  <c r="BZ17" i="22"/>
  <c r="BN10" i="22"/>
  <c r="BD16" i="22"/>
  <c r="BU15" i="22"/>
  <c r="BW11" i="22"/>
  <c r="BF18" i="22"/>
  <c r="BM8" i="22"/>
  <c r="BI12" i="22"/>
  <c r="BT16" i="22"/>
  <c r="BM19" i="22"/>
  <c r="AK6" i="13" s="1"/>
  <c r="BW8" i="22"/>
  <c r="BT10" i="22"/>
  <c r="BD9" i="22"/>
  <c r="BF19" i="22"/>
  <c r="AD6" i="13" s="1"/>
  <c r="BF17" i="22"/>
  <c r="BT12" i="22"/>
  <c r="BI20" i="22"/>
  <c r="BL6" i="22"/>
  <c r="BU5" i="22"/>
  <c r="BR18" i="22"/>
  <c r="BG22" i="22"/>
  <c r="BF7" i="22"/>
  <c r="BE7" i="22"/>
  <c r="BN7" i="22"/>
  <c r="BL13" i="22"/>
  <c r="BW23" i="22"/>
  <c r="BW21" i="22"/>
  <c r="BY9" i="22"/>
  <c r="BR20" i="22"/>
  <c r="BV23" i="22"/>
  <c r="BH13" i="22"/>
  <c r="BI13" i="22"/>
  <c r="BF11" i="22"/>
  <c r="BJ8" i="22"/>
  <c r="BX20" i="22"/>
  <c r="BQ17" i="22"/>
  <c r="BL10" i="22"/>
  <c r="BJ13" i="22"/>
  <c r="BZ19" i="22"/>
  <c r="BR23" i="22"/>
  <c r="BJ23" i="22"/>
  <c r="BS7" i="22"/>
  <c r="BX16" i="22"/>
  <c r="BG5" i="22"/>
  <c r="BY11" i="22"/>
  <c r="BN13" i="22"/>
  <c r="BN6" i="22"/>
  <c r="BX5" i="22"/>
  <c r="BI22" i="22"/>
  <c r="BL8" i="22"/>
  <c r="BD19" i="22"/>
  <c r="AB6" i="13" s="1"/>
  <c r="BR7" i="22"/>
  <c r="BR6" i="22"/>
  <c r="BJ7" i="22"/>
  <c r="BV12" i="22"/>
  <c r="BM18" i="22"/>
  <c r="BZ16" i="22"/>
  <c r="BY8" i="22"/>
  <c r="BJ10" i="22"/>
  <c r="BH12" i="22"/>
  <c r="BE14" i="22"/>
  <c r="BU6" i="22"/>
  <c r="BS10" i="22"/>
  <c r="BN12" i="22"/>
  <c r="BV10" i="22"/>
  <c r="BS20" i="22"/>
  <c r="BQ16" i="22"/>
  <c r="BN14" i="22"/>
  <c r="BZ10" i="22"/>
  <c r="BK5" i="22"/>
  <c r="BQ7" i="22"/>
  <c r="BR19" i="22"/>
  <c r="BQ8" i="22"/>
  <c r="BZ14" i="22"/>
  <c r="BK9" i="22"/>
  <c r="BH15" i="22"/>
  <c r="BJ21" i="22"/>
  <c r="BJ19" i="22"/>
  <c r="AH6" i="13" s="1"/>
  <c r="BI9" i="22"/>
  <c r="BZ5" i="22"/>
  <c r="BI21" i="22"/>
  <c r="BX18" i="22"/>
  <c r="BD15" i="22"/>
  <c r="BE15" i="22"/>
  <c r="BZ9" i="22"/>
  <c r="BF10" i="22"/>
  <c r="BK18" i="22"/>
  <c r="BY23" i="22"/>
  <c r="BY22" i="22"/>
  <c r="BU14" i="22"/>
  <c r="BW6" i="22"/>
  <c r="BX23" i="22"/>
  <c r="BE23" i="22"/>
  <c r="BZ20" i="22"/>
  <c r="BM9" i="22"/>
  <c r="BF20" i="22"/>
  <c r="BY7" i="22"/>
  <c r="BT7" i="22"/>
  <c r="BD20" i="22"/>
  <c r="BW13" i="22"/>
  <c r="BK15" i="22"/>
  <c r="BV9" i="22"/>
  <c r="BZ11" i="22"/>
  <c r="BM17" i="22"/>
  <c r="BH10" i="22"/>
  <c r="BE16" i="22"/>
  <c r="BT21" i="22"/>
  <c r="BF5" i="22"/>
  <c r="BV8" i="22"/>
  <c r="BF9" i="22"/>
  <c r="BR14" i="22"/>
  <c r="BN19" i="22"/>
  <c r="BW10" i="22"/>
  <c r="BN23" i="22"/>
  <c r="BF12" i="22"/>
  <c r="BF15" i="22"/>
  <c r="BV18" i="22"/>
  <c r="BX21" i="22"/>
  <c r="BM12" i="22"/>
  <c r="BK14" i="22"/>
  <c r="BR12" i="22"/>
  <c r="BN21" i="22"/>
  <c r="BK16" i="22"/>
  <c r="BX12" i="22"/>
  <c r="BG7" i="22"/>
  <c r="BL9" i="22"/>
  <c r="BE19" i="22"/>
  <c r="AC6" i="13" s="1"/>
  <c r="BH5" i="22"/>
  <c r="BY16" i="22"/>
  <c r="BG11" i="22"/>
  <c r="BV17" i="22"/>
  <c r="BL18" i="22"/>
  <c r="BQ5" i="22"/>
  <c r="BE11" i="22"/>
  <c r="BX7" i="22"/>
  <c r="BF6" i="22"/>
  <c r="BT18" i="22"/>
  <c r="BE17" i="22"/>
  <c r="BG17" i="22"/>
  <c r="BX11" i="22"/>
  <c r="BF23" i="22"/>
  <c r="BF21" i="22"/>
  <c r="BR16" i="22"/>
  <c r="BS8" i="22"/>
  <c r="BN20" i="22"/>
  <c r="BJ11" i="22"/>
  <c r="BW9" i="22"/>
  <c r="BN9" i="22"/>
  <c r="BX22" i="22"/>
  <c r="BS15" i="22"/>
  <c r="BD17" i="22"/>
  <c r="BR15" i="22"/>
  <c r="BX13" i="22"/>
  <c r="BK20" i="22"/>
  <c r="BD12" i="22"/>
  <c r="BI10" i="22"/>
  <c r="BR10" i="22"/>
  <c r="BK8" i="22"/>
  <c r="AM6" i="13" l="1"/>
  <c r="AL6" i="13"/>
  <c r="AJ16" i="13"/>
  <c r="AF20" i="13" s="1"/>
  <c r="BH35" i="22"/>
  <c r="BI35" i="22"/>
  <c r="BD35" i="22"/>
  <c r="AP35" i="22"/>
  <c r="BK35" i="22"/>
  <c r="BM35" i="22"/>
  <c r="AU35" i="22"/>
  <c r="AT35" i="22"/>
  <c r="BG35" i="22"/>
  <c r="BN35" i="22"/>
  <c r="BE35" i="22"/>
  <c r="AO35" i="22"/>
  <c r="AQ35" i="22"/>
  <c r="BJ35" i="22"/>
  <c r="AV35" i="22"/>
  <c r="BF35" i="22"/>
  <c r="AR35" i="22"/>
  <c r="BL35" i="22"/>
  <c r="AS35" i="22"/>
  <c r="AW35" i="22"/>
  <c r="AN7" i="13"/>
  <c r="AB11" i="13" s="1"/>
  <c r="AC20" i="13" l="1"/>
  <c r="AE20" i="13"/>
  <c r="AH20" i="13"/>
  <c r="AB20" i="13"/>
  <c r="AD20" i="13"/>
  <c r="AG20" i="13"/>
  <c r="AI20" i="13"/>
  <c r="AL11" i="13"/>
  <c r="AJ11" i="13"/>
  <c r="AF11" i="13"/>
  <c r="AI11" i="13"/>
  <c r="AG11" i="13"/>
  <c r="AD11" i="13"/>
  <c r="AM11" i="13"/>
  <c r="AK11" i="13"/>
  <c r="AH11" i="13"/>
  <c r="AE11" i="13"/>
  <c r="AC11" i="13"/>
  <c r="AN11" i="13" l="1"/>
  <c r="AJ20" i="13"/>
  <c r="AN6" i="13"/>
  <c r="AC10" i="13" l="1"/>
  <c r="AB10" i="13"/>
  <c r="AI10" i="13"/>
  <c r="AK10" i="13"/>
  <c r="AE10" i="13"/>
  <c r="AH10" i="13"/>
  <c r="AF10" i="13"/>
  <c r="AG10" i="13"/>
  <c r="AD10" i="13"/>
  <c r="AJ10" i="13"/>
  <c r="AL10" i="13"/>
  <c r="AM10" i="13"/>
  <c r="AN10" i="13" l="1"/>
</calcChain>
</file>

<file path=xl/sharedStrings.xml><?xml version="1.0" encoding="utf-8"?>
<sst xmlns="http://schemas.openxmlformats.org/spreadsheetml/2006/main" count="20494" uniqueCount="466">
  <si>
    <t>Scenario</t>
  </si>
  <si>
    <t>RunID</t>
  </si>
  <si>
    <t>BA</t>
  </si>
  <si>
    <t>Area</t>
  </si>
  <si>
    <t>Type</t>
  </si>
  <si>
    <t>Resource</t>
  </si>
  <si>
    <t>Year</t>
  </si>
  <si>
    <t>Units</t>
  </si>
  <si>
    <t>Capacity (MW)</t>
  </si>
  <si>
    <t>Firm Capacity (MW)</t>
  </si>
  <si>
    <t>Availability (%)</t>
  </si>
  <si>
    <t>Generation (GWh)</t>
  </si>
  <si>
    <t>Capacity Factor (%)</t>
  </si>
  <si>
    <t>Energy Required (GWh)</t>
  </si>
  <si>
    <t>Curtailed (MWh)</t>
  </si>
  <si>
    <t>Marginal Hours</t>
  </si>
  <si>
    <t>Unit Hours</t>
  </si>
  <si>
    <t>Unit Starts</t>
  </si>
  <si>
    <t>Avg Heat Rate (Btu/kWh)</t>
  </si>
  <si>
    <t>Heat Required (mmBtu)</t>
  </si>
  <si>
    <t>Fuel Costs ($000)</t>
  </si>
  <si>
    <t>Program Costs ($000)</t>
  </si>
  <si>
    <t>Avg Fuel Cost ($/mmBtu)</t>
  </si>
  <si>
    <t>Commitment Costs ($000)</t>
  </si>
  <si>
    <t>Non-Fuel Variable Cost ($000)</t>
  </si>
  <si>
    <t>Total Energy Cost ($000)</t>
  </si>
  <si>
    <t>Average Energy Cost ($/MWh)</t>
  </si>
  <si>
    <t>Fixed Cost ($000)</t>
  </si>
  <si>
    <t>Total Cost ($000)</t>
  </si>
  <si>
    <t>Optimized Cost ($000)</t>
  </si>
  <si>
    <t>Realized Price ($/MWh)</t>
  </si>
  <si>
    <t>Energy Value ($000)</t>
  </si>
  <si>
    <t>Ancillary Value ($000)</t>
  </si>
  <si>
    <t>Capacity Bid ($/kW-yr)</t>
  </si>
  <si>
    <t>Capacity Value ($000)</t>
  </si>
  <si>
    <t>Profits ($000)</t>
  </si>
  <si>
    <t>Externality Costs ($000)</t>
  </si>
  <si>
    <t>Nuclear:Nuclear</t>
  </si>
  <si>
    <t>Coal:Conventional</t>
  </si>
  <si>
    <t>Gas/Oil:Combined Cycle</t>
  </si>
  <si>
    <t>Gas/Oil:Steam Turbine</t>
  </si>
  <si>
    <t>Gas/Oil:Combustion Turbine</t>
  </si>
  <si>
    <t>Hydro:Hydroelectric</t>
  </si>
  <si>
    <t>Renewable:Biomass</t>
  </si>
  <si>
    <t>Renewable:Landfill</t>
  </si>
  <si>
    <t>Renewable:Solar PV</t>
  </si>
  <si>
    <t>Database</t>
  </si>
  <si>
    <t>Date Run</t>
  </si>
  <si>
    <t>Runtime</t>
  </si>
  <si>
    <t>MIP Stop Basis</t>
  </si>
  <si>
    <t>Actual MIP Basis</t>
  </si>
  <si>
    <t>Version</t>
  </si>
  <si>
    <t>Gas</t>
  </si>
  <si>
    <t>Battery Storage</t>
  </si>
  <si>
    <t>Utility Solar</t>
  </si>
  <si>
    <t>DG Solar</t>
  </si>
  <si>
    <t>Offshore Wind</t>
  </si>
  <si>
    <t>Storage:Pumped Hydro</t>
  </si>
  <si>
    <t>Renewable:Wind - Offshore</t>
  </si>
  <si>
    <t>Renewable:Wind</t>
  </si>
  <si>
    <t>Demand:Distributed Generation</t>
  </si>
  <si>
    <t>Storage:Battery</t>
  </si>
  <si>
    <t>Nuclear</t>
  </si>
  <si>
    <t>Coal</t>
  </si>
  <si>
    <t>Hydro</t>
  </si>
  <si>
    <t>Biomass</t>
  </si>
  <si>
    <t>Landfill</t>
  </si>
  <si>
    <t>Wind</t>
  </si>
  <si>
    <t>Solar</t>
  </si>
  <si>
    <t>Pumped Hydro</t>
  </si>
  <si>
    <t>Onshore Wind</t>
  </si>
  <si>
    <t>Gen</t>
  </si>
  <si>
    <t>Capacity</t>
  </si>
  <si>
    <t>Peak (MW)</t>
  </si>
  <si>
    <t>Coincident Peak (MW)</t>
  </si>
  <si>
    <t>Net Capacity Imports (MW)</t>
  </si>
  <si>
    <t>Reserve Margin (%)</t>
  </si>
  <si>
    <t>Load Factor (%)</t>
  </si>
  <si>
    <t>Energy (GWh)</t>
  </si>
  <si>
    <t>Sales (GWh)</t>
  </si>
  <si>
    <t>Purchases (GWh)</t>
  </si>
  <si>
    <t>Net Generation (GWh)</t>
  </si>
  <si>
    <t>Total Production Cost ($000)</t>
  </si>
  <si>
    <t>Profitability ($000)</t>
  </si>
  <si>
    <t>Average Production Cost ($/MWh)</t>
  </si>
  <si>
    <t>Load Wt Price ($/MWh)</t>
  </si>
  <si>
    <t>Optimized Production Cost ($000)</t>
  </si>
  <si>
    <t>Energy Market Cost ($000)</t>
  </si>
  <si>
    <t>Capacity Market Cost ($000)</t>
  </si>
  <si>
    <t>RTC Price ($/MWh)</t>
  </si>
  <si>
    <t>On-Peak Price ($/MWh)</t>
  </si>
  <si>
    <t>Off-Peak Price ($/MWh)</t>
  </si>
  <si>
    <t>Non-Spin Price ($/MWh)</t>
  </si>
  <si>
    <t>Spin Price ($/MWh)</t>
  </si>
  <si>
    <t>Reg Up Price ($/MWh)</t>
  </si>
  <si>
    <t>Reg Down Price ($/MWh)</t>
  </si>
  <si>
    <t>Supp Up Price ($/MWh)</t>
  </si>
  <si>
    <t>Supp Down Price ($/MWh)</t>
  </si>
  <si>
    <t>Capacity Price ($/kW-yr)</t>
  </si>
  <si>
    <t>LOLH (hours)</t>
  </si>
  <si>
    <t>LOLE (days)</t>
  </si>
  <si>
    <t>EUE (MWh)</t>
  </si>
  <si>
    <t>Peak After EE (MW)</t>
  </si>
  <si>
    <t>Peak After Solar (MW)</t>
  </si>
  <si>
    <t>Peak After Batteries (MW)</t>
  </si>
  <si>
    <t>Capital Expense ($000)</t>
  </si>
  <si>
    <t>Carrying Costs ($000)</t>
  </si>
  <si>
    <t>Company</t>
  </si>
  <si>
    <t>Operating Cost</t>
  </si>
  <si>
    <t>Carrying Costs</t>
  </si>
  <si>
    <t>Capital Expense</t>
  </si>
  <si>
    <t>Installed Cost</t>
  </si>
  <si>
    <t>Book Value</t>
  </si>
  <si>
    <t>Book Depreciation</t>
  </si>
  <si>
    <t>Tax Depreciation</t>
  </si>
  <si>
    <t>Tax Credits</t>
  </si>
  <si>
    <t>Property Taxes</t>
  </si>
  <si>
    <t>Decommissioning</t>
  </si>
  <si>
    <t>Other Costs</t>
  </si>
  <si>
    <t>Debt</t>
  </si>
  <si>
    <t>Debt Service</t>
  </si>
  <si>
    <t>Interest</t>
  </si>
  <si>
    <t>AFUDC</t>
  </si>
  <si>
    <t>Capitalized Interest</t>
  </si>
  <si>
    <t>Rate Base</t>
  </si>
  <si>
    <t>Allowed Return</t>
  </si>
  <si>
    <t>Revenue Requirement</t>
  </si>
  <si>
    <t>Emission</t>
  </si>
  <si>
    <t>Released (tons)</t>
  </si>
  <si>
    <t>Release Rate (lb/mmBtu)</t>
  </si>
  <si>
    <t>Average Rate (lb/MWh)</t>
  </si>
  <si>
    <t>Cost ($000)</t>
  </si>
  <si>
    <t>Average Cost ($/MWh)</t>
  </si>
  <si>
    <t>CO2</t>
  </si>
  <si>
    <t>NOx</t>
  </si>
  <si>
    <t>SO2</t>
  </si>
  <si>
    <t>CO2 Emissions (million tons)</t>
  </si>
  <si>
    <t>Generation Match</t>
  </si>
  <si>
    <t>Capacity Match</t>
  </si>
  <si>
    <t>Emissions</t>
  </si>
  <si>
    <t>Total</t>
  </si>
  <si>
    <t>Capacity (%)</t>
  </si>
  <si>
    <t>&lt;- Select</t>
  </si>
  <si>
    <t>Fuel Costs</t>
  </si>
  <si>
    <t>Non Fuel Variable Costs</t>
  </si>
  <si>
    <t>Contract Revenue ($000)</t>
  </si>
  <si>
    <t>Contract Cost ($000)</t>
  </si>
  <si>
    <t>Losses (GWh)</t>
  </si>
  <si>
    <t>Sales Revenue ($000)</t>
  </si>
  <si>
    <t>Purchase Cost ($000)</t>
  </si>
  <si>
    <t>Ancillary Sales ($000)</t>
  </si>
  <si>
    <t>Ancillary Purchases ($000)</t>
  </si>
  <si>
    <t>Retail Sales (GWh)</t>
  </si>
  <si>
    <t>Retail Revenue ($000)</t>
  </si>
  <si>
    <t>Total Operating Cost ($000)</t>
  </si>
  <si>
    <t>Capacity Cost ($000)</t>
  </si>
  <si>
    <t>Capacity Revenue ($000)</t>
  </si>
  <si>
    <t>Purchases</t>
  </si>
  <si>
    <t>Sales</t>
  </si>
  <si>
    <t>Positive values are costs, negative values are revenues</t>
  </si>
  <si>
    <t>Costs ($000)</t>
  </si>
  <si>
    <t>Fixed Costs</t>
  </si>
  <si>
    <t>Net Exchange</t>
  </si>
  <si>
    <t>Load</t>
  </si>
  <si>
    <t>Name</t>
  </si>
  <si>
    <t>Added</t>
  </si>
  <si>
    <t>Active</t>
  </si>
  <si>
    <t>Deferred Credits</t>
  </si>
  <si>
    <t>Peak</t>
  </si>
  <si>
    <t>Program</t>
  </si>
  <si>
    <t>Required</t>
  </si>
  <si>
    <t>Emission Rate (lb/MWh)</t>
  </si>
  <si>
    <t>Average Cost</t>
  </si>
  <si>
    <t>Cost ($/MWh)</t>
  </si>
  <si>
    <t>Carbon Limits</t>
  </si>
  <si>
    <t>Carbon Tax</t>
  </si>
  <si>
    <t>CSAPR Annual NOx</t>
  </si>
  <si>
    <t>CSAPR NOx Ozone Season</t>
  </si>
  <si>
    <t>CSAPR Annual SO2</t>
  </si>
  <si>
    <t>Capital Costs</t>
  </si>
  <si>
    <t>Company Revenue Requirement ($Billion)</t>
  </si>
  <si>
    <t>Program Costs</t>
  </si>
  <si>
    <t>Net Purchases</t>
  </si>
  <si>
    <t>Commitment Costs</t>
  </si>
  <si>
    <t>Year by Year RR ($B)</t>
  </si>
  <si>
    <t>Generation</t>
  </si>
  <si>
    <t>`</t>
  </si>
  <si>
    <t>Capacity: Dominion IRP Plan B</t>
  </si>
  <si>
    <t>Capacity: No New Gas</t>
  </si>
  <si>
    <t>Generation (%)</t>
  </si>
  <si>
    <t>Generation: No New Gas</t>
  </si>
  <si>
    <t>NPV</t>
  </si>
  <si>
    <t>Other Costs ($000)</t>
  </si>
  <si>
    <t>Deferred Taxes</t>
  </si>
  <si>
    <t>ADIT</t>
  </si>
  <si>
    <t>SCAPCO</t>
  </si>
  <si>
    <t>5.0.0.0</t>
  </si>
  <si>
    <t>Demand:Distributed Solar</t>
  </si>
  <si>
    <t>B21</t>
  </si>
  <si>
    <t>PB_21</t>
  </si>
  <si>
    <t>PS_21</t>
  </si>
  <si>
    <t>B22</t>
  </si>
  <si>
    <t>B24</t>
  </si>
  <si>
    <t>PB_24</t>
  </si>
  <si>
    <t>PS_24</t>
  </si>
  <si>
    <t>PB_25</t>
  </si>
  <si>
    <t>PS_25</t>
  </si>
  <si>
    <t>B26</t>
  </si>
  <si>
    <t>S26</t>
  </si>
  <si>
    <t>PB_26</t>
  </si>
  <si>
    <t>PS_26</t>
  </si>
  <si>
    <t>S27</t>
  </si>
  <si>
    <t>PB_27</t>
  </si>
  <si>
    <t>PS_27</t>
  </si>
  <si>
    <t>S28</t>
  </si>
  <si>
    <t>PB_28</t>
  </si>
  <si>
    <t>PS_28</t>
  </si>
  <si>
    <t>S29</t>
  </si>
  <si>
    <t>S30</t>
  </si>
  <si>
    <t>S31</t>
  </si>
  <si>
    <t>S32</t>
  </si>
  <si>
    <t>S33</t>
  </si>
  <si>
    <t>S34</t>
  </si>
  <si>
    <t>S35</t>
  </si>
  <si>
    <t>B36</t>
  </si>
  <si>
    <t>S36</t>
  </si>
  <si>
    <t>PB_36</t>
  </si>
  <si>
    <t>PS_36</t>
  </si>
  <si>
    <t>B37</t>
  </si>
  <si>
    <t>S37</t>
  </si>
  <si>
    <t>S38</t>
  </si>
  <si>
    <t>PB_38</t>
  </si>
  <si>
    <t>PS_38</t>
  </si>
  <si>
    <t>B39</t>
  </si>
  <si>
    <t>S39</t>
  </si>
  <si>
    <t>S40</t>
  </si>
  <si>
    <t>B29</t>
  </si>
  <si>
    <t>PB_29</t>
  </si>
  <si>
    <t>PS_29</t>
  </si>
  <si>
    <t>B30</t>
  </si>
  <si>
    <t>PB_30</t>
  </si>
  <si>
    <t>PS_30</t>
  </si>
  <si>
    <t>B31</t>
  </si>
  <si>
    <t>PB_31</t>
  </si>
  <si>
    <t>PS_31</t>
  </si>
  <si>
    <t>PB_32</t>
  </si>
  <si>
    <t>PS_32</t>
  </si>
  <si>
    <t>PB_34</t>
  </si>
  <si>
    <t>PS_34</t>
  </si>
  <si>
    <t>PB_37</t>
  </si>
  <si>
    <t>PS_37</t>
  </si>
  <si>
    <t>PB_39</t>
  </si>
  <si>
    <t>PS_39</t>
  </si>
  <si>
    <t>B23</t>
  </si>
  <si>
    <t>B25</t>
  </si>
  <si>
    <t>B27</t>
  </si>
  <si>
    <t>B28</t>
  </si>
  <si>
    <t>B32</t>
  </si>
  <si>
    <t>B33</t>
  </si>
  <si>
    <t>B34</t>
  </si>
  <si>
    <t>B35</t>
  </si>
  <si>
    <t>B38</t>
  </si>
  <si>
    <t>B40</t>
  </si>
  <si>
    <t>S21</t>
  </si>
  <si>
    <t>S22</t>
  </si>
  <si>
    <t>S23</t>
  </si>
  <si>
    <t>S24</t>
  </si>
  <si>
    <t>S25</t>
  </si>
  <si>
    <t>PB_22</t>
  </si>
  <si>
    <t>PB_23</t>
  </si>
  <si>
    <t>PB_33</t>
  </si>
  <si>
    <t>PB_35</t>
  </si>
  <si>
    <t>PB_40</t>
  </si>
  <si>
    <t>PS_22</t>
  </si>
  <si>
    <t>PS_23</t>
  </si>
  <si>
    <t>PS_33</t>
  </si>
  <si>
    <t>PS_35</t>
  </si>
  <si>
    <t>PS_40</t>
  </si>
  <si>
    <t>W23</t>
  </si>
  <si>
    <t>W24</t>
  </si>
  <si>
    <t>W25</t>
  </si>
  <si>
    <t>W26</t>
  </si>
  <si>
    <t>W27</t>
  </si>
  <si>
    <t>W28</t>
  </si>
  <si>
    <t>W29</t>
  </si>
  <si>
    <t>W30</t>
  </si>
  <si>
    <t>W31</t>
  </si>
  <si>
    <t>W32</t>
  </si>
  <si>
    <t>W33</t>
  </si>
  <si>
    <t>W34</t>
  </si>
  <si>
    <t>W35</t>
  </si>
  <si>
    <t>W36</t>
  </si>
  <si>
    <t>W37</t>
  </si>
  <si>
    <t>W38</t>
  </si>
  <si>
    <t>W39</t>
  </si>
  <si>
    <t>W40</t>
  </si>
  <si>
    <t>Max Active Projects</t>
  </si>
  <si>
    <t>New Battery</t>
  </si>
  <si>
    <t>New Solar</t>
  </si>
  <si>
    <t>New Paired Battery</t>
  </si>
  <si>
    <t>New Paired Solar</t>
  </si>
  <si>
    <t>New Wind</t>
  </si>
  <si>
    <t>Project Match</t>
  </si>
  <si>
    <t>Confidential</t>
  </si>
  <si>
    <t>New DG</t>
  </si>
  <si>
    <t>Cumulative Additions (MW)</t>
  </si>
  <si>
    <t>Incremental Builds (MW)</t>
  </si>
  <si>
    <t>Cumulative Builds (MW)</t>
  </si>
  <si>
    <t>CONF Generation</t>
  </si>
  <si>
    <t>Thermal Generation</t>
  </si>
  <si>
    <t>New Wind and Solar</t>
  </si>
  <si>
    <t>Scenario &gt;</t>
  </si>
  <si>
    <t>Thermal</t>
  </si>
  <si>
    <t>Net Exchange - for Graph</t>
  </si>
  <si>
    <t>Delta (Retirement 2 minus BAU)</t>
  </si>
  <si>
    <t>*Negative means Retirement 2 is cheaper than BAU</t>
  </si>
  <si>
    <t>EnCompass Input</t>
  </si>
  <si>
    <t>EnCompass Output</t>
  </si>
  <si>
    <t>Red highlight means the model is hitting the build constraint</t>
  </si>
  <si>
    <t>Future DG</t>
  </si>
  <si>
    <t>Retirement 1 - No CO2 Price</t>
  </si>
  <si>
    <t>BAU - No Carbon Price</t>
  </si>
  <si>
    <t>Generation: BAU</t>
  </si>
  <si>
    <t>Batteries</t>
  </si>
  <si>
    <t>Required Replacement Capacity</t>
  </si>
  <si>
    <t>Built Replacement Capacity, 2029</t>
  </si>
  <si>
    <t>Replacement Capacity Limits, 2029</t>
  </si>
  <si>
    <t>Synapse BAU</t>
  </si>
  <si>
    <t>Synapse Retirement 1</t>
  </si>
  <si>
    <t>Synapse Retirement 2</t>
  </si>
  <si>
    <t>NPV Total ($Billion)</t>
  </si>
  <si>
    <t>Utility Solar (MW)</t>
  </si>
  <si>
    <t>Onshore Wind (MW)</t>
  </si>
  <si>
    <t>Storage (MW)</t>
  </si>
  <si>
    <t>Gas (MW)</t>
  </si>
  <si>
    <t>Coal (MW)</t>
  </si>
  <si>
    <t>WPCO Retire 2028 - CO2 Price</t>
  </si>
  <si>
    <t>WPCo Retire 2028 No CO2</t>
  </si>
  <si>
    <t>WPCO BAU 2040 No CO2</t>
  </si>
  <si>
    <t>Mitchell (WV):1</t>
  </si>
  <si>
    <t>Mitchell (WV):2</t>
  </si>
  <si>
    <t>S41</t>
  </si>
  <si>
    <t>S42</t>
  </si>
  <si>
    <t>S43</t>
  </si>
  <si>
    <t>S44</t>
  </si>
  <si>
    <t>S45</t>
  </si>
  <si>
    <t>S46</t>
  </si>
  <si>
    <t>S47</t>
  </si>
  <si>
    <t>S48</t>
  </si>
  <si>
    <t>S49</t>
  </si>
  <si>
    <t>S50</t>
  </si>
  <si>
    <t>Delta (Retirement 2028 minus BAU, CO2 Price)</t>
  </si>
  <si>
    <t>*Negative means Retirement 2028 is cheaper than BAU</t>
  </si>
  <si>
    <t>B41</t>
  </si>
  <si>
    <t>B42</t>
  </si>
  <si>
    <t>B43</t>
  </si>
  <si>
    <t>B44</t>
  </si>
  <si>
    <t>B45</t>
  </si>
  <si>
    <t>B46</t>
  </si>
  <si>
    <t>B47</t>
  </si>
  <si>
    <t>B48</t>
  </si>
  <si>
    <t>B49</t>
  </si>
  <si>
    <t>B50</t>
  </si>
  <si>
    <t>PB_41</t>
  </si>
  <si>
    <t>PB_42</t>
  </si>
  <si>
    <t>PB_43</t>
  </si>
  <si>
    <t>PB_44</t>
  </si>
  <si>
    <t>PB_45</t>
  </si>
  <si>
    <t>PB_46</t>
  </si>
  <si>
    <t>PB_47</t>
  </si>
  <si>
    <t>PB_48</t>
  </si>
  <si>
    <t>PB_49</t>
  </si>
  <si>
    <t>PB_50</t>
  </si>
  <si>
    <t>PS_41</t>
  </si>
  <si>
    <t>PS_42</t>
  </si>
  <si>
    <t>PS_43</t>
  </si>
  <si>
    <t>PS_44</t>
  </si>
  <si>
    <t>PS_45</t>
  </si>
  <si>
    <t>PS_46</t>
  </si>
  <si>
    <t>PS_47</t>
  </si>
  <si>
    <t>PS_48</t>
  </si>
  <si>
    <t>PS_49</t>
  </si>
  <si>
    <t>PS_50</t>
  </si>
  <si>
    <t>W41</t>
  </si>
  <si>
    <t>W42</t>
  </si>
  <si>
    <t>W43</t>
  </si>
  <si>
    <t>W44</t>
  </si>
  <si>
    <t>W45</t>
  </si>
  <si>
    <t>W46</t>
  </si>
  <si>
    <t>W47</t>
  </si>
  <si>
    <t>W48</t>
  </si>
  <si>
    <t>W49</t>
  </si>
  <si>
    <t>W50</t>
  </si>
  <si>
    <t>2050 NPV ($Billions)</t>
  </si>
  <si>
    <t>NPV, 2050</t>
  </si>
  <si>
    <t>WPCO BAU 2040 CO2 No Market</t>
  </si>
  <si>
    <t>BAU, No CO2</t>
  </si>
  <si>
    <t>Retire, No CO2</t>
  </si>
  <si>
    <t>BAU, CO2</t>
  </si>
  <si>
    <t>Retire, CO2</t>
  </si>
  <si>
    <t>*Note that emissions don't account for imports from PJM</t>
  </si>
  <si>
    <t>CO2 Emissions (million tons)*</t>
  </si>
  <si>
    <t>Other:Other</t>
  </si>
  <si>
    <t>PPA_31</t>
  </si>
  <si>
    <t>Capacity Only PPA</t>
  </si>
  <si>
    <t>Capacity Only PPA (MW)</t>
  </si>
  <si>
    <t>KPCo Retire 2028, with CO2</t>
  </si>
  <si>
    <t>KPCo</t>
  </si>
  <si>
    <t>KPCo Retire 2028, no CO2</t>
  </si>
  <si>
    <t>KPCo Retire 2040, with CO2</t>
  </si>
  <si>
    <t>KPCo Retire 2040, no CO2</t>
  </si>
  <si>
    <t>KY Market</t>
  </si>
  <si>
    <t>Rockport:1</t>
  </si>
  <si>
    <t>Rockport:2</t>
  </si>
  <si>
    <t>Big Sandy:1 (Gas)</t>
  </si>
  <si>
    <t>KPCO Retire 2028, no CO2</t>
  </si>
  <si>
    <t>KPCO Retire 2040, with CO2</t>
  </si>
  <si>
    <t>KPCO Retire 2028, with CO2</t>
  </si>
  <si>
    <t>PPA_32</t>
  </si>
  <si>
    <t>PPA_33</t>
  </si>
  <si>
    <t>PPA_34</t>
  </si>
  <si>
    <t>PPA_35</t>
  </si>
  <si>
    <t>PPA_36</t>
  </si>
  <si>
    <t>PPA_37</t>
  </si>
  <si>
    <t>PPA_38</t>
  </si>
  <si>
    <t>PPA_39</t>
  </si>
  <si>
    <t>PPA_40</t>
  </si>
  <si>
    <t>PPA_41</t>
  </si>
  <si>
    <t>PPA_42</t>
  </si>
  <si>
    <t>PPA_43</t>
  </si>
  <si>
    <t>PPA_44</t>
  </si>
  <si>
    <t>PPA_45</t>
  </si>
  <si>
    <t>PPA_46</t>
  </si>
  <si>
    <t>PPA_47</t>
  </si>
  <si>
    <t>PPA_48</t>
  </si>
  <si>
    <t>PPA_49</t>
  </si>
  <si>
    <t>PPA_50</t>
  </si>
  <si>
    <t>Source: CONF KPC responses to AG-KIUC Initial RFI</t>
  </si>
  <si>
    <t>2028 No Carbon</t>
  </si>
  <si>
    <t>(Current) Purchased Energy</t>
  </si>
  <si>
    <t>2040 No Carbon</t>
  </si>
  <si>
    <t>2040 With Carbon</t>
  </si>
  <si>
    <t>2028 With Carbon</t>
  </si>
  <si>
    <t>New Utility Solar</t>
  </si>
  <si>
    <t>KPCo Reserve Margin (%)</t>
  </si>
  <si>
    <t>KPCo CT</t>
  </si>
  <si>
    <t>KCPo CT</t>
  </si>
  <si>
    <t>Labels</t>
  </si>
  <si>
    <t>Delta</t>
  </si>
  <si>
    <t>New Resource Capacity (MW)</t>
  </si>
  <si>
    <t>Synapse Retirement 1 with Carbon</t>
  </si>
  <si>
    <t>New CT</t>
  </si>
  <si>
    <t>Capacity PPA</t>
  </si>
  <si>
    <t>KPCo Retire 2028, with Carbon</t>
  </si>
  <si>
    <t>KPCO_R_KIUC_AG_1_2_Attachment5</t>
  </si>
  <si>
    <t>KPCo Retire 2028, no Carbon</t>
  </si>
  <si>
    <t>Synapse Retirement 1, no Carbon</t>
  </si>
  <si>
    <t>This table compares KPCO's results on the left with Synapse results on the right for 2028 retirement dates. CO2 price table is on the left, No CO2 price table is on the right</t>
  </si>
  <si>
    <t>Scenario Comparison</t>
  </si>
  <si>
    <t>Unit</t>
  </si>
  <si>
    <t>MW</t>
  </si>
  <si>
    <t>Total Capacity</t>
  </si>
  <si>
    <t>Energy</t>
  </si>
  <si>
    <t>Net Imports</t>
  </si>
  <si>
    <t>Total Energy</t>
  </si>
  <si>
    <t>GWh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</si>
</sst>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quot;$&quot;#,##0.0"/>
    <numFmt numFmtId="167" formatCode="_(&quot;$&quot;* #,##0_);_(&quot;$&quot;* \(#,##0\);_(&quot;$&quot;* &quot;-&quot;??_);_(@_)"/>
    <numFmt numFmtId="168" formatCode="m/d/yyyy\ h:mm\ AM/PM"/>
    <numFmt numFmtId="169" formatCode="&quot;$&quot;#,##0.000"/>
    <numFmt numFmtId="170" formatCode="&quot;$&quot;#,##0.00"/>
    <numFmt numFmtId="171" formatCode="#,##0.000"/>
  </numFmts>
  <fonts count="30" x14ac:knownFonts="1">
    <font>
      <sz val="11"/>
      <color theme="1"/>
      <name val="Gill Sans MT"/>
      <family val="2"/>
      <scheme val="minor"/>
    </font>
    <font>
      <sz val="11"/>
      <color theme="1"/>
      <name val="Gill Sans MT"/>
      <family val="2"/>
      <scheme val="minor"/>
    </font>
    <font>
      <sz val="18"/>
      <color theme="3"/>
      <name val="Gill Sans MT"/>
      <family val="2"/>
      <scheme val="major"/>
    </font>
    <font>
      <b/>
      <sz val="15"/>
      <color theme="3"/>
      <name val="Gill Sans MT"/>
      <family val="2"/>
      <scheme val="minor"/>
    </font>
    <font>
      <b/>
      <sz val="13"/>
      <color theme="3"/>
      <name val="Gill Sans MT"/>
      <family val="2"/>
      <scheme val="minor"/>
    </font>
    <font>
      <b/>
      <sz val="11"/>
      <color theme="3"/>
      <name val="Gill Sans MT"/>
      <family val="2"/>
      <scheme val="minor"/>
    </font>
    <font>
      <sz val="11"/>
      <color rgb="FF006100"/>
      <name val="Gill Sans MT"/>
      <family val="2"/>
      <scheme val="minor"/>
    </font>
    <font>
      <sz val="11"/>
      <color rgb="FF9C0006"/>
      <name val="Gill Sans MT"/>
      <family val="2"/>
      <scheme val="minor"/>
    </font>
    <font>
      <sz val="11"/>
      <color rgb="FF9C5700"/>
      <name val="Gill Sans MT"/>
      <family val="2"/>
      <scheme val="minor"/>
    </font>
    <font>
      <sz val="11"/>
      <color rgb="FF3F3F76"/>
      <name val="Gill Sans MT"/>
      <family val="2"/>
      <scheme val="minor"/>
    </font>
    <font>
      <b/>
      <sz val="11"/>
      <color rgb="FF3F3F3F"/>
      <name val="Gill Sans MT"/>
      <family val="2"/>
      <scheme val="minor"/>
    </font>
    <font>
      <b/>
      <sz val="11"/>
      <color rgb="FFFA7D00"/>
      <name val="Gill Sans MT"/>
      <family val="2"/>
      <scheme val="minor"/>
    </font>
    <font>
      <sz val="11"/>
      <color rgb="FFFA7D00"/>
      <name val="Gill Sans MT"/>
      <family val="2"/>
      <scheme val="minor"/>
    </font>
    <font>
      <b/>
      <sz val="11"/>
      <color theme="0"/>
      <name val="Gill Sans MT"/>
      <family val="2"/>
      <scheme val="minor"/>
    </font>
    <font>
      <sz val="11"/>
      <color rgb="FFFF0000"/>
      <name val="Gill Sans MT"/>
      <family val="2"/>
      <scheme val="minor"/>
    </font>
    <font>
      <i/>
      <sz val="11"/>
      <color rgb="FF7F7F7F"/>
      <name val="Gill Sans MT"/>
      <family val="2"/>
      <scheme val="minor"/>
    </font>
    <font>
      <b/>
      <sz val="11"/>
      <color theme="1"/>
      <name val="Gill Sans MT"/>
      <family val="2"/>
      <scheme val="minor"/>
    </font>
    <font>
      <sz val="11"/>
      <color theme="0"/>
      <name val="Gill Sans MT"/>
      <family val="2"/>
      <scheme val="minor"/>
    </font>
    <font>
      <sz val="14"/>
      <color theme="1"/>
      <name val="Gill Sans MT"/>
      <family val="2"/>
      <scheme val="minor"/>
    </font>
    <font>
      <sz val="11"/>
      <color theme="1" tint="0.499984740745262"/>
      <name val="Gill Sans MT"/>
      <family val="2"/>
      <scheme val="minor"/>
    </font>
    <font>
      <b/>
      <sz val="11"/>
      <color theme="1" tint="0.499984740745262"/>
      <name val="Gill Sans MT"/>
      <family val="2"/>
      <scheme val="minor"/>
    </font>
    <font>
      <sz val="11"/>
      <color theme="0" tint="-0.34998626667073579"/>
      <name val="Gill Sans MT"/>
      <family val="2"/>
      <scheme val="minor"/>
    </font>
    <font>
      <b/>
      <sz val="11"/>
      <color rgb="FFFF0000"/>
      <name val="Gill Sans MT"/>
      <family val="2"/>
      <scheme val="minor"/>
    </font>
    <font>
      <sz val="11"/>
      <name val="Gill Sans MT"/>
      <family val="2"/>
      <scheme val="minor"/>
    </font>
    <font>
      <b/>
      <sz val="11"/>
      <color theme="4"/>
      <name val="Gill Sans MT"/>
      <family val="2"/>
      <scheme val="minor"/>
    </font>
    <font>
      <i/>
      <sz val="11"/>
      <color theme="1"/>
      <name val="Gill Sans MT"/>
      <family val="2"/>
      <scheme val="minor"/>
    </font>
    <font>
      <i/>
      <sz val="11"/>
      <color theme="4"/>
      <name val="Gill Sans MT"/>
      <family val="2"/>
      <scheme val="minor"/>
    </font>
    <font>
      <sz val="8"/>
      <name val="Gill Sans MT"/>
      <family val="2"/>
      <scheme val="minor"/>
    </font>
    <font>
      <b/>
      <sz val="14"/>
      <color theme="1"/>
      <name val="Gill Sans MT"/>
      <family val="2"/>
      <scheme val="minor"/>
    </font>
    <font>
      <b/>
      <sz val="11"/>
      <name val="Gill Sans MT"/>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auto="1"/>
      </bottom>
      <diagonal/>
    </border>
    <border>
      <left/>
      <right/>
      <top/>
      <bottom style="thin">
        <color auto="1"/>
      </bottom>
      <diagonal/>
    </border>
    <border>
      <left/>
      <right style="thin">
        <color indexed="64"/>
      </right>
      <top/>
      <bottom style="thin">
        <color auto="1"/>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style="thin">
        <color auto="1"/>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06">
    <xf numFmtId="0" fontId="0" fillId="0" borderId="0" xfId="0"/>
    <xf numFmtId="0" fontId="16" fillId="0" borderId="0" xfId="0" applyFont="1"/>
    <xf numFmtId="4" fontId="0" fillId="0" borderId="0" xfId="0" applyNumberFormat="1"/>
    <xf numFmtId="4" fontId="16" fillId="0" borderId="0" xfId="0" applyNumberFormat="1" applyFont="1"/>
    <xf numFmtId="0" fontId="0" fillId="0" borderId="0" xfId="0" applyFill="1"/>
    <xf numFmtId="164" fontId="0" fillId="0" borderId="0" xfId="42" applyNumberFormat="1" applyFont="1" applyBorder="1" applyAlignment="1">
      <alignment horizontal="center"/>
    </xf>
    <xf numFmtId="164" fontId="0" fillId="0" borderId="11" xfId="42" applyNumberFormat="1" applyFont="1" applyBorder="1" applyAlignment="1">
      <alignment horizontal="center"/>
    </xf>
    <xf numFmtId="164" fontId="0" fillId="0" borderId="13" xfId="42" applyNumberFormat="1" applyFont="1" applyBorder="1" applyAlignment="1">
      <alignment horizontal="center"/>
    </xf>
    <xf numFmtId="164" fontId="0" fillId="0" borderId="14" xfId="42" applyNumberFormat="1" applyFont="1"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164" fontId="0" fillId="0" borderId="10" xfId="42" applyNumberFormat="1" applyFont="1" applyBorder="1" applyAlignment="1">
      <alignment horizontal="center"/>
    </xf>
    <xf numFmtId="164" fontId="0" fillId="0" borderId="12" xfId="42" applyNumberFormat="1" applyFont="1" applyBorder="1" applyAlignment="1">
      <alignment horizontal="center"/>
    </xf>
    <xf numFmtId="0" fontId="16" fillId="0" borderId="0" xfId="0" applyFont="1" applyAlignment="1">
      <alignment horizontal="center"/>
    </xf>
    <xf numFmtId="164" fontId="0" fillId="0" borderId="0" xfId="42" applyNumberFormat="1" applyFont="1"/>
    <xf numFmtId="0" fontId="18" fillId="0" borderId="0" xfId="0" applyFont="1"/>
    <xf numFmtId="9" fontId="0" fillId="0" borderId="0" xfId="43" applyFont="1"/>
    <xf numFmtId="165" fontId="0" fillId="0" borderId="0" xfId="0" applyNumberFormat="1"/>
    <xf numFmtId="166" fontId="0" fillId="0" borderId="0" xfId="0" applyNumberFormat="1"/>
    <xf numFmtId="0" fontId="0" fillId="34" borderId="0" xfId="0" applyFill="1"/>
    <xf numFmtId="0" fontId="16" fillId="34" borderId="0" xfId="0" applyFont="1" applyFill="1"/>
    <xf numFmtId="0" fontId="16" fillId="0" borderId="0" xfId="0" applyFont="1" applyFill="1" applyBorder="1" applyAlignment="1">
      <alignment horizontal="center"/>
    </xf>
    <xf numFmtId="164" fontId="0" fillId="0" borderId="0" xfId="0" applyNumberFormat="1"/>
    <xf numFmtId="0" fontId="0" fillId="0" borderId="0" xfId="0" applyAlignment="1">
      <alignment horizontal="right"/>
    </xf>
    <xf numFmtId="0" fontId="0" fillId="0" borderId="0" xfId="0" applyAlignment="1">
      <alignment horizontal="center" wrapText="1"/>
    </xf>
    <xf numFmtId="0" fontId="0" fillId="0" borderId="0" xfId="0" applyFont="1" applyAlignment="1">
      <alignment horizontal="center" wrapText="1"/>
    </xf>
    <xf numFmtId="0" fontId="0" fillId="0" borderId="18" xfId="0" applyBorder="1"/>
    <xf numFmtId="0" fontId="0" fillId="0" borderId="19" xfId="0" applyBorder="1"/>
    <xf numFmtId="6" fontId="0" fillId="0" borderId="0" xfId="0" applyNumberFormat="1"/>
    <xf numFmtId="0" fontId="16" fillId="0" borderId="0" xfId="0" applyFont="1" applyAlignment="1">
      <alignment horizontal="center" wrapText="1"/>
    </xf>
    <xf numFmtId="164" fontId="16" fillId="0" borderId="0" xfId="0" applyNumberFormat="1" applyFont="1"/>
    <xf numFmtId="0" fontId="0" fillId="0" borderId="0" xfId="0" applyFont="1"/>
    <xf numFmtId="0" fontId="19" fillId="0" borderId="0" xfId="0" applyFont="1"/>
    <xf numFmtId="0" fontId="19" fillId="0" borderId="0" xfId="0" applyFont="1" applyAlignment="1">
      <alignment horizontal="center"/>
    </xf>
    <xf numFmtId="0" fontId="20" fillId="0" borderId="0" xfId="0" applyFont="1"/>
    <xf numFmtId="164" fontId="19" fillId="0" borderId="0" xfId="42" applyNumberFormat="1" applyFont="1"/>
    <xf numFmtId="164" fontId="19" fillId="0" borderId="0" xfId="0" applyNumberFormat="1" applyFont="1"/>
    <xf numFmtId="166" fontId="0" fillId="0" borderId="0" xfId="0" applyNumberFormat="1" applyAlignment="1">
      <alignment horizontal="center"/>
    </xf>
    <xf numFmtId="0" fontId="0" fillId="0" borderId="0" xfId="0" applyAlignment="1">
      <alignment horizontal="center"/>
    </xf>
    <xf numFmtId="0" fontId="21" fillId="0" borderId="0" xfId="0" applyFont="1"/>
    <xf numFmtId="166" fontId="21" fillId="0" borderId="0" xfId="0" applyNumberFormat="1" applyFont="1"/>
    <xf numFmtId="167" fontId="0" fillId="0" borderId="0" xfId="44" applyNumberFormat="1" applyFont="1"/>
    <xf numFmtId="0" fontId="0" fillId="0" borderId="0" xfId="0"/>
    <xf numFmtId="0" fontId="0" fillId="0" borderId="0" xfId="0"/>
    <xf numFmtId="0" fontId="16" fillId="0" borderId="0" xfId="0" applyFont="1"/>
    <xf numFmtId="0" fontId="16" fillId="0" borderId="0" xfId="0" applyFont="1"/>
    <xf numFmtId="4" fontId="0" fillId="0" borderId="0" xfId="0" applyNumberFormat="1"/>
    <xf numFmtId="0" fontId="0" fillId="0" borderId="0" xfId="0"/>
    <xf numFmtId="0" fontId="16" fillId="0" borderId="0" xfId="0" applyFont="1" applyAlignment="1">
      <alignment horizontal="center" wrapText="1"/>
    </xf>
    <xf numFmtId="9" fontId="16" fillId="0" borderId="0" xfId="43" applyFont="1"/>
    <xf numFmtId="0" fontId="16" fillId="0" borderId="0" xfId="0" applyFont="1" applyFill="1"/>
    <xf numFmtId="0" fontId="16" fillId="0" borderId="0" xfId="0" applyFont="1" applyAlignment="1">
      <alignment horizontal="center" wrapText="1"/>
    </xf>
    <xf numFmtId="1" fontId="14" fillId="0" borderId="0" xfId="0" applyNumberFormat="1" applyFont="1"/>
    <xf numFmtId="0" fontId="14" fillId="0" borderId="0" xfId="0" applyFont="1"/>
    <xf numFmtId="0" fontId="22" fillId="0" borderId="0" xfId="0" applyFont="1" applyAlignment="1">
      <alignment horizontal="center"/>
    </xf>
    <xf numFmtId="0" fontId="14" fillId="0" borderId="0" xfId="0" applyFont="1" applyAlignment="1">
      <alignment horizontal="center"/>
    </xf>
    <xf numFmtId="1" fontId="23" fillId="0" borderId="0" xfId="0" applyNumberFormat="1" applyFont="1" applyAlignment="1">
      <alignment horizontal="center"/>
    </xf>
    <xf numFmtId="0" fontId="23" fillId="0" borderId="0" xfId="0" applyFont="1" applyAlignment="1">
      <alignment horizontal="center"/>
    </xf>
    <xf numFmtId="0" fontId="23" fillId="0" borderId="0" xfId="0" applyFont="1"/>
    <xf numFmtId="0" fontId="14" fillId="34" borderId="0" xfId="0" applyFont="1" applyFill="1" applyAlignment="1"/>
    <xf numFmtId="0" fontId="23" fillId="34" borderId="0" xfId="0" applyFont="1" applyFill="1" applyAlignment="1"/>
    <xf numFmtId="0" fontId="24" fillId="0" borderId="0" xfId="0" applyFont="1"/>
    <xf numFmtId="0" fontId="0" fillId="0" borderId="10" xfId="0" applyBorder="1" applyAlignment="1">
      <alignment horizontal="center" wrapText="1"/>
    </xf>
    <xf numFmtId="0" fontId="0" fillId="0" borderId="0" xfId="0" applyBorder="1" applyAlignment="1">
      <alignment horizontal="center" wrapText="1"/>
    </xf>
    <xf numFmtId="0" fontId="0" fillId="0" borderId="11" xfId="0" applyBorder="1" applyAlignment="1">
      <alignment horizontal="center" wrapText="1"/>
    </xf>
    <xf numFmtId="0" fontId="0" fillId="0" borderId="0" xfId="0" applyAlignment="1">
      <alignment horizontal="center"/>
    </xf>
    <xf numFmtId="0" fontId="0" fillId="35" borderId="0" xfId="0" applyFill="1"/>
    <xf numFmtId="0" fontId="0" fillId="35" borderId="0" xfId="0" applyNumberFormat="1" applyFill="1" applyAlignment="1">
      <alignment horizontal="center"/>
    </xf>
    <xf numFmtId="0" fontId="0" fillId="35" borderId="0" xfId="0" applyFill="1" applyAlignment="1">
      <alignment horizontal="center"/>
    </xf>
    <xf numFmtId="0" fontId="14" fillId="38" borderId="0" xfId="0" applyFont="1" applyFill="1"/>
    <xf numFmtId="0" fontId="0" fillId="38" borderId="0" xfId="0" applyFill="1"/>
    <xf numFmtId="164" fontId="0" fillId="0" borderId="0" xfId="42" applyNumberFormat="1" applyFont="1" applyBorder="1" applyAlignment="1">
      <alignment horizontal="right"/>
    </xf>
    <xf numFmtId="164" fontId="0" fillId="0" borderId="26" xfId="42" applyNumberFormat="1" applyFont="1" applyBorder="1" applyAlignment="1">
      <alignment horizontal="center"/>
    </xf>
    <xf numFmtId="0" fontId="0" fillId="0" borderId="0" xfId="0" applyBorder="1"/>
    <xf numFmtId="0" fontId="0" fillId="0" borderId="0" xfId="0" applyBorder="1" applyAlignment="1">
      <alignment horizontal="right"/>
    </xf>
    <xf numFmtId="9" fontId="25" fillId="0" borderId="0" xfId="0" applyNumberFormat="1" applyFont="1" applyBorder="1" applyAlignment="1">
      <alignment horizontal="right"/>
    </xf>
    <xf numFmtId="0" fontId="0" fillId="0" borderId="0" xfId="0" applyFont="1" applyBorder="1" applyAlignment="1">
      <alignment horizontal="center" wrapText="1"/>
    </xf>
    <xf numFmtId="0" fontId="0" fillId="0" borderId="0" xfId="0" applyFont="1" applyFill="1" applyBorder="1" applyAlignment="1">
      <alignment horizontal="center" wrapText="1"/>
    </xf>
    <xf numFmtId="0" fontId="16" fillId="0" borderId="0" xfId="0" applyFont="1" applyBorder="1"/>
    <xf numFmtId="0" fontId="0" fillId="0" borderId="11" xfId="0" applyBorder="1"/>
    <xf numFmtId="0" fontId="0" fillId="0" borderId="10" xfId="0" applyFont="1" applyBorder="1" applyAlignment="1">
      <alignment horizontal="center" wrapText="1"/>
    </xf>
    <xf numFmtId="0" fontId="0" fillId="0" borderId="11" xfId="0" applyFont="1" applyFill="1" applyBorder="1" applyAlignment="1">
      <alignment horizontal="center" wrapText="1"/>
    </xf>
    <xf numFmtId="0" fontId="16" fillId="0" borderId="12"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9" fontId="25" fillId="0" borderId="27" xfId="0" applyNumberFormat="1" applyFont="1" applyBorder="1" applyAlignment="1">
      <alignment horizontal="right"/>
    </xf>
    <xf numFmtId="9" fontId="25" fillId="0" borderId="25" xfId="0" applyNumberFormat="1" applyFont="1" applyBorder="1" applyAlignment="1">
      <alignment horizontal="right"/>
    </xf>
    <xf numFmtId="0" fontId="0" fillId="0" borderId="27" xfId="0" applyFont="1" applyBorder="1" applyAlignment="1">
      <alignment horizontal="center" wrapText="1"/>
    </xf>
    <xf numFmtId="0" fontId="0" fillId="0" borderId="25" xfId="0" applyFont="1" applyBorder="1" applyAlignment="1">
      <alignment horizontal="center" wrapText="1"/>
    </xf>
    <xf numFmtId="164" fontId="0" fillId="0" borderId="27" xfId="42" applyNumberFormat="1" applyFont="1" applyBorder="1" applyAlignment="1">
      <alignment horizontal="right"/>
    </xf>
    <xf numFmtId="164" fontId="0" fillId="0" borderId="25" xfId="42" applyNumberFormat="1" applyFont="1" applyBorder="1" applyAlignment="1">
      <alignment horizontal="right"/>
    </xf>
    <xf numFmtId="0" fontId="0" fillId="0" borderId="27" xfId="0" applyBorder="1"/>
    <xf numFmtId="0" fontId="0" fillId="0" borderId="27" xfId="0" applyFont="1" applyFill="1" applyBorder="1" applyAlignment="1">
      <alignment horizontal="center" wrapText="1"/>
    </xf>
    <xf numFmtId="0" fontId="0" fillId="0" borderId="28" xfId="0" applyBorder="1" applyAlignment="1">
      <alignment horizontal="center"/>
    </xf>
    <xf numFmtId="0" fontId="0" fillId="0" borderId="28" xfId="0" applyFont="1" applyBorder="1" applyAlignment="1">
      <alignment horizontal="center" wrapText="1"/>
    </xf>
    <xf numFmtId="164" fontId="0" fillId="0" borderId="28" xfId="42" applyNumberFormat="1" applyFont="1" applyBorder="1" applyAlignment="1">
      <alignment horizontal="center"/>
    </xf>
    <xf numFmtId="164" fontId="0" fillId="0" borderId="30" xfId="42" applyNumberFormat="1" applyFont="1" applyBorder="1" applyAlignment="1">
      <alignment horizontal="center"/>
    </xf>
    <xf numFmtId="164" fontId="0" fillId="0" borderId="31" xfId="42" applyNumberFormat="1" applyFont="1" applyBorder="1" applyAlignment="1">
      <alignment horizontal="center"/>
    </xf>
    <xf numFmtId="0" fontId="0" fillId="0" borderId="31" xfId="0" applyBorder="1" applyAlignment="1">
      <alignment horizontal="center"/>
    </xf>
    <xf numFmtId="0" fontId="16" fillId="39" borderId="20" xfId="0" applyFont="1" applyFill="1" applyBorder="1" applyAlignment="1">
      <alignment horizontal="center"/>
    </xf>
    <xf numFmtId="0" fontId="16" fillId="39" borderId="29" xfId="0" applyFont="1" applyFill="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16" fillId="36" borderId="0" xfId="0" applyFont="1" applyFill="1" applyAlignment="1">
      <alignment horizontal="center"/>
    </xf>
    <xf numFmtId="0" fontId="16" fillId="0" borderId="0" xfId="0" applyFont="1" applyAlignment="1">
      <alignment horizontal="center"/>
    </xf>
    <xf numFmtId="0" fontId="26" fillId="0" borderId="0" xfId="0" applyFont="1" applyAlignment="1">
      <alignment horizontal="right"/>
    </xf>
    <xf numFmtId="0" fontId="0" fillId="36" borderId="32" xfId="0" applyFill="1" applyBorder="1" applyAlignment="1">
      <alignment horizontal="center"/>
    </xf>
    <xf numFmtId="0" fontId="0" fillId="36" borderId="19" xfId="0" applyFill="1" applyBorder="1" applyAlignment="1">
      <alignment horizontal="center"/>
    </xf>
    <xf numFmtId="165" fontId="0" fillId="0" borderId="0" xfId="42" applyNumberFormat="1" applyFont="1" applyAlignment="1">
      <alignment horizontal="center"/>
    </xf>
    <xf numFmtId="3" fontId="0" fillId="0" borderId="0" xfId="42" applyNumberFormat="1" applyFont="1" applyFill="1" applyAlignment="1">
      <alignment horizontal="center"/>
    </xf>
    <xf numFmtId="3" fontId="0" fillId="0" borderId="0" xfId="0" applyNumberFormat="1"/>
    <xf numFmtId="168" fontId="0" fillId="0" borderId="0" xfId="0" applyNumberFormat="1"/>
    <xf numFmtId="0" fontId="18" fillId="34" borderId="0" xfId="0" applyFont="1" applyFill="1"/>
    <xf numFmtId="0" fontId="14" fillId="0" borderId="0" xfId="0" applyFont="1" applyAlignment="1"/>
    <xf numFmtId="164" fontId="23" fillId="34" borderId="0" xfId="42" applyNumberFormat="1" applyFont="1" applyFill="1" applyAlignment="1">
      <alignment horizontal="center"/>
    </xf>
    <xf numFmtId="0" fontId="0" fillId="34" borderId="0" xfId="0" applyNumberFormat="1" applyFill="1" applyAlignment="1">
      <alignment horizontal="center"/>
    </xf>
    <xf numFmtId="4" fontId="0" fillId="0" borderId="0" xfId="0" applyNumberFormat="1"/>
    <xf numFmtId="0" fontId="0" fillId="0" borderId="0" xfId="0"/>
    <xf numFmtId="0" fontId="0" fillId="0" borderId="0" xfId="0" applyAlignment="1">
      <alignment horizontal="center"/>
    </xf>
    <xf numFmtId="165" fontId="0" fillId="0" borderId="10" xfId="42" applyNumberFormat="1" applyFont="1" applyBorder="1" applyAlignment="1">
      <alignment horizontal="center"/>
    </xf>
    <xf numFmtId="3" fontId="0" fillId="0" borderId="11" xfId="42" applyNumberFormat="1" applyFont="1" applyFill="1" applyBorder="1" applyAlignment="1">
      <alignment horizontal="center"/>
    </xf>
    <xf numFmtId="3" fontId="0" fillId="0" borderId="12" xfId="42" applyNumberFormat="1" applyFont="1" applyFill="1" applyBorder="1" applyAlignment="1">
      <alignment horizontal="center"/>
    </xf>
    <xf numFmtId="165" fontId="0" fillId="0" borderId="11" xfId="42" applyNumberFormat="1" applyFont="1" applyBorder="1" applyAlignment="1">
      <alignment horizontal="center"/>
    </xf>
    <xf numFmtId="169" fontId="0" fillId="0" borderId="11" xfId="0" applyNumberFormat="1" applyBorder="1" applyAlignment="1">
      <alignment horizontal="center"/>
    </xf>
    <xf numFmtId="3" fontId="0" fillId="0" borderId="14" xfId="42" applyNumberFormat="1" applyFont="1" applyFill="1" applyBorder="1" applyAlignment="1">
      <alignment horizontal="center"/>
    </xf>
    <xf numFmtId="3" fontId="0" fillId="0" borderId="10" xfId="42" applyNumberFormat="1" applyFont="1" applyFill="1" applyBorder="1" applyAlignment="1">
      <alignment horizontal="center"/>
    </xf>
    <xf numFmtId="169" fontId="0" fillId="0" borderId="10" xfId="0" applyNumberFormat="1" applyBorder="1" applyAlignment="1">
      <alignment horizontal="center"/>
    </xf>
    <xf numFmtId="0" fontId="0" fillId="0" borderId="0" xfId="0"/>
    <xf numFmtId="4" fontId="0" fillId="0" borderId="0" xfId="0" applyNumberFormat="1"/>
    <xf numFmtId="0" fontId="14" fillId="0" borderId="0" xfId="0" applyFont="1" applyAlignment="1">
      <alignment horizontal="center"/>
    </xf>
    <xf numFmtId="0" fontId="0" fillId="0" borderId="0" xfId="0" applyAlignment="1"/>
    <xf numFmtId="0" fontId="22" fillId="0" borderId="0" xfId="0" applyFont="1" applyAlignment="1"/>
    <xf numFmtId="0" fontId="16" fillId="0" borderId="0" xfId="0" applyFont="1" applyFill="1" applyBorder="1" applyAlignment="1">
      <alignment horizontal="center" wrapText="1"/>
    </xf>
    <xf numFmtId="168" fontId="16" fillId="0" borderId="0" xfId="0" applyNumberFormat="1" applyFont="1"/>
    <xf numFmtId="170" fontId="0" fillId="0" borderId="0" xfId="0" applyNumberFormat="1" applyAlignment="1">
      <alignment horizontal="center"/>
    </xf>
    <xf numFmtId="0" fontId="16" fillId="0" borderId="0" xfId="0" applyFont="1" applyAlignment="1">
      <alignment horizontal="center"/>
    </xf>
    <xf numFmtId="0" fontId="0" fillId="40" borderId="0" xfId="0" applyFill="1"/>
    <xf numFmtId="3" fontId="16" fillId="0" borderId="10" xfId="42" applyNumberFormat="1" applyFont="1" applyFill="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25" fillId="0" borderId="35" xfId="0" applyFont="1" applyBorder="1" applyAlignment="1">
      <alignment horizontal="center"/>
    </xf>
    <xf numFmtId="0" fontId="25" fillId="0" borderId="36" xfId="0" applyFont="1" applyBorder="1" applyAlignment="1">
      <alignment horizontal="center"/>
    </xf>
    <xf numFmtId="0" fontId="25" fillId="0" borderId="37" xfId="0" applyFont="1" applyBorder="1" applyAlignment="1">
      <alignment horizontal="center"/>
    </xf>
    <xf numFmtId="0" fontId="25" fillId="0" borderId="38" xfId="0" applyFont="1" applyBorder="1" applyAlignment="1">
      <alignment horizontal="center"/>
    </xf>
    <xf numFmtId="3" fontId="0" fillId="0" borderId="27" xfId="0" applyNumberFormat="1" applyBorder="1" applyAlignment="1">
      <alignment horizontal="center"/>
    </xf>
    <xf numFmtId="3" fontId="0" fillId="0" borderId="0" xfId="0" applyNumberFormat="1" applyAlignment="1">
      <alignment horizontal="center"/>
    </xf>
    <xf numFmtId="3" fontId="0" fillId="0" borderId="25" xfId="0" applyNumberFormat="1" applyBorder="1" applyAlignment="1">
      <alignment horizontal="center"/>
    </xf>
    <xf numFmtId="3" fontId="0" fillId="0" borderId="11" xfId="0" applyNumberFormat="1" applyBorder="1" applyAlignment="1">
      <alignment horizontal="center"/>
    </xf>
    <xf numFmtId="0" fontId="0" fillId="0" borderId="39" xfId="0" applyBorder="1" applyAlignment="1">
      <alignment horizontal="center"/>
    </xf>
    <xf numFmtId="3" fontId="0" fillId="0" borderId="31" xfId="0" applyNumberFormat="1" applyBorder="1" applyAlignment="1">
      <alignment horizontal="center"/>
    </xf>
    <xf numFmtId="3" fontId="0" fillId="0" borderId="13" xfId="0" applyNumberFormat="1" applyBorder="1" applyAlignment="1">
      <alignment horizontal="center"/>
    </xf>
    <xf numFmtId="3" fontId="0" fillId="0" borderId="26" xfId="0" applyNumberFormat="1" applyBorder="1" applyAlignment="1">
      <alignment horizontal="center"/>
    </xf>
    <xf numFmtId="3" fontId="0" fillId="0" borderId="14" xfId="0" applyNumberFormat="1" applyBorder="1" applyAlignment="1">
      <alignment horizontal="center"/>
    </xf>
    <xf numFmtId="0" fontId="16" fillId="0" borderId="0" xfId="0" applyFont="1" applyAlignment="1"/>
    <xf numFmtId="3" fontId="0" fillId="0" borderId="0" xfId="0" applyNumberFormat="1" applyBorder="1" applyAlignment="1">
      <alignment horizontal="center"/>
    </xf>
    <xf numFmtId="0" fontId="16" fillId="35" borderId="0" xfId="0" applyFont="1" applyFill="1" applyAlignment="1">
      <alignment wrapText="1"/>
    </xf>
    <xf numFmtId="0" fontId="16" fillId="35" borderId="0" xfId="0" applyFont="1" applyFill="1" applyAlignment="1">
      <alignment horizontal="center" wrapText="1"/>
    </xf>
    <xf numFmtId="0" fontId="16" fillId="34" borderId="0" xfId="0" applyFont="1" applyFill="1" applyAlignment="1">
      <alignment wrapText="1"/>
    </xf>
    <xf numFmtId="0" fontId="0" fillId="0" borderId="0" xfId="0" applyAlignment="1">
      <alignment wrapText="1"/>
    </xf>
    <xf numFmtId="0" fontId="0" fillId="41" borderId="0" xfId="0" applyFill="1"/>
    <xf numFmtId="0" fontId="14" fillId="41" borderId="0" xfId="0" applyFont="1" applyFill="1"/>
    <xf numFmtId="0" fontId="28" fillId="41" borderId="0" xfId="0" applyFont="1" applyFill="1"/>
    <xf numFmtId="0" fontId="16" fillId="41" borderId="0" xfId="0" applyFont="1" applyFill="1"/>
    <xf numFmtId="3" fontId="0" fillId="41" borderId="0" xfId="0" applyNumberFormat="1" applyFill="1"/>
    <xf numFmtId="9" fontId="0" fillId="41" borderId="0" xfId="43" applyFont="1" applyFill="1"/>
    <xf numFmtId="0" fontId="24" fillId="41" borderId="0" xfId="0" applyFont="1" applyFill="1" applyAlignment="1">
      <alignment horizontal="center"/>
    </xf>
    <xf numFmtId="0" fontId="16" fillId="41" borderId="0" xfId="0" applyFont="1" applyFill="1" applyAlignment="1">
      <alignment horizontal="center"/>
    </xf>
    <xf numFmtId="0" fontId="29" fillId="41" borderId="0" xfId="0" applyFont="1" applyFill="1" applyAlignment="1">
      <alignment horizontal="center"/>
    </xf>
    <xf numFmtId="0" fontId="16" fillId="41" borderId="36" xfId="0" applyFont="1" applyFill="1" applyBorder="1" applyAlignment="1">
      <alignment horizontal="center"/>
    </xf>
    <xf numFmtId="0" fontId="25" fillId="41" borderId="0" xfId="0" applyFont="1" applyFill="1" applyAlignment="1">
      <alignment horizontal="center"/>
    </xf>
    <xf numFmtId="0" fontId="26" fillId="41" borderId="0" xfId="0" applyFont="1" applyFill="1" applyAlignment="1">
      <alignment horizontal="center"/>
    </xf>
    <xf numFmtId="3" fontId="0" fillId="41" borderId="0" xfId="0" applyNumberFormat="1" applyFill="1" applyAlignment="1">
      <alignment horizontal="center"/>
    </xf>
    <xf numFmtId="171" fontId="0" fillId="41" borderId="0" xfId="0" applyNumberFormat="1" applyFill="1" applyAlignment="1">
      <alignment horizontal="center"/>
    </xf>
    <xf numFmtId="3" fontId="0" fillId="41" borderId="40" xfId="0" applyNumberFormat="1" applyFill="1" applyBorder="1" applyAlignment="1">
      <alignment horizontal="center"/>
    </xf>
    <xf numFmtId="9" fontId="0" fillId="41" borderId="0" xfId="43" applyFont="1" applyFill="1" applyAlignment="1">
      <alignment horizontal="center"/>
    </xf>
    <xf numFmtId="4" fontId="0" fillId="41" borderId="0" xfId="0" applyNumberFormat="1" applyFill="1" applyAlignment="1">
      <alignment horizontal="center"/>
    </xf>
    <xf numFmtId="0" fontId="0" fillId="41" borderId="0" xfId="0" applyFill="1" applyAlignment="1">
      <alignment horizontal="center"/>
    </xf>
    <xf numFmtId="170" fontId="0" fillId="41" borderId="0" xfId="0" applyNumberFormat="1" applyFill="1" applyAlignment="1">
      <alignment horizontal="center"/>
    </xf>
    <xf numFmtId="3" fontId="0" fillId="41" borderId="36" xfId="0" applyNumberFormat="1" applyFill="1" applyBorder="1" applyAlignment="1">
      <alignment horizontal="center"/>
    </xf>
    <xf numFmtId="0" fontId="0" fillId="41" borderId="0" xfId="0" applyFill="1" applyAlignment="1">
      <alignment vertical="center" wrapText="1"/>
    </xf>
    <xf numFmtId="169" fontId="0" fillId="0" borderId="0" xfId="0" applyNumberFormat="1"/>
    <xf numFmtId="0" fontId="16" fillId="39" borderId="22" xfId="0" applyFont="1" applyFill="1" applyBorder="1" applyAlignment="1">
      <alignment horizontal="center"/>
    </xf>
    <xf numFmtId="0" fontId="16" fillId="39" borderId="23" xfId="0" applyFont="1" applyFill="1" applyBorder="1" applyAlignment="1">
      <alignment horizontal="center"/>
    </xf>
    <xf numFmtId="0" fontId="16" fillId="39" borderId="21" xfId="0" applyFont="1" applyFill="1" applyBorder="1" applyAlignment="1">
      <alignment horizontal="center"/>
    </xf>
    <xf numFmtId="0" fontId="16" fillId="39" borderId="24" xfId="0" applyFont="1" applyFill="1" applyBorder="1" applyAlignment="1">
      <alignment horizontal="center"/>
    </xf>
    <xf numFmtId="0" fontId="0" fillId="0" borderId="13" xfId="0" applyBorder="1" applyAlignment="1">
      <alignment horizontal="center"/>
    </xf>
    <xf numFmtId="3" fontId="16" fillId="36" borderId="20" xfId="42" applyNumberFormat="1" applyFont="1" applyFill="1" applyBorder="1" applyAlignment="1">
      <alignment horizontal="center"/>
    </xf>
    <xf numFmtId="3" fontId="16" fillId="36" borderId="23" xfId="42" applyNumberFormat="1" applyFont="1" applyFill="1" applyBorder="1" applyAlignment="1">
      <alignment horizontal="center"/>
    </xf>
    <xf numFmtId="3" fontId="16" fillId="36" borderId="24" xfId="42" applyNumberFormat="1" applyFont="1" applyFill="1" applyBorder="1" applyAlignment="1">
      <alignment horizontal="center"/>
    </xf>
    <xf numFmtId="0" fontId="0" fillId="0" borderId="27"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16" fillId="33" borderId="15" xfId="0" applyFont="1" applyFill="1" applyBorder="1" applyAlignment="1">
      <alignment horizontal="center"/>
    </xf>
    <xf numFmtId="0" fontId="16" fillId="33" borderId="16" xfId="0" applyFont="1" applyFill="1" applyBorder="1" applyAlignment="1">
      <alignment horizontal="center"/>
    </xf>
    <xf numFmtId="0" fontId="16" fillId="33" borderId="17" xfId="0" applyFont="1" applyFill="1" applyBorder="1" applyAlignment="1">
      <alignment horizontal="center"/>
    </xf>
    <xf numFmtId="0" fontId="14" fillId="0" borderId="0" xfId="0" applyFont="1" applyAlignment="1">
      <alignment horizontal="center"/>
    </xf>
    <xf numFmtId="0" fontId="22" fillId="0" borderId="0" xfId="0" applyFont="1" applyAlignment="1">
      <alignment horizontal="center"/>
    </xf>
    <xf numFmtId="0" fontId="16" fillId="33" borderId="15" xfId="0" applyFont="1" applyFill="1" applyBorder="1" applyAlignment="1">
      <alignment horizontal="center" wrapText="1"/>
    </xf>
    <xf numFmtId="0" fontId="16" fillId="33" borderId="17" xfId="0" applyFont="1" applyFill="1" applyBorder="1" applyAlignment="1">
      <alignment horizontal="center" wrapText="1"/>
    </xf>
    <xf numFmtId="0" fontId="16" fillId="37" borderId="0" xfId="0" applyFont="1" applyFill="1" applyAlignment="1">
      <alignment horizontal="center"/>
    </xf>
    <xf numFmtId="0" fontId="16" fillId="36" borderId="0" xfId="0" applyFont="1" applyFill="1" applyAlignment="1">
      <alignment horizontal="center"/>
    </xf>
    <xf numFmtId="0" fontId="16" fillId="0" borderId="0" xfId="0" applyFont="1"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4"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
    <dxf>
      <fill>
        <patternFill>
          <bgColor theme="3" tint="0.7999816888943144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6.xml"/><Relationship Id="rId1" Type="http://schemas.microsoft.com/office/2011/relationships/chartStyle" Target="style6.xml"/></Relationships>
</file>

<file path=xl/charts/_rels/chart2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5038004642484"/>
          <c:y val="8.9120461504811899E-2"/>
          <c:w val="0.66537797557913947"/>
          <c:h val="0.78229731700204141"/>
        </c:manualLayout>
      </c:layout>
      <c:areaChart>
        <c:grouping val="stacked"/>
        <c:varyColors val="0"/>
        <c:ser>
          <c:idx val="0"/>
          <c:order val="0"/>
          <c:tx>
            <c:strRef>
              <c:f>BAU_NoCO2!$AN$4</c:f>
              <c:strCache>
                <c:ptCount val="1"/>
                <c:pt idx="0">
                  <c:v>Nuclear</c:v>
                </c:pt>
              </c:strCache>
            </c:strRef>
          </c:tx>
          <c:spPr>
            <a:solidFill>
              <a:schemeClr val="accent3">
                <a:lumMod val="60000"/>
                <a:lumOff val="40000"/>
                <a:alpha val="80000"/>
              </a:schemeClr>
            </a:solidFill>
            <a:ln>
              <a:solidFill>
                <a:schemeClr val="bg1"/>
              </a:solidFill>
            </a:ln>
            <a:effectLst/>
          </c:spPr>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BAU_NoCO2!$AN$5:$AN$34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513E-4BD1-B8D1-0C29B5D18C07}"/>
            </c:ext>
          </c:extLst>
        </c:ser>
        <c:ser>
          <c:idx val="1"/>
          <c:order val="1"/>
          <c:tx>
            <c:strRef>
              <c:f>BAU_NoCO2!$AO$4</c:f>
              <c:strCache>
                <c:ptCount val="1"/>
                <c:pt idx="0">
                  <c:v>Coal</c:v>
                </c:pt>
              </c:strCache>
            </c:strRef>
          </c:tx>
          <c:spPr>
            <a:solidFill>
              <a:schemeClr val="bg1">
                <a:lumMod val="50000"/>
                <a:alpha val="80000"/>
              </a:schemeClr>
            </a:solidFill>
            <a:ln>
              <a:solidFill>
                <a:schemeClr val="bg1"/>
              </a:solidFill>
            </a:ln>
            <a:effectLst/>
          </c:spPr>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BAU_NoCO2!$AO$5:$AO$34</c:f>
              <c:numCache>
                <c:formatCode>_(* #,##0_);_(* \(#,##0\);_(* "-"??_);_(@_)</c:formatCode>
                <c:ptCount val="30"/>
                <c:pt idx="0">
                  <c:v>4018.2993125915459</c:v>
                </c:pt>
                <c:pt idx="1">
                  <c:v>3086.4021987915044</c:v>
                </c:pt>
                <c:pt idx="2">
                  <c:v>2249.9332199096698</c:v>
                </c:pt>
                <c:pt idx="3">
                  <c:v>2287.1534233093298</c:v>
                </c:pt>
                <c:pt idx="4">
                  <c:v>2349.5265769958501</c:v>
                </c:pt>
                <c:pt idx="5">
                  <c:v>2471.3659210205096</c:v>
                </c:pt>
                <c:pt idx="6">
                  <c:v>2695.1251487731902</c:v>
                </c:pt>
                <c:pt idx="7">
                  <c:v>2705.3746795654297</c:v>
                </c:pt>
                <c:pt idx="8">
                  <c:v>2697.7761917114203</c:v>
                </c:pt>
                <c:pt idx="9">
                  <c:v>2613.3412704467801</c:v>
                </c:pt>
                <c:pt idx="10">
                  <c:v>2349.5265769958501</c:v>
                </c:pt>
                <c:pt idx="11">
                  <c:v>2304.8525886535599</c:v>
                </c:pt>
                <c:pt idx="12">
                  <c:v>2250.5350570678702</c:v>
                </c:pt>
                <c:pt idx="13">
                  <c:v>2236.4884834289596</c:v>
                </c:pt>
                <c:pt idx="14">
                  <c:v>2412.9495925903402</c:v>
                </c:pt>
                <c:pt idx="15">
                  <c:v>2341.0327529907199</c:v>
                </c:pt>
                <c:pt idx="16">
                  <c:v>2412.8547859191904</c:v>
                </c:pt>
                <c:pt idx="17">
                  <c:v>2398.6215248107901</c:v>
                </c:pt>
                <c:pt idx="18">
                  <c:v>2404.01171875</c:v>
                </c:pt>
                <c:pt idx="19">
                  <c:v>2422.9971084594799</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513E-4BD1-B8D1-0C29B5D18C07}"/>
            </c:ext>
          </c:extLst>
        </c:ser>
        <c:ser>
          <c:idx val="2"/>
          <c:order val="2"/>
          <c:tx>
            <c:strRef>
              <c:f>BAU_NoCO2!$AP$4</c:f>
              <c:strCache>
                <c:ptCount val="1"/>
                <c:pt idx="0">
                  <c:v>Gas</c:v>
                </c:pt>
              </c:strCache>
            </c:strRef>
          </c:tx>
          <c:spPr>
            <a:solidFill>
              <a:schemeClr val="accent5">
                <a:alpha val="80000"/>
              </a:schemeClr>
            </a:solidFill>
            <a:ln>
              <a:solidFill>
                <a:schemeClr val="bg1"/>
              </a:solidFill>
            </a:ln>
            <a:effectLst/>
          </c:spPr>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BAU_NoCO2!$AP$5:$AP$34</c:f>
              <c:numCache>
                <c:formatCode>_(* #,##0_);_(* \(#,##0\);_(* "-"??_);_(@_)</c:formatCode>
                <c:ptCount val="30"/>
                <c:pt idx="0">
                  <c:v>190.83677673339801</c:v>
                </c:pt>
                <c:pt idx="1">
                  <c:v>377.33641815185501</c:v>
                </c:pt>
                <c:pt idx="2">
                  <c:v>472.75480651855497</c:v>
                </c:pt>
                <c:pt idx="3">
                  <c:v>472.754829406738</c:v>
                </c:pt>
                <c:pt idx="4">
                  <c:v>190.83682250976599</c:v>
                </c:pt>
                <c:pt idx="5">
                  <c:v>190.83682250976599</c:v>
                </c:pt>
                <c:pt idx="6">
                  <c:v>190.83677673339801</c:v>
                </c:pt>
                <c:pt idx="7">
                  <c:v>190.83682250976599</c:v>
                </c:pt>
                <c:pt idx="8">
                  <c:v>195.17400360107399</c:v>
                </c:pt>
                <c:pt idx="9">
                  <c:v>195.17400360107399</c:v>
                </c:pt>
                <c:pt idx="10">
                  <c:v>41.171836853027301</c:v>
                </c:pt>
                <c:pt idx="11">
                  <c:v>32.763633728027301</c:v>
                </c:pt>
                <c:pt idx="12">
                  <c:v>24.125938415527301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2-513E-4BD1-B8D1-0C29B5D18C07}"/>
            </c:ext>
          </c:extLst>
        </c:ser>
        <c:ser>
          <c:idx val="3"/>
          <c:order val="3"/>
          <c:tx>
            <c:strRef>
              <c:f>BAU_NoCO2!$AQ$4</c:f>
              <c:strCache>
                <c:ptCount val="1"/>
                <c:pt idx="0">
                  <c:v>Hydro</c:v>
                </c:pt>
              </c:strCache>
            </c:strRef>
          </c:tx>
          <c:spPr>
            <a:solidFill>
              <a:schemeClr val="accent1">
                <a:lumMod val="50000"/>
                <a:alpha val="80000"/>
              </a:schemeClr>
            </a:solidFill>
            <a:ln>
              <a:solidFill>
                <a:schemeClr val="bg1"/>
              </a:solidFill>
            </a:ln>
            <a:effectLst/>
          </c:spPr>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BAU_NoCO2!$AQ$5:$AQ$34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3-513E-4BD1-B8D1-0C29B5D18C07}"/>
            </c:ext>
          </c:extLst>
        </c:ser>
        <c:ser>
          <c:idx val="4"/>
          <c:order val="4"/>
          <c:tx>
            <c:strRef>
              <c:f>BAU_NoCO2!$AR$4</c:f>
              <c:strCache>
                <c:ptCount val="1"/>
                <c:pt idx="0">
                  <c:v>Biomass</c:v>
                </c:pt>
              </c:strCache>
            </c:strRef>
          </c:tx>
          <c:spPr>
            <a:solidFill>
              <a:schemeClr val="accent4">
                <a:alpha val="80000"/>
              </a:schemeClr>
            </a:solidFill>
            <a:ln>
              <a:solidFill>
                <a:schemeClr val="bg1"/>
              </a:solidFill>
            </a:ln>
            <a:effectLst/>
          </c:spPr>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BAU_NoCO2!$AR$5:$AR$34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4-513E-4BD1-B8D1-0C29B5D18C07}"/>
            </c:ext>
          </c:extLst>
        </c:ser>
        <c:ser>
          <c:idx val="5"/>
          <c:order val="5"/>
          <c:tx>
            <c:strRef>
              <c:f>BAU_NoCO2!$AS$4</c:f>
              <c:strCache>
                <c:ptCount val="1"/>
                <c:pt idx="0">
                  <c:v>Landfill</c:v>
                </c:pt>
              </c:strCache>
            </c:strRef>
          </c:tx>
          <c:spPr>
            <a:solidFill>
              <a:schemeClr val="accent4">
                <a:lumMod val="50000"/>
                <a:alpha val="80000"/>
              </a:schemeClr>
            </a:solidFill>
            <a:ln>
              <a:noFill/>
            </a:ln>
            <a:effectLst/>
          </c:spPr>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BAU_NoCO2!$AS$5:$AS$34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5-513E-4BD1-B8D1-0C29B5D18C07}"/>
            </c:ext>
          </c:extLst>
        </c:ser>
        <c:ser>
          <c:idx val="6"/>
          <c:order val="6"/>
          <c:tx>
            <c:strRef>
              <c:f>BAU_NoCO2!$AT$4</c:f>
              <c:strCache>
                <c:ptCount val="1"/>
                <c:pt idx="0">
                  <c:v>Solar</c:v>
                </c:pt>
              </c:strCache>
            </c:strRef>
          </c:tx>
          <c:spPr>
            <a:solidFill>
              <a:schemeClr val="accent2">
                <a:alpha val="80000"/>
              </a:schemeClr>
            </a:solidFill>
            <a:ln>
              <a:solidFill>
                <a:schemeClr val="bg1"/>
              </a:solidFill>
            </a:ln>
            <a:effectLst/>
          </c:spPr>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BAU_NoCO2!$AT$5:$AT$34</c:f>
              <c:numCache>
                <c:formatCode>_(* #,##0_);_(* \(#,##0\);_(* "-"??_);_(@_)</c:formatCode>
                <c:ptCount val="30"/>
                <c:pt idx="0">
                  <c:v>0</c:v>
                </c:pt>
                <c:pt idx="1">
                  <c:v>0</c:v>
                </c:pt>
                <c:pt idx="2">
                  <c:v>232.79998588562</c:v>
                </c:pt>
                <c:pt idx="3">
                  <c:v>233.13419246673601</c:v>
                </c:pt>
                <c:pt idx="4">
                  <c:v>232.48285579681399</c:v>
                </c:pt>
                <c:pt idx="5">
                  <c:v>232.84613418579099</c:v>
                </c:pt>
                <c:pt idx="6">
                  <c:v>232.78866767883301</c:v>
                </c:pt>
                <c:pt idx="7">
                  <c:v>232.92993640899701</c:v>
                </c:pt>
                <c:pt idx="8">
                  <c:v>232.634716033936</c:v>
                </c:pt>
                <c:pt idx="9">
                  <c:v>232.81005001068101</c:v>
                </c:pt>
                <c:pt idx="10">
                  <c:v>1627.3798894882239</c:v>
                </c:pt>
                <c:pt idx="11">
                  <c:v>3033.5191278457623</c:v>
                </c:pt>
                <c:pt idx="12">
                  <c:v>3694.2438030242874</c:v>
                </c:pt>
                <c:pt idx="13">
                  <c:v>3737.6685655116939</c:v>
                </c:pt>
                <c:pt idx="14">
                  <c:v>3733.3877797126843</c:v>
                </c:pt>
                <c:pt idx="15">
                  <c:v>3744.4986178874888</c:v>
                </c:pt>
                <c:pt idx="16">
                  <c:v>3740.53233456611</c:v>
                </c:pt>
                <c:pt idx="17">
                  <c:v>3776.3968725204445</c:v>
                </c:pt>
                <c:pt idx="18">
                  <c:v>3767.4811592102051</c:v>
                </c:pt>
                <c:pt idx="19">
                  <c:v>3812.1405429840147</c:v>
                </c:pt>
                <c:pt idx="20">
                  <c:v>4499.5147464275278</c:v>
                </c:pt>
                <c:pt idx="21">
                  <c:v>4496.814895391457</c:v>
                </c:pt>
                <c:pt idx="22">
                  <c:v>4502.6215989589782</c:v>
                </c:pt>
                <c:pt idx="23">
                  <c:v>4633.8860745430011</c:v>
                </c:pt>
                <c:pt idx="24">
                  <c:v>4625.4535129070355</c:v>
                </c:pt>
                <c:pt idx="25">
                  <c:v>4625.6025602817463</c:v>
                </c:pt>
                <c:pt idx="26">
                  <c:v>4627.3882267475219</c:v>
                </c:pt>
                <c:pt idx="27">
                  <c:v>4634.3429801464099</c:v>
                </c:pt>
                <c:pt idx="28">
                  <c:v>4624.6771109104238</c:v>
                </c:pt>
                <c:pt idx="29">
                  <c:v>4674.6477215290042</c:v>
                </c:pt>
              </c:numCache>
            </c:numRef>
          </c:val>
          <c:extLst>
            <c:ext xmlns:c16="http://schemas.microsoft.com/office/drawing/2014/chart" uri="{C3380CC4-5D6E-409C-BE32-E72D297353CC}">
              <c16:uniqueId val="{00000006-513E-4BD1-B8D1-0C29B5D18C07}"/>
            </c:ext>
          </c:extLst>
        </c:ser>
        <c:ser>
          <c:idx val="7"/>
          <c:order val="7"/>
          <c:tx>
            <c:strRef>
              <c:f>BAU_NoCO2!$AU$4</c:f>
              <c:strCache>
                <c:ptCount val="1"/>
                <c:pt idx="0">
                  <c:v>Wind</c:v>
                </c:pt>
              </c:strCache>
            </c:strRef>
          </c:tx>
          <c:spPr>
            <a:solidFill>
              <a:schemeClr val="accent1">
                <a:alpha val="80000"/>
              </a:schemeClr>
            </a:solidFill>
            <a:ln>
              <a:solidFill>
                <a:schemeClr val="bg1"/>
              </a:solidFill>
            </a:ln>
            <a:effectLst/>
          </c:spPr>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BAU_NoCO2!$AU$5:$AU$34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7-513E-4BD1-B8D1-0C29B5D18C07}"/>
            </c:ext>
          </c:extLst>
        </c:ser>
        <c:ser>
          <c:idx val="8"/>
          <c:order val="8"/>
          <c:tx>
            <c:strRef>
              <c:f>BAU_NoCO2!$AV$4</c:f>
              <c:strCache>
                <c:ptCount val="1"/>
                <c:pt idx="0">
                  <c:v>Pumped Hydro</c:v>
                </c:pt>
              </c:strCache>
            </c:strRef>
          </c:tx>
          <c:spPr>
            <a:solidFill>
              <a:schemeClr val="accent6">
                <a:alpha val="85000"/>
              </a:schemeClr>
            </a:solidFill>
            <a:ln>
              <a:solidFill>
                <a:schemeClr val="bg1"/>
              </a:solidFill>
            </a:ln>
            <a:effectLst/>
          </c:spPr>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BAU_NoCO2!$AV$5:$AV$34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8-513E-4BD1-B8D1-0C29B5D18C07}"/>
            </c:ext>
          </c:extLst>
        </c:ser>
        <c:ser>
          <c:idx val="11"/>
          <c:order val="9"/>
          <c:tx>
            <c:strRef>
              <c:f>BAU_NoCO2!$AW$4</c:f>
              <c:strCache>
                <c:ptCount val="1"/>
                <c:pt idx="0">
                  <c:v>Battery Storage</c:v>
                </c:pt>
              </c:strCache>
            </c:strRef>
          </c:tx>
          <c:spPr>
            <a:solidFill>
              <a:schemeClr val="accent5">
                <a:lumMod val="60000"/>
                <a:lumOff val="40000"/>
                <a:alpha val="80000"/>
              </a:schemeClr>
            </a:solidFill>
            <a:ln>
              <a:solidFill>
                <a:schemeClr val="bg1"/>
              </a:solidFill>
            </a:ln>
            <a:effectLst/>
          </c:spPr>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BAU_NoCO2!$AW$5:$AW$34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9-513E-4BD1-B8D1-0C29B5D18C07}"/>
            </c:ext>
          </c:extLst>
        </c:ser>
        <c:ser>
          <c:idx val="10"/>
          <c:order val="11"/>
          <c:tx>
            <c:strRef>
              <c:f>BAU_NoCO2!$AX$4</c:f>
              <c:strCache>
                <c:ptCount val="1"/>
                <c:pt idx="0">
                  <c:v>Net Exchange</c:v>
                </c:pt>
              </c:strCache>
            </c:strRef>
          </c:tx>
          <c:spPr>
            <a:solidFill>
              <a:schemeClr val="bg2"/>
            </a:solidFill>
            <a:ln>
              <a:solidFill>
                <a:schemeClr val="bg1"/>
              </a:solidFill>
            </a:ln>
          </c:spPr>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BAU_NoCO2!$AY$5:$AY$34</c:f>
              <c:numCache>
                <c:formatCode>_(* #,##0_);_(* \(#,##0\);_(* "-"??_);_(@_)</c:formatCode>
                <c:ptCount val="30"/>
                <c:pt idx="0">
                  <c:v>1377.0630683898889</c:v>
                </c:pt>
                <c:pt idx="1">
                  <c:v>2190.0158004760697</c:v>
                </c:pt>
                <c:pt idx="2">
                  <c:v>2690.1571044921839</c:v>
                </c:pt>
                <c:pt idx="3">
                  <c:v>2593.3427219390901</c:v>
                </c:pt>
                <c:pt idx="4">
                  <c:v>2793.4843921661395</c:v>
                </c:pt>
                <c:pt idx="5">
                  <c:v>2672.2407360076895</c:v>
                </c:pt>
                <c:pt idx="6">
                  <c:v>2444.1095819473276</c:v>
                </c:pt>
                <c:pt idx="7">
                  <c:v>2432.4531540870639</c:v>
                </c:pt>
                <c:pt idx="8">
                  <c:v>2436.0712184906056</c:v>
                </c:pt>
                <c:pt idx="9">
                  <c:v>2514.7997303009074</c:v>
                </c:pt>
                <c:pt idx="10">
                  <c:v>1534.4223136901819</c:v>
                </c:pt>
                <c:pt idx="11">
                  <c:v>182.39278602600007</c:v>
                </c:pt>
                <c:pt idx="12">
                  <c:v>0</c:v>
                </c:pt>
                <c:pt idx="13">
                  <c:v>0</c:v>
                </c:pt>
                <c:pt idx="14">
                  <c:v>0</c:v>
                </c:pt>
                <c:pt idx="15">
                  <c:v>0</c:v>
                </c:pt>
                <c:pt idx="16">
                  <c:v>0</c:v>
                </c:pt>
                <c:pt idx="17">
                  <c:v>0</c:v>
                </c:pt>
                <c:pt idx="18">
                  <c:v>0</c:v>
                </c:pt>
                <c:pt idx="19">
                  <c:v>0</c:v>
                </c:pt>
                <c:pt idx="20">
                  <c:v>967.03904151916004</c:v>
                </c:pt>
                <c:pt idx="21">
                  <c:v>956.14291763306028</c:v>
                </c:pt>
                <c:pt idx="22">
                  <c:v>938.61648035048984</c:v>
                </c:pt>
                <c:pt idx="23">
                  <c:v>797.98391103744007</c:v>
                </c:pt>
                <c:pt idx="24">
                  <c:v>794.93165707587968</c:v>
                </c:pt>
                <c:pt idx="25">
                  <c:v>783.16329169273013</c:v>
                </c:pt>
                <c:pt idx="26">
                  <c:v>767.47832322119984</c:v>
                </c:pt>
                <c:pt idx="27">
                  <c:v>748.15796321631024</c:v>
                </c:pt>
                <c:pt idx="28">
                  <c:v>746.44379901884986</c:v>
                </c:pt>
                <c:pt idx="29">
                  <c:v>709.83363151551021</c:v>
                </c:pt>
              </c:numCache>
            </c:numRef>
          </c:val>
          <c:extLst>
            <c:ext xmlns:c16="http://schemas.microsoft.com/office/drawing/2014/chart" uri="{C3380CC4-5D6E-409C-BE32-E72D297353CC}">
              <c16:uniqueId val="{0000000A-513E-4BD1-B8D1-0C29B5D18C07}"/>
            </c:ext>
          </c:extLst>
        </c:ser>
        <c:dLbls>
          <c:showLegendKey val="0"/>
          <c:showVal val="0"/>
          <c:showCatName val="0"/>
          <c:showSerName val="0"/>
          <c:showPercent val="0"/>
          <c:showBubbleSize val="0"/>
        </c:dLbls>
        <c:axId val="1793979776"/>
        <c:axId val="1676736128"/>
      </c:areaChart>
      <c:lineChart>
        <c:grouping val="standard"/>
        <c:varyColors val="0"/>
        <c:ser>
          <c:idx val="9"/>
          <c:order val="10"/>
          <c:tx>
            <c:strRef>
              <c:f>BAU_NoCO2!$AM$4</c:f>
              <c:strCache>
                <c:ptCount val="1"/>
                <c:pt idx="0">
                  <c:v>Load</c:v>
                </c:pt>
              </c:strCache>
            </c:strRef>
          </c:tx>
          <c:spPr>
            <a:ln w="38100">
              <a:solidFill>
                <a:sysClr val="windowText" lastClr="000000"/>
              </a:solidFill>
            </a:ln>
          </c:spPr>
          <c:marker>
            <c:symbol val="none"/>
          </c:marker>
          <c:val>
            <c:numRef>
              <c:f>BAU_NoCO2!$AM$5:$AM$34</c:f>
              <c:numCache>
                <c:formatCode>_(* #,##0_);_(* \(#,##0\);_(* "-"??_);_(@_)</c:formatCode>
                <c:ptCount val="30"/>
                <c:pt idx="0">
                  <c:v>5586.1985473632803</c:v>
                </c:pt>
                <c:pt idx="1">
                  <c:v>5653.7536621093795</c:v>
                </c:pt>
                <c:pt idx="2">
                  <c:v>5645.6453552246103</c:v>
                </c:pt>
                <c:pt idx="3">
                  <c:v>5586.3847961425799</c:v>
                </c:pt>
                <c:pt idx="4">
                  <c:v>5566.330078125</c:v>
                </c:pt>
                <c:pt idx="5">
                  <c:v>5567.2893066406295</c:v>
                </c:pt>
                <c:pt idx="6">
                  <c:v>5562.8591613769504</c:v>
                </c:pt>
                <c:pt idx="7">
                  <c:v>5561.5941162109402</c:v>
                </c:pt>
                <c:pt idx="8">
                  <c:v>5561.6545104980496</c:v>
                </c:pt>
                <c:pt idx="9">
                  <c:v>5556.1241149902298</c:v>
                </c:pt>
                <c:pt idx="10">
                  <c:v>5552.4999084472702</c:v>
                </c:pt>
                <c:pt idx="11">
                  <c:v>5553.5268859863299</c:v>
                </c:pt>
                <c:pt idx="12">
                  <c:v>5547.5801086425799</c:v>
                </c:pt>
                <c:pt idx="13">
                  <c:v>5540.8108215332004</c:v>
                </c:pt>
                <c:pt idx="14">
                  <c:v>5534.2001342773401</c:v>
                </c:pt>
                <c:pt idx="15">
                  <c:v>5523.736328125</c:v>
                </c:pt>
                <c:pt idx="16">
                  <c:v>5512.9490356445303</c:v>
                </c:pt>
                <c:pt idx="17">
                  <c:v>5500.6968078613299</c:v>
                </c:pt>
                <c:pt idx="18">
                  <c:v>5490.9378356933603</c:v>
                </c:pt>
                <c:pt idx="19">
                  <c:v>5479.7013244628897</c:v>
                </c:pt>
                <c:pt idx="20">
                  <c:v>5466.5540771484402</c:v>
                </c:pt>
                <c:pt idx="21">
                  <c:v>5452.9577636718795</c:v>
                </c:pt>
                <c:pt idx="22">
                  <c:v>5441.2379760742197</c:v>
                </c:pt>
                <c:pt idx="23">
                  <c:v>5431.8705139160202</c:v>
                </c:pt>
                <c:pt idx="24">
                  <c:v>5420.3854370117197</c:v>
                </c:pt>
                <c:pt idx="25">
                  <c:v>5408.7649536132803</c:v>
                </c:pt>
                <c:pt idx="26">
                  <c:v>5394.8664855957004</c:v>
                </c:pt>
                <c:pt idx="27">
                  <c:v>5382.50048828125</c:v>
                </c:pt>
                <c:pt idx="28">
                  <c:v>5371.1204528808603</c:v>
                </c:pt>
                <c:pt idx="29">
                  <c:v>5384.4817810058603</c:v>
                </c:pt>
              </c:numCache>
            </c:numRef>
          </c:val>
          <c:smooth val="0"/>
          <c:extLst>
            <c:ext xmlns:c16="http://schemas.microsoft.com/office/drawing/2014/chart" uri="{C3380CC4-5D6E-409C-BE32-E72D297353CC}">
              <c16:uniqueId val="{0000000B-513E-4BD1-B8D1-0C29B5D18C07}"/>
            </c:ext>
          </c:extLst>
        </c:ser>
        <c:dLbls>
          <c:showLegendKey val="0"/>
          <c:showVal val="0"/>
          <c:showCatName val="0"/>
          <c:showSerName val="0"/>
          <c:showPercent val="0"/>
          <c:showBubbleSize val="0"/>
        </c:dLbls>
        <c:marker val="1"/>
        <c:smooth val="0"/>
        <c:axId val="1793979776"/>
        <c:axId val="1676736128"/>
      </c:lineChart>
      <c:catAx>
        <c:axId val="17939797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736128"/>
        <c:crosses val="autoZero"/>
        <c:auto val="1"/>
        <c:lblAlgn val="ctr"/>
        <c:lblOffset val="100"/>
        <c:noMultiLvlLbl val="0"/>
      </c:catAx>
      <c:valAx>
        <c:axId val="1676736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b="0"/>
                  <a:t>Generation (GWh)</a:t>
                </a:r>
              </a:p>
            </c:rich>
          </c:tx>
          <c:layout>
            <c:manualLayout>
              <c:xMode val="edge"/>
              <c:yMode val="edge"/>
              <c:x val="5.0978107505347961E-3"/>
              <c:y val="0.3387642169728784"/>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793979776"/>
        <c:crosses val="autoZero"/>
        <c:crossBetween val="midCat"/>
      </c:valAx>
    </c:plotArea>
    <c:plotVisOnly val="1"/>
    <c:dispBlanksAs val="zero"/>
    <c:showDLblsOverMax val="0"/>
    <c:extLst/>
  </c:chart>
  <c:txPr>
    <a:bodyPr/>
    <a:lstStyle/>
    <a:p>
      <a:pPr>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5038004642484"/>
          <c:y val="8.9120461504811899E-2"/>
          <c:w val="0.66537797557913947"/>
          <c:h val="0.78229731700204141"/>
        </c:manualLayout>
      </c:layout>
      <c:areaChart>
        <c:grouping val="stacked"/>
        <c:varyColors val="0"/>
        <c:ser>
          <c:idx val="0"/>
          <c:order val="0"/>
          <c:tx>
            <c:strRef>
              <c:f>'2028_CO2'!$AN$4</c:f>
              <c:strCache>
                <c:ptCount val="1"/>
                <c:pt idx="0">
                  <c:v>Nuclear</c:v>
                </c:pt>
              </c:strCache>
            </c:strRef>
          </c:tx>
          <c:spPr>
            <a:solidFill>
              <a:schemeClr val="accent3">
                <a:lumMod val="60000"/>
                <a:lumOff val="40000"/>
                <a:alpha val="80000"/>
              </a:schemeClr>
            </a:solidFill>
            <a:ln>
              <a:solidFill>
                <a:schemeClr val="bg1"/>
              </a:solidFill>
            </a:ln>
            <a:effectLst/>
          </c:spPr>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'2028_CO2'!$AN$5:$AN$34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235C-47F3-B1CC-6B09A721809C}"/>
            </c:ext>
          </c:extLst>
        </c:ser>
        <c:ser>
          <c:idx val="1"/>
          <c:order val="1"/>
          <c:tx>
            <c:strRef>
              <c:f>'2028_CO2'!$AO$4</c:f>
              <c:strCache>
                <c:ptCount val="1"/>
                <c:pt idx="0">
                  <c:v>Coal</c:v>
                </c:pt>
              </c:strCache>
            </c:strRef>
          </c:tx>
          <c:spPr>
            <a:solidFill>
              <a:schemeClr val="bg1">
                <a:lumMod val="50000"/>
                <a:alpha val="80000"/>
              </a:schemeClr>
            </a:solidFill>
            <a:ln>
              <a:solidFill>
                <a:schemeClr val="bg1"/>
              </a:solidFill>
            </a:ln>
            <a:effectLst/>
          </c:spPr>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'2028_CO2'!$AO$5:$AO$34</c:f>
              <c:numCache>
                <c:formatCode>_(* #,##0_);_(* \(#,##0\);_(* "-"??_);_(@_)</c:formatCode>
                <c:ptCount val="30"/>
                <c:pt idx="0">
                  <c:v>3977.4471015930148</c:v>
                </c:pt>
                <c:pt idx="1">
                  <c:v>3003.7844619750958</c:v>
                </c:pt>
                <c:pt idx="2">
                  <c:v>2249.9332199096698</c:v>
                </c:pt>
                <c:pt idx="3">
                  <c:v>2287.1534233093298</c:v>
                </c:pt>
                <c:pt idx="4">
                  <c:v>2469.39501571655</c:v>
                </c:pt>
                <c:pt idx="5">
                  <c:v>2471.3659210205096</c:v>
                </c:pt>
                <c:pt idx="6">
                  <c:v>2613.68822097779</c:v>
                </c:pt>
                <c:pt idx="7">
                  <c:v>2023.75661468506</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235C-47F3-B1CC-6B09A721809C}"/>
            </c:ext>
          </c:extLst>
        </c:ser>
        <c:ser>
          <c:idx val="2"/>
          <c:order val="2"/>
          <c:tx>
            <c:strRef>
              <c:f>'2028_CO2'!$AP$4</c:f>
              <c:strCache>
                <c:ptCount val="1"/>
                <c:pt idx="0">
                  <c:v>Gas</c:v>
                </c:pt>
              </c:strCache>
            </c:strRef>
          </c:tx>
          <c:spPr>
            <a:solidFill>
              <a:schemeClr val="accent5">
                <a:alpha val="80000"/>
              </a:schemeClr>
            </a:solidFill>
            <a:ln>
              <a:solidFill>
                <a:schemeClr val="bg1"/>
              </a:solidFill>
            </a:ln>
            <a:effectLst/>
          </c:spPr>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'2028_CO2'!$AP$5:$AP$34</c:f>
              <c:numCache>
                <c:formatCode>_(* #,##0_);_(* \(#,##0\);_(* "-"??_);_(@_)</c:formatCode>
                <c:ptCount val="30"/>
                <c:pt idx="0">
                  <c:v>190.83677673339801</c:v>
                </c:pt>
                <c:pt idx="1">
                  <c:v>377.33641815185501</c:v>
                </c:pt>
                <c:pt idx="2">
                  <c:v>472.75480651855497</c:v>
                </c:pt>
                <c:pt idx="3">
                  <c:v>472.754829406738</c:v>
                </c:pt>
                <c:pt idx="4">
                  <c:v>286.25521087646501</c:v>
                </c:pt>
                <c:pt idx="5">
                  <c:v>190.83682250976599</c:v>
                </c:pt>
                <c:pt idx="6">
                  <c:v>190.83677673339801</c:v>
                </c:pt>
                <c:pt idx="7">
                  <c:v>132.266471862793</c:v>
                </c:pt>
                <c:pt idx="8">
                  <c:v>155.36296081543</c:v>
                </c:pt>
                <c:pt idx="9">
                  <c:v>154.45680236816401</c:v>
                </c:pt>
                <c:pt idx="10">
                  <c:v>52.760515213012702</c:v>
                </c:pt>
                <c:pt idx="11">
                  <c:v>27.176755905151399</c:v>
                </c:pt>
                <c:pt idx="12">
                  <c:v>26.0838947296143</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2-235C-47F3-B1CC-6B09A721809C}"/>
            </c:ext>
          </c:extLst>
        </c:ser>
        <c:ser>
          <c:idx val="3"/>
          <c:order val="3"/>
          <c:tx>
            <c:strRef>
              <c:f>'2028_CO2'!$AQ$4</c:f>
              <c:strCache>
                <c:ptCount val="1"/>
                <c:pt idx="0">
                  <c:v>Hydro</c:v>
                </c:pt>
              </c:strCache>
            </c:strRef>
          </c:tx>
          <c:spPr>
            <a:solidFill>
              <a:schemeClr val="accent1">
                <a:lumMod val="50000"/>
                <a:alpha val="80000"/>
              </a:schemeClr>
            </a:solidFill>
            <a:ln>
              <a:solidFill>
                <a:schemeClr val="bg1"/>
              </a:solidFill>
            </a:ln>
            <a:effectLst/>
          </c:spPr>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'2028_CO2'!$AQ$5:$AQ$34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3-235C-47F3-B1CC-6B09A721809C}"/>
            </c:ext>
          </c:extLst>
        </c:ser>
        <c:ser>
          <c:idx val="4"/>
          <c:order val="4"/>
          <c:tx>
            <c:strRef>
              <c:f>'2028_CO2'!$AR$4</c:f>
              <c:strCache>
                <c:ptCount val="1"/>
                <c:pt idx="0">
                  <c:v>Biomass</c:v>
                </c:pt>
              </c:strCache>
            </c:strRef>
          </c:tx>
          <c:spPr>
            <a:solidFill>
              <a:schemeClr val="accent4">
                <a:alpha val="80000"/>
              </a:schemeClr>
            </a:solidFill>
            <a:ln>
              <a:solidFill>
                <a:schemeClr val="bg1"/>
              </a:solidFill>
            </a:ln>
            <a:effectLst/>
          </c:spPr>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'2028_CO2'!$AR$5:$AR$34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4-235C-47F3-B1CC-6B09A721809C}"/>
            </c:ext>
          </c:extLst>
        </c:ser>
        <c:ser>
          <c:idx val="5"/>
          <c:order val="5"/>
          <c:tx>
            <c:strRef>
              <c:f>'2028_CO2'!$AS$4</c:f>
              <c:strCache>
                <c:ptCount val="1"/>
                <c:pt idx="0">
                  <c:v>Landfill</c:v>
                </c:pt>
              </c:strCache>
            </c:strRef>
          </c:tx>
          <c:spPr>
            <a:solidFill>
              <a:schemeClr val="accent4">
                <a:lumMod val="50000"/>
                <a:alpha val="80000"/>
              </a:schemeClr>
            </a:solidFill>
            <a:ln>
              <a:noFill/>
            </a:ln>
            <a:effectLst/>
          </c:spPr>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'2028_CO2'!$AS$5:$AS$34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5-235C-47F3-B1CC-6B09A721809C}"/>
            </c:ext>
          </c:extLst>
        </c:ser>
        <c:ser>
          <c:idx val="6"/>
          <c:order val="6"/>
          <c:tx>
            <c:strRef>
              <c:f>'2028_CO2'!$AT$4</c:f>
              <c:strCache>
                <c:ptCount val="1"/>
                <c:pt idx="0">
                  <c:v>Solar</c:v>
                </c:pt>
              </c:strCache>
            </c:strRef>
          </c:tx>
          <c:spPr>
            <a:solidFill>
              <a:schemeClr val="accent2">
                <a:alpha val="80000"/>
              </a:schemeClr>
            </a:solidFill>
            <a:ln>
              <a:solidFill>
                <a:schemeClr val="bg1"/>
              </a:solidFill>
            </a:ln>
            <a:effectLst/>
          </c:spPr>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'2028_CO2'!$AT$5:$AT$34</c:f>
              <c:numCache>
                <c:formatCode>_(* #,##0_);_(* \(#,##0\);_(* "-"??_);_(@_)</c:formatCode>
                <c:ptCount val="30"/>
                <c:pt idx="0">
                  <c:v>0</c:v>
                </c:pt>
                <c:pt idx="1">
                  <c:v>0</c:v>
                </c:pt>
                <c:pt idx="2">
                  <c:v>0</c:v>
                </c:pt>
                <c:pt idx="3">
                  <c:v>0</c:v>
                </c:pt>
                <c:pt idx="4">
                  <c:v>0</c:v>
                </c:pt>
                <c:pt idx="5">
                  <c:v>931.38453674316395</c:v>
                </c:pt>
                <c:pt idx="6">
                  <c:v>2095.098026275632</c:v>
                </c:pt>
                <c:pt idx="7">
                  <c:v>3249.71701812745</c:v>
                </c:pt>
                <c:pt idx="8">
                  <c:v>4082.0633316040039</c:v>
                </c:pt>
                <c:pt idx="9">
                  <c:v>4082.6331787109398</c:v>
                </c:pt>
                <c:pt idx="10">
                  <c:v>4394.7279052734402</c:v>
                </c:pt>
                <c:pt idx="11">
                  <c:v>4409.9758281707727</c:v>
                </c:pt>
                <c:pt idx="12">
                  <c:v>4394.1425724029632</c:v>
                </c:pt>
                <c:pt idx="13">
                  <c:v>4401.3715801239032</c:v>
                </c:pt>
                <c:pt idx="14">
                  <c:v>4506.7122411727942</c:v>
                </c:pt>
                <c:pt idx="15">
                  <c:v>4502.9439392089907</c:v>
                </c:pt>
                <c:pt idx="16">
                  <c:v>4500.741146087651</c:v>
                </c:pt>
                <c:pt idx="17">
                  <c:v>4504.7826948165903</c:v>
                </c:pt>
                <c:pt idx="18">
                  <c:v>4496.8576211929367</c:v>
                </c:pt>
                <c:pt idx="19">
                  <c:v>4506.3279762268121</c:v>
                </c:pt>
                <c:pt idx="20">
                  <c:v>4517.3243865966788</c:v>
                </c:pt>
                <c:pt idx="21">
                  <c:v>4506.1476380825034</c:v>
                </c:pt>
                <c:pt idx="22">
                  <c:v>4510.5547714233444</c:v>
                </c:pt>
                <c:pt idx="23">
                  <c:v>4518.7454259395636</c:v>
                </c:pt>
                <c:pt idx="24">
                  <c:v>4513.4191844463421</c:v>
                </c:pt>
                <c:pt idx="25">
                  <c:v>4513.0183682441748</c:v>
                </c:pt>
                <c:pt idx="26">
                  <c:v>4510.157977342612</c:v>
                </c:pt>
                <c:pt idx="27">
                  <c:v>4514.4460341930308</c:v>
                </c:pt>
                <c:pt idx="28">
                  <c:v>4363.3813598156012</c:v>
                </c:pt>
                <c:pt idx="29">
                  <c:v>4283.9873406887073</c:v>
                </c:pt>
              </c:numCache>
            </c:numRef>
          </c:val>
          <c:extLst>
            <c:ext xmlns:c16="http://schemas.microsoft.com/office/drawing/2014/chart" uri="{C3380CC4-5D6E-409C-BE32-E72D297353CC}">
              <c16:uniqueId val="{00000006-235C-47F3-B1CC-6B09A721809C}"/>
            </c:ext>
          </c:extLst>
        </c:ser>
        <c:ser>
          <c:idx val="7"/>
          <c:order val="7"/>
          <c:tx>
            <c:strRef>
              <c:f>'2028_CO2'!$AU$4</c:f>
              <c:strCache>
                <c:ptCount val="1"/>
                <c:pt idx="0">
                  <c:v>Wind</c:v>
                </c:pt>
              </c:strCache>
            </c:strRef>
          </c:tx>
          <c:spPr>
            <a:solidFill>
              <a:schemeClr val="accent1">
                <a:alpha val="80000"/>
              </a:schemeClr>
            </a:solidFill>
            <a:ln>
              <a:solidFill>
                <a:schemeClr val="bg1"/>
              </a:solidFill>
            </a:ln>
            <a:effectLst/>
          </c:spPr>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'2028_CO2'!$AU$5:$AU$34</c:f>
              <c:numCache>
                <c:formatCode>_(* #,##0_);_(* \(#,##0\);_(* "-"??_);_(@_)</c:formatCode>
                <c:ptCount val="30"/>
                <c:pt idx="0">
                  <c:v>0</c:v>
                </c:pt>
                <c:pt idx="1">
                  <c:v>0</c:v>
                </c:pt>
                <c:pt idx="2">
                  <c:v>641.98740577697799</c:v>
                </c:pt>
                <c:pt idx="3">
                  <c:v>646.59901046752896</c:v>
                </c:pt>
                <c:pt idx="4">
                  <c:v>1287.444187164306</c:v>
                </c:pt>
                <c:pt idx="5">
                  <c:v>1288.237880706788</c:v>
                </c:pt>
                <c:pt idx="6">
                  <c:v>1286.164562225342</c:v>
                </c:pt>
                <c:pt idx="7">
                  <c:v>1290.9272804260261</c:v>
                </c:pt>
                <c:pt idx="8">
                  <c:v>1276.607975006104</c:v>
                </c:pt>
                <c:pt idx="9">
                  <c:v>1279.2366714477539</c:v>
                </c:pt>
                <c:pt idx="10">
                  <c:v>1269.5654335021979</c:v>
                </c:pt>
                <c:pt idx="11">
                  <c:v>1276.25915145874</c:v>
                </c:pt>
                <c:pt idx="12">
                  <c:v>1268.9135475158701</c:v>
                </c:pt>
                <c:pt idx="13">
                  <c:v>1270.352123260498</c:v>
                </c:pt>
                <c:pt idx="14">
                  <c:v>1266.862983703614</c:v>
                </c:pt>
                <c:pt idx="15">
                  <c:v>1266.9804954528799</c:v>
                </c:pt>
                <c:pt idx="16">
                  <c:v>1265.4811401367181</c:v>
                </c:pt>
                <c:pt idx="17">
                  <c:v>1264.662498474122</c:v>
                </c:pt>
                <c:pt idx="18">
                  <c:v>1264.2977333068841</c:v>
                </c:pt>
                <c:pt idx="19">
                  <c:v>1272.961650848388</c:v>
                </c:pt>
                <c:pt idx="20">
                  <c:v>1260.4344787597661</c:v>
                </c:pt>
                <c:pt idx="21">
                  <c:v>1263.6378250122079</c:v>
                </c:pt>
                <c:pt idx="22">
                  <c:v>1264.192260742188</c:v>
                </c:pt>
                <c:pt idx="23">
                  <c:v>1268.3250999450679</c:v>
                </c:pt>
                <c:pt idx="24">
                  <c:v>1264.698181152344</c:v>
                </c:pt>
                <c:pt idx="25">
                  <c:v>1265.517066955566</c:v>
                </c:pt>
                <c:pt idx="26">
                  <c:v>1260.125549316406</c:v>
                </c:pt>
                <c:pt idx="27">
                  <c:v>1271.017791748046</c:v>
                </c:pt>
                <c:pt idx="28">
                  <c:v>3131.4057960510218</c:v>
                </c:pt>
                <c:pt idx="29">
                  <c:v>4048.8144493103</c:v>
                </c:pt>
              </c:numCache>
            </c:numRef>
          </c:val>
          <c:extLst>
            <c:ext xmlns:c16="http://schemas.microsoft.com/office/drawing/2014/chart" uri="{C3380CC4-5D6E-409C-BE32-E72D297353CC}">
              <c16:uniqueId val="{00000007-235C-47F3-B1CC-6B09A721809C}"/>
            </c:ext>
          </c:extLst>
        </c:ser>
        <c:ser>
          <c:idx val="8"/>
          <c:order val="8"/>
          <c:tx>
            <c:strRef>
              <c:f>'2028_CO2'!$AV$4</c:f>
              <c:strCache>
                <c:ptCount val="1"/>
                <c:pt idx="0">
                  <c:v>Pumped Hydro</c:v>
                </c:pt>
              </c:strCache>
            </c:strRef>
          </c:tx>
          <c:spPr>
            <a:solidFill>
              <a:schemeClr val="accent6">
                <a:alpha val="85000"/>
              </a:schemeClr>
            </a:solidFill>
            <a:ln>
              <a:solidFill>
                <a:schemeClr val="bg1"/>
              </a:solidFill>
            </a:ln>
            <a:effectLst/>
          </c:spPr>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'2028_CO2'!$AV$5:$AV$34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8-235C-47F3-B1CC-6B09A721809C}"/>
            </c:ext>
          </c:extLst>
        </c:ser>
        <c:ser>
          <c:idx val="11"/>
          <c:order val="9"/>
          <c:tx>
            <c:strRef>
              <c:f>'2028_CO2'!$AW$4</c:f>
              <c:strCache>
                <c:ptCount val="1"/>
                <c:pt idx="0">
                  <c:v>Battery Storage</c:v>
                </c:pt>
              </c:strCache>
            </c:strRef>
          </c:tx>
          <c:spPr>
            <a:solidFill>
              <a:schemeClr val="accent5">
                <a:lumMod val="60000"/>
                <a:lumOff val="40000"/>
                <a:alpha val="80000"/>
              </a:schemeClr>
            </a:solidFill>
            <a:ln>
              <a:solidFill>
                <a:schemeClr val="bg1"/>
              </a:solidFill>
            </a:ln>
            <a:effectLst/>
          </c:spPr>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'2028_CO2'!$AW$5:$AW$34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9-235C-47F3-B1CC-6B09A721809C}"/>
            </c:ext>
          </c:extLst>
        </c:ser>
        <c:ser>
          <c:idx val="10"/>
          <c:order val="11"/>
          <c:tx>
            <c:strRef>
              <c:f>'2028_CO2'!$AX$4</c:f>
              <c:strCache>
                <c:ptCount val="1"/>
                <c:pt idx="0">
                  <c:v>Net Exchange</c:v>
                </c:pt>
              </c:strCache>
            </c:strRef>
          </c:tx>
          <c:spPr>
            <a:solidFill>
              <a:schemeClr val="bg2"/>
            </a:solidFill>
            <a:ln>
              <a:solidFill>
                <a:schemeClr val="bg1"/>
              </a:solidFill>
            </a:ln>
          </c:spPr>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'2028_CO2'!$AY$5:$AY$34</c:f>
              <c:numCache>
                <c:formatCode>_(* #,##0_);_(* \(#,##0\);_(* "-"??_);_(@_)</c:formatCode>
                <c:ptCount val="30"/>
                <c:pt idx="0">
                  <c:v>1417.9153633117689</c:v>
                </c:pt>
                <c:pt idx="1">
                  <c:v>2272.633262634281</c:v>
                </c:pt>
                <c:pt idx="2">
                  <c:v>2280.969831943512</c:v>
                </c:pt>
                <c:pt idx="3">
                  <c:v>2179.8780188560477</c:v>
                </c:pt>
                <c:pt idx="4">
                  <c:v>1523.2363395690888</c:v>
                </c:pt>
                <c:pt idx="5">
                  <c:v>685.46495246887707</c:v>
                </c:pt>
                <c:pt idx="6">
                  <c:v>0</c:v>
                </c:pt>
                <c:pt idx="7">
                  <c:v>0</c:v>
                </c:pt>
                <c:pt idx="8">
                  <c:v>47.619727849959872</c:v>
                </c:pt>
                <c:pt idx="9">
                  <c:v>39.797203779220126</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A-235C-47F3-B1CC-6B09A721809C}"/>
            </c:ext>
          </c:extLst>
        </c:ser>
        <c:dLbls>
          <c:showLegendKey val="0"/>
          <c:showVal val="0"/>
          <c:showCatName val="0"/>
          <c:showSerName val="0"/>
          <c:showPercent val="0"/>
          <c:showBubbleSize val="0"/>
        </c:dLbls>
        <c:axId val="1793979776"/>
        <c:axId val="1676736128"/>
      </c:areaChart>
      <c:lineChart>
        <c:grouping val="standard"/>
        <c:varyColors val="0"/>
        <c:ser>
          <c:idx val="9"/>
          <c:order val="10"/>
          <c:tx>
            <c:strRef>
              <c:f>'2028_CO2'!$AM$4</c:f>
              <c:strCache>
                <c:ptCount val="1"/>
                <c:pt idx="0">
                  <c:v>Load</c:v>
                </c:pt>
              </c:strCache>
            </c:strRef>
          </c:tx>
          <c:spPr>
            <a:ln w="38100">
              <a:solidFill>
                <a:sysClr val="windowText" lastClr="000000"/>
              </a:solidFill>
            </a:ln>
          </c:spPr>
          <c:marker>
            <c:symbol val="none"/>
          </c:marker>
          <c:val>
            <c:numRef>
              <c:f>'2028_CO2'!$AM$5:$AM$34</c:f>
              <c:numCache>
                <c:formatCode>_(* #,##0_);_(* \(#,##0\);_(* "-"??_);_(@_)</c:formatCode>
                <c:ptCount val="30"/>
                <c:pt idx="0">
                  <c:v>5586.1985473632803</c:v>
                </c:pt>
                <c:pt idx="1">
                  <c:v>5653.7536621093795</c:v>
                </c:pt>
                <c:pt idx="2">
                  <c:v>5645.6453552246103</c:v>
                </c:pt>
                <c:pt idx="3">
                  <c:v>5586.3847961425799</c:v>
                </c:pt>
                <c:pt idx="4">
                  <c:v>5566.330078125</c:v>
                </c:pt>
                <c:pt idx="5">
                  <c:v>5567.2893066406295</c:v>
                </c:pt>
                <c:pt idx="6">
                  <c:v>5562.8591613769504</c:v>
                </c:pt>
                <c:pt idx="7">
                  <c:v>5561.5941162109402</c:v>
                </c:pt>
                <c:pt idx="8">
                  <c:v>5561.6545104980496</c:v>
                </c:pt>
                <c:pt idx="9">
                  <c:v>5556.1241149902298</c:v>
                </c:pt>
                <c:pt idx="10">
                  <c:v>5552.4999084472702</c:v>
                </c:pt>
                <c:pt idx="11">
                  <c:v>5553.5268859863299</c:v>
                </c:pt>
                <c:pt idx="12">
                  <c:v>5547.5801086425799</c:v>
                </c:pt>
                <c:pt idx="13">
                  <c:v>5540.8108215332004</c:v>
                </c:pt>
                <c:pt idx="14">
                  <c:v>5534.2001342773401</c:v>
                </c:pt>
                <c:pt idx="15">
                  <c:v>5523.736328125</c:v>
                </c:pt>
                <c:pt idx="16">
                  <c:v>5512.9490356445303</c:v>
                </c:pt>
                <c:pt idx="17">
                  <c:v>5500.6968078613299</c:v>
                </c:pt>
                <c:pt idx="18">
                  <c:v>5490.9378356933603</c:v>
                </c:pt>
                <c:pt idx="19">
                  <c:v>5479.7013244628897</c:v>
                </c:pt>
                <c:pt idx="20">
                  <c:v>5466.5540771484402</c:v>
                </c:pt>
                <c:pt idx="21">
                  <c:v>5452.9577636718795</c:v>
                </c:pt>
                <c:pt idx="22">
                  <c:v>5441.2379760742197</c:v>
                </c:pt>
                <c:pt idx="23">
                  <c:v>5431.8705139160202</c:v>
                </c:pt>
                <c:pt idx="24">
                  <c:v>5420.3854370117197</c:v>
                </c:pt>
                <c:pt idx="25">
                  <c:v>5408.7649536132803</c:v>
                </c:pt>
                <c:pt idx="26">
                  <c:v>5394.8664855957004</c:v>
                </c:pt>
                <c:pt idx="27">
                  <c:v>5382.50048828125</c:v>
                </c:pt>
                <c:pt idx="28">
                  <c:v>5371.1204528808603</c:v>
                </c:pt>
                <c:pt idx="29">
                  <c:v>5384.4817810058603</c:v>
                </c:pt>
              </c:numCache>
            </c:numRef>
          </c:val>
          <c:smooth val="0"/>
          <c:extLst>
            <c:ext xmlns:c16="http://schemas.microsoft.com/office/drawing/2014/chart" uri="{C3380CC4-5D6E-409C-BE32-E72D297353CC}">
              <c16:uniqueId val="{0000000B-235C-47F3-B1CC-6B09A721809C}"/>
            </c:ext>
          </c:extLst>
        </c:ser>
        <c:dLbls>
          <c:showLegendKey val="0"/>
          <c:showVal val="0"/>
          <c:showCatName val="0"/>
          <c:showSerName val="0"/>
          <c:showPercent val="0"/>
          <c:showBubbleSize val="0"/>
        </c:dLbls>
        <c:marker val="1"/>
        <c:smooth val="0"/>
        <c:axId val="1793979776"/>
        <c:axId val="1676736128"/>
      </c:lineChart>
      <c:catAx>
        <c:axId val="17939797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736128"/>
        <c:crosses val="autoZero"/>
        <c:auto val="1"/>
        <c:lblAlgn val="ctr"/>
        <c:lblOffset val="100"/>
        <c:noMultiLvlLbl val="0"/>
      </c:catAx>
      <c:valAx>
        <c:axId val="1676736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b="0"/>
                  <a:t>Generation (GWh)</a:t>
                </a:r>
              </a:p>
            </c:rich>
          </c:tx>
          <c:layout>
            <c:manualLayout>
              <c:xMode val="edge"/>
              <c:yMode val="edge"/>
              <c:x val="5.0978107505347961E-3"/>
              <c:y val="0.3387642169728784"/>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793979776"/>
        <c:crosses val="autoZero"/>
        <c:crossBetween val="midCat"/>
      </c:valAx>
    </c:plotArea>
    <c:plotVisOnly val="1"/>
    <c:dispBlanksAs val="zero"/>
    <c:showDLblsOverMax val="0"/>
    <c:extLst/>
  </c:chart>
  <c:txPr>
    <a:bodyPr/>
    <a:lstStyle/>
    <a:p>
      <a:pPr>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90364963029767"/>
          <c:y val="3.6796991760318566E-2"/>
          <c:w val="0.67116303889335815"/>
          <c:h val="0.86276802934066221"/>
        </c:manualLayout>
      </c:layout>
      <c:barChart>
        <c:barDir val="col"/>
        <c:grouping val="stacked"/>
        <c:varyColors val="0"/>
        <c:ser>
          <c:idx val="0"/>
          <c:order val="0"/>
          <c:tx>
            <c:strRef>
              <c:f>'2028_CO2'!$BC$4</c:f>
              <c:strCache>
                <c:ptCount val="1"/>
                <c:pt idx="0">
                  <c:v>Nuclear</c:v>
                </c:pt>
              </c:strCache>
            </c:strRef>
          </c:tx>
          <c:spPr>
            <a:solidFill>
              <a:schemeClr val="accent3">
                <a:lumMod val="60000"/>
                <a:lumOff val="40000"/>
              </a:schemeClr>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'2028_CO2'!$BC$5:$BC$34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A446-4228-98F1-B1D35F618C8F}"/>
            </c:ext>
          </c:extLst>
        </c:ser>
        <c:ser>
          <c:idx val="1"/>
          <c:order val="1"/>
          <c:tx>
            <c:strRef>
              <c:f>'2028_CO2'!$BD$4</c:f>
              <c:strCache>
                <c:ptCount val="1"/>
                <c:pt idx="0">
                  <c:v>Coal</c:v>
                </c:pt>
              </c:strCache>
            </c:strRef>
          </c:tx>
          <c:spPr>
            <a:solidFill>
              <a:schemeClr val="bg1">
                <a:lumMod val="50000"/>
              </a:schemeClr>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'2028_CO2'!$BD$5:$BD$34</c:f>
              <c:numCache>
                <c:formatCode>_(* #,##0_);_(* \(#,##0\);_(* "-"??_);_(@_)</c:formatCode>
                <c:ptCount val="30"/>
                <c:pt idx="0">
                  <c:v>1172</c:v>
                </c:pt>
                <c:pt idx="1">
                  <c:v>977</c:v>
                </c:pt>
                <c:pt idx="2">
                  <c:v>780</c:v>
                </c:pt>
                <c:pt idx="3">
                  <c:v>780</c:v>
                </c:pt>
                <c:pt idx="4">
                  <c:v>780</c:v>
                </c:pt>
                <c:pt idx="5">
                  <c:v>780</c:v>
                </c:pt>
                <c:pt idx="6">
                  <c:v>780</c:v>
                </c:pt>
                <c:pt idx="7">
                  <c:v>780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A446-4228-98F1-B1D35F618C8F}"/>
            </c:ext>
          </c:extLst>
        </c:ser>
        <c:ser>
          <c:idx val="2"/>
          <c:order val="2"/>
          <c:tx>
            <c:strRef>
              <c:f>'2028_CO2'!$BE$4</c:f>
              <c:strCache>
                <c:ptCount val="1"/>
                <c:pt idx="0">
                  <c:v>Gas</c:v>
                </c:pt>
              </c:strCache>
            </c:strRef>
          </c:tx>
          <c:spPr>
            <a:solidFill>
              <a:schemeClr val="accent5">
                <a:alpha val="80000"/>
              </a:schemeClr>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'2028_CO2'!$BE$5:$BE$34</c:f>
              <c:numCache>
                <c:formatCode>_(* #,##0_);_(* \(#,##0\);_(* "-"??_);_(@_)</c:formatCode>
                <c:ptCount val="30"/>
                <c:pt idx="0">
                  <c:v>295</c:v>
                </c:pt>
                <c:pt idx="1">
                  <c:v>295</c:v>
                </c:pt>
                <c:pt idx="2">
                  <c:v>295</c:v>
                </c:pt>
                <c:pt idx="3">
                  <c:v>295</c:v>
                </c:pt>
                <c:pt idx="4">
                  <c:v>295</c:v>
                </c:pt>
                <c:pt idx="5">
                  <c:v>295</c:v>
                </c:pt>
                <c:pt idx="6">
                  <c:v>295</c:v>
                </c:pt>
                <c:pt idx="7">
                  <c:v>295</c:v>
                </c:pt>
                <c:pt idx="8">
                  <c:v>295</c:v>
                </c:pt>
                <c:pt idx="9">
                  <c:v>295</c:v>
                </c:pt>
                <c:pt idx="10">
                  <c:v>125</c:v>
                </c:pt>
                <c:pt idx="11">
                  <c:v>125</c:v>
                </c:pt>
                <c:pt idx="12">
                  <c:v>125</c:v>
                </c:pt>
                <c:pt idx="13">
                  <c:v>125</c:v>
                </c:pt>
                <c:pt idx="14">
                  <c:v>125</c:v>
                </c:pt>
                <c:pt idx="15">
                  <c:v>125</c:v>
                </c:pt>
                <c:pt idx="16">
                  <c:v>125</c:v>
                </c:pt>
                <c:pt idx="17">
                  <c:v>125</c:v>
                </c:pt>
                <c:pt idx="18">
                  <c:v>125</c:v>
                </c:pt>
                <c:pt idx="19">
                  <c:v>125</c:v>
                </c:pt>
                <c:pt idx="20">
                  <c:v>125</c:v>
                </c:pt>
                <c:pt idx="21">
                  <c:v>125</c:v>
                </c:pt>
                <c:pt idx="22">
                  <c:v>125</c:v>
                </c:pt>
                <c:pt idx="23">
                  <c:v>125</c:v>
                </c:pt>
                <c:pt idx="24">
                  <c:v>125</c:v>
                </c:pt>
                <c:pt idx="25">
                  <c:v>125</c:v>
                </c:pt>
                <c:pt idx="26">
                  <c:v>125</c:v>
                </c:pt>
                <c:pt idx="27">
                  <c:v>125</c:v>
                </c:pt>
                <c:pt idx="28">
                  <c:v>125</c:v>
                </c:pt>
                <c:pt idx="29">
                  <c:v>125</c:v>
                </c:pt>
              </c:numCache>
            </c:numRef>
          </c:val>
          <c:extLst>
            <c:ext xmlns:c16="http://schemas.microsoft.com/office/drawing/2014/chart" uri="{C3380CC4-5D6E-409C-BE32-E72D297353CC}">
              <c16:uniqueId val="{00000002-A446-4228-98F1-B1D35F618C8F}"/>
            </c:ext>
          </c:extLst>
        </c:ser>
        <c:ser>
          <c:idx val="3"/>
          <c:order val="3"/>
          <c:tx>
            <c:strRef>
              <c:f>'2028_CO2'!$BF$4</c:f>
              <c:strCache>
                <c:ptCount val="1"/>
                <c:pt idx="0">
                  <c:v>Hydro</c:v>
                </c:pt>
              </c:strCache>
            </c:strRef>
          </c:tx>
          <c:spPr>
            <a:solidFill>
              <a:schemeClr val="accent1">
                <a:lumMod val="50000"/>
              </a:schemeClr>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'2028_CO2'!$BF$5:$BF$34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3-A446-4228-98F1-B1D35F618C8F}"/>
            </c:ext>
          </c:extLst>
        </c:ser>
        <c:ser>
          <c:idx val="4"/>
          <c:order val="4"/>
          <c:tx>
            <c:strRef>
              <c:f>'2028_CO2'!$BG$4</c:f>
              <c:strCache>
                <c:ptCount val="1"/>
                <c:pt idx="0">
                  <c:v>Biomass</c:v>
                </c:pt>
              </c:strCache>
            </c:strRef>
          </c:tx>
          <c:spPr>
            <a:solidFill>
              <a:schemeClr val="accent4"/>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'2028_CO2'!$BG$5:$BG$34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4-A446-4228-98F1-B1D35F618C8F}"/>
            </c:ext>
          </c:extLst>
        </c:ser>
        <c:ser>
          <c:idx val="5"/>
          <c:order val="5"/>
          <c:tx>
            <c:strRef>
              <c:f>'2028_CO2'!$BH$4</c:f>
              <c:strCache>
                <c:ptCount val="1"/>
                <c:pt idx="0">
                  <c:v>Landfill</c:v>
                </c:pt>
              </c:strCache>
            </c:strRef>
          </c:tx>
          <c:spPr>
            <a:solidFill>
              <a:schemeClr val="accent4">
                <a:lumMod val="50000"/>
              </a:schemeClr>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'2028_CO2'!$BH$5:$BH$34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5-A446-4228-98F1-B1D35F618C8F}"/>
            </c:ext>
          </c:extLst>
        </c:ser>
        <c:ser>
          <c:idx val="6"/>
          <c:order val="6"/>
          <c:tx>
            <c:strRef>
              <c:f>'2028_CO2'!$BI$4</c:f>
              <c:strCache>
                <c:ptCount val="1"/>
                <c:pt idx="0">
                  <c:v>Utility Solar</c:v>
                </c:pt>
              </c:strCache>
            </c:strRef>
          </c:tx>
          <c:spPr>
            <a:solidFill>
              <a:schemeClr val="accent2"/>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'2028_CO2'!$BI$5:$BI$34</c:f>
              <c:numCache>
                <c:formatCode>_(* #,##0_);_(* \(#,##0\);_(* "-"??_);_(@_)</c:formatCode>
                <c:ptCount val="30"/>
                <c:pt idx="0">
                  <c:v>0</c:v>
                </c:pt>
                <c:pt idx="1">
                  <c:v>0</c:v>
                </c:pt>
                <c:pt idx="2">
                  <c:v>0</c:v>
                </c:pt>
                <c:pt idx="3">
                  <c:v>0</c:v>
                </c:pt>
                <c:pt idx="4">
                  <c:v>0</c:v>
                </c:pt>
                <c:pt idx="5">
                  <c:v>400</c:v>
                </c:pt>
                <c:pt idx="6">
                  <c:v>900</c:v>
                </c:pt>
                <c:pt idx="7">
                  <c:v>1400</c:v>
                </c:pt>
                <c:pt idx="8">
                  <c:v>1800</c:v>
                </c:pt>
                <c:pt idx="9">
                  <c:v>1800</c:v>
                </c:pt>
                <c:pt idx="10">
                  <c:v>2040</c:v>
                </c:pt>
                <c:pt idx="11">
                  <c:v>2040</c:v>
                </c:pt>
                <c:pt idx="12">
                  <c:v>2040</c:v>
                </c:pt>
                <c:pt idx="13">
                  <c:v>2040</c:v>
                </c:pt>
                <c:pt idx="14">
                  <c:v>2140</c:v>
                </c:pt>
                <c:pt idx="15">
                  <c:v>2140</c:v>
                </c:pt>
                <c:pt idx="16">
                  <c:v>2140</c:v>
                </c:pt>
                <c:pt idx="17">
                  <c:v>2140</c:v>
                </c:pt>
                <c:pt idx="18">
                  <c:v>2140</c:v>
                </c:pt>
                <c:pt idx="19">
                  <c:v>2140</c:v>
                </c:pt>
                <c:pt idx="20">
                  <c:v>2160</c:v>
                </c:pt>
                <c:pt idx="21">
                  <c:v>2160</c:v>
                </c:pt>
                <c:pt idx="22">
                  <c:v>2160</c:v>
                </c:pt>
                <c:pt idx="23">
                  <c:v>2160</c:v>
                </c:pt>
                <c:pt idx="24">
                  <c:v>2160</c:v>
                </c:pt>
                <c:pt idx="25">
                  <c:v>2160</c:v>
                </c:pt>
                <c:pt idx="26">
                  <c:v>2160</c:v>
                </c:pt>
                <c:pt idx="27">
                  <c:v>2160</c:v>
                </c:pt>
                <c:pt idx="28">
                  <c:v>2160</c:v>
                </c:pt>
                <c:pt idx="29">
                  <c:v>2160</c:v>
                </c:pt>
              </c:numCache>
            </c:numRef>
          </c:val>
          <c:extLst>
            <c:ext xmlns:c16="http://schemas.microsoft.com/office/drawing/2014/chart" uri="{C3380CC4-5D6E-409C-BE32-E72D297353CC}">
              <c16:uniqueId val="{00000006-A446-4228-98F1-B1D35F618C8F}"/>
            </c:ext>
          </c:extLst>
        </c:ser>
        <c:ser>
          <c:idx val="7"/>
          <c:order val="7"/>
          <c:tx>
            <c:strRef>
              <c:f>'2028_CO2'!$BJ$4</c:f>
              <c:strCache>
                <c:ptCount val="1"/>
                <c:pt idx="0">
                  <c:v>DG Solar</c:v>
                </c:pt>
              </c:strCache>
            </c:strRef>
          </c:tx>
          <c:spPr>
            <a:solidFill>
              <a:schemeClr val="accent2">
                <a:lumMod val="75000"/>
              </a:schemeClr>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'2028_CO2'!$BJ$5:$BJ$34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7-A446-4228-98F1-B1D35F618C8F}"/>
            </c:ext>
          </c:extLst>
        </c:ser>
        <c:ser>
          <c:idx val="9"/>
          <c:order val="8"/>
          <c:tx>
            <c:strRef>
              <c:f>'2028_CO2'!$BL$4</c:f>
              <c:strCache>
                <c:ptCount val="1"/>
                <c:pt idx="0">
                  <c:v>Offshore Wind</c:v>
                </c:pt>
              </c:strCache>
            </c:strRef>
          </c:tx>
          <c:spPr>
            <a:solidFill>
              <a:schemeClr val="accent1"/>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'2028_CO2'!$BL$5:$BL$34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8-A446-4228-98F1-B1D35F618C8F}"/>
            </c:ext>
          </c:extLst>
        </c:ser>
        <c:ser>
          <c:idx val="10"/>
          <c:order val="9"/>
          <c:tx>
            <c:strRef>
              <c:f>'2028_CO2'!$BM$4</c:f>
              <c:strCache>
                <c:ptCount val="1"/>
                <c:pt idx="0">
                  <c:v>Onshore Wind</c:v>
                </c:pt>
              </c:strCache>
            </c:strRef>
          </c:tx>
          <c:spPr>
            <a:solidFill>
              <a:schemeClr val="accent1"/>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'2028_CO2'!$BM$5:$BM$34</c:f>
              <c:numCache>
                <c:formatCode>_(* #,##0_);_(* \(#,##0\);_(* "-"??_);_(@_)</c:formatCode>
                <c:ptCount val="30"/>
                <c:pt idx="0">
                  <c:v>0</c:v>
                </c:pt>
                <c:pt idx="1">
                  <c:v>0</c:v>
                </c:pt>
                <c:pt idx="2">
                  <c:v>200</c:v>
                </c:pt>
                <c:pt idx="3">
                  <c:v>200</c:v>
                </c:pt>
                <c:pt idx="4">
                  <c:v>400</c:v>
                </c:pt>
                <c:pt idx="5">
                  <c:v>400</c:v>
                </c:pt>
                <c:pt idx="6">
                  <c:v>400</c:v>
                </c:pt>
                <c:pt idx="7">
                  <c:v>400</c:v>
                </c:pt>
                <c:pt idx="8">
                  <c:v>400</c:v>
                </c:pt>
                <c:pt idx="9">
                  <c:v>400</c:v>
                </c:pt>
                <c:pt idx="10">
                  <c:v>400</c:v>
                </c:pt>
                <c:pt idx="11">
                  <c:v>400</c:v>
                </c:pt>
                <c:pt idx="12">
                  <c:v>400</c:v>
                </c:pt>
                <c:pt idx="13">
                  <c:v>400</c:v>
                </c:pt>
                <c:pt idx="14">
                  <c:v>400</c:v>
                </c:pt>
                <c:pt idx="15">
                  <c:v>400</c:v>
                </c:pt>
                <c:pt idx="16">
                  <c:v>400</c:v>
                </c:pt>
                <c:pt idx="17">
                  <c:v>400</c:v>
                </c:pt>
                <c:pt idx="18">
                  <c:v>400</c:v>
                </c:pt>
                <c:pt idx="19">
                  <c:v>400</c:v>
                </c:pt>
                <c:pt idx="20">
                  <c:v>400</c:v>
                </c:pt>
                <c:pt idx="21">
                  <c:v>400</c:v>
                </c:pt>
                <c:pt idx="22">
                  <c:v>400</c:v>
                </c:pt>
                <c:pt idx="23">
                  <c:v>400</c:v>
                </c:pt>
                <c:pt idx="24">
                  <c:v>400</c:v>
                </c:pt>
                <c:pt idx="25">
                  <c:v>400</c:v>
                </c:pt>
                <c:pt idx="26">
                  <c:v>400</c:v>
                </c:pt>
                <c:pt idx="27">
                  <c:v>400</c:v>
                </c:pt>
                <c:pt idx="28">
                  <c:v>1000</c:v>
                </c:pt>
                <c:pt idx="29">
                  <c:v>1300</c:v>
                </c:pt>
              </c:numCache>
            </c:numRef>
          </c:val>
          <c:extLst>
            <c:ext xmlns:c16="http://schemas.microsoft.com/office/drawing/2014/chart" uri="{C3380CC4-5D6E-409C-BE32-E72D297353CC}">
              <c16:uniqueId val="{00000009-A446-4228-98F1-B1D35F618C8F}"/>
            </c:ext>
          </c:extLst>
        </c:ser>
        <c:ser>
          <c:idx val="8"/>
          <c:order val="10"/>
          <c:tx>
            <c:strRef>
              <c:f>'2028_CO2'!$BK$4</c:f>
              <c:strCache>
                <c:ptCount val="1"/>
                <c:pt idx="0">
                  <c:v>Pumped Hydro</c:v>
                </c:pt>
              </c:strCache>
            </c:strRef>
          </c:tx>
          <c:spPr>
            <a:solidFill>
              <a:schemeClr val="accent6"/>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'2028_CO2'!$BK$5:$BK$34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A-A446-4228-98F1-B1D35F618C8F}"/>
            </c:ext>
          </c:extLst>
        </c:ser>
        <c:ser>
          <c:idx val="11"/>
          <c:order val="11"/>
          <c:tx>
            <c:strRef>
              <c:f>'2028_CO2'!$BN$4</c:f>
              <c:strCache>
                <c:ptCount val="1"/>
                <c:pt idx="0">
                  <c:v>Battery Storage</c:v>
                </c:pt>
              </c:strCache>
            </c:strRef>
          </c:tx>
          <c:spPr>
            <a:solidFill>
              <a:schemeClr val="accent5">
                <a:lumMod val="60000"/>
                <a:lumOff val="40000"/>
              </a:schemeClr>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'2028_CO2'!$BN$5:$BN$34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B-A446-4228-98F1-B1D35F618C8F}"/>
            </c:ext>
          </c:extLst>
        </c:ser>
        <c:ser>
          <c:idx val="12"/>
          <c:order val="12"/>
          <c:tx>
            <c:strRef>
              <c:f>'2028_CO2'!$BO$4</c:f>
              <c:strCache>
                <c:ptCount val="1"/>
                <c:pt idx="0">
                  <c:v>Capacity Only PPA</c:v>
                </c:pt>
              </c:strCache>
            </c:strRef>
          </c:tx>
          <c:spPr>
            <a:solidFill>
              <a:schemeClr val="accent4"/>
            </a:solidFill>
            <a:ln>
              <a:solidFill>
                <a:schemeClr val="bg1"/>
              </a:solidFill>
            </a:ln>
          </c:spPr>
          <c:invertIfNegative val="0"/>
          <c:val>
            <c:numRef>
              <c:f>'2028_CO2'!$BO$5:$BO$34</c:f>
              <c:numCache>
                <c:formatCode>_(* #,##0_);_(* \(#,##0\);_(* "-"??_);_(@_)</c:formatCode>
                <c:ptCount val="30"/>
                <c:pt idx="0">
                  <c:v>0</c:v>
                </c:pt>
                <c:pt idx="1">
                  <c:v>0</c:v>
                </c:pt>
                <c:pt idx="2">
                  <c:v>0</c:v>
                </c:pt>
                <c:pt idx="3">
                  <c:v>0</c:v>
                </c:pt>
                <c:pt idx="4">
                  <c:v>0</c:v>
                </c:pt>
                <c:pt idx="5">
                  <c:v>0</c:v>
                </c:pt>
                <c:pt idx="6">
                  <c:v>0</c:v>
                </c:pt>
                <c:pt idx="7">
                  <c:v>0</c:v>
                </c:pt>
                <c:pt idx="8">
                  <c:v>0</c:v>
                </c:pt>
                <c:pt idx="9">
                  <c:v>0</c:v>
                </c:pt>
                <c:pt idx="10">
                  <c:v>50</c:v>
                </c:pt>
                <c:pt idx="11">
                  <c:v>50</c:v>
                </c:pt>
                <c:pt idx="12">
                  <c:v>50</c:v>
                </c:pt>
                <c:pt idx="13">
                  <c:v>50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822D-48B2-B93C-03B7AF146E9F}"/>
            </c:ext>
          </c:extLst>
        </c:ser>
        <c:dLbls>
          <c:showLegendKey val="0"/>
          <c:showVal val="0"/>
          <c:showCatName val="0"/>
          <c:showSerName val="0"/>
          <c:showPercent val="0"/>
          <c:showBubbleSize val="0"/>
        </c:dLbls>
        <c:gapWidth val="150"/>
        <c:overlap val="100"/>
        <c:axId val="1784488592"/>
        <c:axId val="1676733216"/>
      </c:barChart>
      <c:catAx>
        <c:axId val="178448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733216"/>
        <c:crosses val="autoZero"/>
        <c:auto val="1"/>
        <c:lblAlgn val="ctr"/>
        <c:lblOffset val="100"/>
        <c:tickLblSkip val="2"/>
        <c:noMultiLvlLbl val="0"/>
      </c:catAx>
      <c:valAx>
        <c:axId val="1676733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b="0"/>
                  <a:t>Nameplate Capacity (MW)</a:t>
                </a:r>
              </a:p>
            </c:rich>
          </c:tx>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488592"/>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90364963029767"/>
          <c:y val="3.6796991760318566E-2"/>
          <c:w val="0.67116303889335815"/>
          <c:h val="0.86276802934066221"/>
        </c:manualLayout>
      </c:layout>
      <c:barChart>
        <c:barDir val="col"/>
        <c:grouping val="stacked"/>
        <c:varyColors val="0"/>
        <c:ser>
          <c:idx val="0"/>
          <c:order val="0"/>
          <c:tx>
            <c:strRef>
              <c:f>'2028_CO2'!$BQ$4</c:f>
              <c:strCache>
                <c:ptCount val="1"/>
                <c:pt idx="0">
                  <c:v>Nuclear</c:v>
                </c:pt>
              </c:strCache>
            </c:strRef>
          </c:tx>
          <c:spPr>
            <a:solidFill>
              <a:schemeClr val="accent3">
                <a:lumMod val="60000"/>
                <a:lumOff val="40000"/>
              </a:schemeClr>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'2028_CO2'!$BQ$5:$BQ$34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322A-442F-B4B6-6C9583F45321}"/>
            </c:ext>
          </c:extLst>
        </c:ser>
        <c:ser>
          <c:idx val="1"/>
          <c:order val="1"/>
          <c:tx>
            <c:strRef>
              <c:f>'2028_CO2'!$BR$4</c:f>
              <c:strCache>
                <c:ptCount val="1"/>
                <c:pt idx="0">
                  <c:v>Coal</c:v>
                </c:pt>
              </c:strCache>
            </c:strRef>
          </c:tx>
          <c:spPr>
            <a:solidFill>
              <a:schemeClr val="bg1">
                <a:lumMod val="50000"/>
              </a:schemeClr>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'2028_CO2'!$BR$5:$BR$34</c:f>
              <c:numCache>
                <c:formatCode>_(* #,##0_);_(* \(#,##0\);_(* "-"??_);_(@_)</c:formatCode>
                <c:ptCount val="30"/>
                <c:pt idx="0">
                  <c:v>1172</c:v>
                </c:pt>
                <c:pt idx="1">
                  <c:v>977</c:v>
                </c:pt>
                <c:pt idx="2">
                  <c:v>780</c:v>
                </c:pt>
                <c:pt idx="3">
                  <c:v>780</c:v>
                </c:pt>
                <c:pt idx="4">
                  <c:v>780</c:v>
                </c:pt>
                <c:pt idx="5">
                  <c:v>780</c:v>
                </c:pt>
                <c:pt idx="6">
                  <c:v>780</c:v>
                </c:pt>
                <c:pt idx="7">
                  <c:v>780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322A-442F-B4B6-6C9583F45321}"/>
            </c:ext>
          </c:extLst>
        </c:ser>
        <c:ser>
          <c:idx val="2"/>
          <c:order val="2"/>
          <c:tx>
            <c:strRef>
              <c:f>'2028_CO2'!$BS$4</c:f>
              <c:strCache>
                <c:ptCount val="1"/>
                <c:pt idx="0">
                  <c:v>Gas</c:v>
                </c:pt>
              </c:strCache>
            </c:strRef>
          </c:tx>
          <c:spPr>
            <a:solidFill>
              <a:schemeClr val="accent5">
                <a:alpha val="80000"/>
              </a:schemeClr>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'2028_CO2'!$BS$5:$BS$34</c:f>
              <c:numCache>
                <c:formatCode>_(* #,##0_);_(* \(#,##0\);_(* "-"??_);_(@_)</c:formatCode>
                <c:ptCount val="30"/>
                <c:pt idx="0">
                  <c:v>295</c:v>
                </c:pt>
                <c:pt idx="1">
                  <c:v>295</c:v>
                </c:pt>
                <c:pt idx="2">
                  <c:v>295</c:v>
                </c:pt>
                <c:pt idx="3">
                  <c:v>295</c:v>
                </c:pt>
                <c:pt idx="4">
                  <c:v>295</c:v>
                </c:pt>
                <c:pt idx="5">
                  <c:v>295</c:v>
                </c:pt>
                <c:pt idx="6">
                  <c:v>295</c:v>
                </c:pt>
                <c:pt idx="7">
                  <c:v>295</c:v>
                </c:pt>
                <c:pt idx="8">
                  <c:v>295</c:v>
                </c:pt>
                <c:pt idx="9">
                  <c:v>295</c:v>
                </c:pt>
                <c:pt idx="10">
                  <c:v>125</c:v>
                </c:pt>
                <c:pt idx="11">
                  <c:v>125</c:v>
                </c:pt>
                <c:pt idx="12">
                  <c:v>125</c:v>
                </c:pt>
                <c:pt idx="13">
                  <c:v>125</c:v>
                </c:pt>
                <c:pt idx="14">
                  <c:v>125</c:v>
                </c:pt>
                <c:pt idx="15">
                  <c:v>125</c:v>
                </c:pt>
                <c:pt idx="16">
                  <c:v>125</c:v>
                </c:pt>
                <c:pt idx="17">
                  <c:v>125</c:v>
                </c:pt>
                <c:pt idx="18">
                  <c:v>125</c:v>
                </c:pt>
                <c:pt idx="19">
                  <c:v>125</c:v>
                </c:pt>
                <c:pt idx="20">
                  <c:v>125</c:v>
                </c:pt>
                <c:pt idx="21">
                  <c:v>125</c:v>
                </c:pt>
                <c:pt idx="22">
                  <c:v>125</c:v>
                </c:pt>
                <c:pt idx="23">
                  <c:v>125</c:v>
                </c:pt>
                <c:pt idx="24">
                  <c:v>125</c:v>
                </c:pt>
                <c:pt idx="25">
                  <c:v>125</c:v>
                </c:pt>
                <c:pt idx="26">
                  <c:v>125</c:v>
                </c:pt>
                <c:pt idx="27">
                  <c:v>125</c:v>
                </c:pt>
                <c:pt idx="28">
                  <c:v>125</c:v>
                </c:pt>
                <c:pt idx="29">
                  <c:v>125</c:v>
                </c:pt>
              </c:numCache>
            </c:numRef>
          </c:val>
          <c:extLst>
            <c:ext xmlns:c16="http://schemas.microsoft.com/office/drawing/2014/chart" uri="{C3380CC4-5D6E-409C-BE32-E72D297353CC}">
              <c16:uniqueId val="{00000002-322A-442F-B4B6-6C9583F45321}"/>
            </c:ext>
          </c:extLst>
        </c:ser>
        <c:ser>
          <c:idx val="3"/>
          <c:order val="3"/>
          <c:tx>
            <c:strRef>
              <c:f>'2028_CO2'!$BT$4</c:f>
              <c:strCache>
                <c:ptCount val="1"/>
                <c:pt idx="0">
                  <c:v>Hydro</c:v>
                </c:pt>
              </c:strCache>
            </c:strRef>
          </c:tx>
          <c:spPr>
            <a:solidFill>
              <a:schemeClr val="accent1">
                <a:lumMod val="50000"/>
              </a:schemeClr>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'2028_CO2'!$BT$5:$BT$34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3-322A-442F-B4B6-6C9583F45321}"/>
            </c:ext>
          </c:extLst>
        </c:ser>
        <c:ser>
          <c:idx val="4"/>
          <c:order val="4"/>
          <c:tx>
            <c:strRef>
              <c:f>'2028_CO2'!$BU$4</c:f>
              <c:strCache>
                <c:ptCount val="1"/>
                <c:pt idx="0">
                  <c:v>Biomass</c:v>
                </c:pt>
              </c:strCache>
            </c:strRef>
          </c:tx>
          <c:spPr>
            <a:solidFill>
              <a:schemeClr val="accent4"/>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'2028_CO2'!$BU$5:$BU$34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4-322A-442F-B4B6-6C9583F45321}"/>
            </c:ext>
          </c:extLst>
        </c:ser>
        <c:ser>
          <c:idx val="5"/>
          <c:order val="5"/>
          <c:tx>
            <c:strRef>
              <c:f>'2028_CO2'!$BV$4</c:f>
              <c:strCache>
                <c:ptCount val="1"/>
                <c:pt idx="0">
                  <c:v>Landfill</c:v>
                </c:pt>
              </c:strCache>
            </c:strRef>
          </c:tx>
          <c:spPr>
            <a:solidFill>
              <a:schemeClr val="accent4">
                <a:lumMod val="50000"/>
              </a:schemeClr>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'2028_CO2'!$BV$5:$BV$34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5-322A-442F-B4B6-6C9583F45321}"/>
            </c:ext>
          </c:extLst>
        </c:ser>
        <c:ser>
          <c:idx val="6"/>
          <c:order val="6"/>
          <c:tx>
            <c:strRef>
              <c:f>'2028_CO2'!$BW$4</c:f>
              <c:strCache>
                <c:ptCount val="1"/>
                <c:pt idx="0">
                  <c:v>Utility Solar</c:v>
                </c:pt>
              </c:strCache>
            </c:strRef>
          </c:tx>
          <c:spPr>
            <a:solidFill>
              <a:schemeClr val="accent2"/>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'2028_CO2'!$BW$5:$BW$34</c:f>
              <c:numCache>
                <c:formatCode>_(* #,##0_);_(* \(#,##0\);_(* "-"??_);_(@_)</c:formatCode>
                <c:ptCount val="30"/>
                <c:pt idx="0">
                  <c:v>0</c:v>
                </c:pt>
                <c:pt idx="1">
                  <c:v>0</c:v>
                </c:pt>
                <c:pt idx="2">
                  <c:v>0</c:v>
                </c:pt>
                <c:pt idx="3">
                  <c:v>0</c:v>
                </c:pt>
                <c:pt idx="4">
                  <c:v>0</c:v>
                </c:pt>
                <c:pt idx="5">
                  <c:v>196</c:v>
                </c:pt>
                <c:pt idx="6">
                  <c:v>396</c:v>
                </c:pt>
                <c:pt idx="7">
                  <c:v>596</c:v>
                </c:pt>
                <c:pt idx="8">
                  <c:v>756</c:v>
                </c:pt>
                <c:pt idx="9">
                  <c:v>756</c:v>
                </c:pt>
                <c:pt idx="10">
                  <c:v>820.80000305175781</c:v>
                </c:pt>
                <c:pt idx="11">
                  <c:v>820.80000305175781</c:v>
                </c:pt>
                <c:pt idx="12">
                  <c:v>820.80000305175781</c:v>
                </c:pt>
                <c:pt idx="13">
                  <c:v>820.80000305175781</c:v>
                </c:pt>
                <c:pt idx="14">
                  <c:v>847.80000495910645</c:v>
                </c:pt>
                <c:pt idx="15">
                  <c:v>847.80000495910645</c:v>
                </c:pt>
                <c:pt idx="16">
                  <c:v>847.80000495910645</c:v>
                </c:pt>
                <c:pt idx="17">
                  <c:v>847.80000495910645</c:v>
                </c:pt>
                <c:pt idx="18">
                  <c:v>847.80000495910645</c:v>
                </c:pt>
                <c:pt idx="19">
                  <c:v>847.80000495910645</c:v>
                </c:pt>
                <c:pt idx="20">
                  <c:v>853.20000505447388</c:v>
                </c:pt>
                <c:pt idx="21">
                  <c:v>853.20000505447388</c:v>
                </c:pt>
                <c:pt idx="22">
                  <c:v>853.20000505447388</c:v>
                </c:pt>
                <c:pt idx="23">
                  <c:v>853.20000505447388</c:v>
                </c:pt>
                <c:pt idx="24">
                  <c:v>853.20000505447388</c:v>
                </c:pt>
                <c:pt idx="25">
                  <c:v>853.20000505447388</c:v>
                </c:pt>
                <c:pt idx="26">
                  <c:v>853.20000505447388</c:v>
                </c:pt>
                <c:pt idx="27">
                  <c:v>853.20000505447388</c:v>
                </c:pt>
                <c:pt idx="28">
                  <c:v>853.20000505447388</c:v>
                </c:pt>
                <c:pt idx="29">
                  <c:v>853.20000505447388</c:v>
                </c:pt>
              </c:numCache>
            </c:numRef>
          </c:val>
          <c:extLst>
            <c:ext xmlns:c16="http://schemas.microsoft.com/office/drawing/2014/chart" uri="{C3380CC4-5D6E-409C-BE32-E72D297353CC}">
              <c16:uniqueId val="{00000006-322A-442F-B4B6-6C9583F45321}"/>
            </c:ext>
          </c:extLst>
        </c:ser>
        <c:ser>
          <c:idx val="7"/>
          <c:order val="7"/>
          <c:tx>
            <c:strRef>
              <c:f>'2028_CO2'!$BX$4</c:f>
              <c:strCache>
                <c:ptCount val="1"/>
                <c:pt idx="0">
                  <c:v>DG Solar</c:v>
                </c:pt>
              </c:strCache>
            </c:strRef>
          </c:tx>
          <c:spPr>
            <a:solidFill>
              <a:schemeClr val="accent2">
                <a:lumMod val="75000"/>
              </a:schemeClr>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'2028_CO2'!$BX$5:$BX$34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7-322A-442F-B4B6-6C9583F45321}"/>
            </c:ext>
          </c:extLst>
        </c:ser>
        <c:ser>
          <c:idx val="10"/>
          <c:order val="8"/>
          <c:tx>
            <c:strRef>
              <c:f>'2028_CO2'!$BZ$4</c:f>
              <c:strCache>
                <c:ptCount val="1"/>
                <c:pt idx="0">
                  <c:v>Offshore Wind</c:v>
                </c:pt>
              </c:strCache>
            </c:strRef>
          </c:tx>
          <c:spPr>
            <a:solidFill>
              <a:schemeClr val="accent1"/>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'2028_CO2'!$BZ$5:$BZ$34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8-322A-442F-B4B6-6C9583F45321}"/>
            </c:ext>
          </c:extLst>
        </c:ser>
        <c:ser>
          <c:idx val="8"/>
          <c:order val="9"/>
          <c:tx>
            <c:strRef>
              <c:f>'2028_CO2'!$CA$4</c:f>
              <c:strCache>
                <c:ptCount val="1"/>
                <c:pt idx="0">
                  <c:v>Onshore Wind</c:v>
                </c:pt>
              </c:strCache>
            </c:strRef>
          </c:tx>
          <c:spPr>
            <a:solidFill>
              <a:schemeClr val="accent1"/>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'2028_CO2'!$CA$5:$CA$34</c:f>
              <c:numCache>
                <c:formatCode>_(* #,##0_);_(* \(#,##0\);_(* "-"??_);_(@_)</c:formatCode>
                <c:ptCount val="30"/>
                <c:pt idx="0">
                  <c:v>0</c:v>
                </c:pt>
                <c:pt idx="1">
                  <c:v>0</c:v>
                </c:pt>
                <c:pt idx="2">
                  <c:v>20</c:v>
                </c:pt>
                <c:pt idx="3">
                  <c:v>20</c:v>
                </c:pt>
                <c:pt idx="4">
                  <c:v>44</c:v>
                </c:pt>
                <c:pt idx="5">
                  <c:v>44</c:v>
                </c:pt>
                <c:pt idx="6">
                  <c:v>44</c:v>
                </c:pt>
                <c:pt idx="7">
                  <c:v>44</c:v>
                </c:pt>
                <c:pt idx="8">
                  <c:v>44</c:v>
                </c:pt>
                <c:pt idx="9">
                  <c:v>44</c:v>
                </c:pt>
                <c:pt idx="10">
                  <c:v>44</c:v>
                </c:pt>
                <c:pt idx="11">
                  <c:v>44</c:v>
                </c:pt>
                <c:pt idx="12">
                  <c:v>44</c:v>
                </c:pt>
                <c:pt idx="13">
                  <c:v>44</c:v>
                </c:pt>
                <c:pt idx="14">
                  <c:v>44</c:v>
                </c:pt>
                <c:pt idx="15">
                  <c:v>44</c:v>
                </c:pt>
                <c:pt idx="16">
                  <c:v>44</c:v>
                </c:pt>
                <c:pt idx="17">
                  <c:v>44</c:v>
                </c:pt>
                <c:pt idx="18">
                  <c:v>44</c:v>
                </c:pt>
                <c:pt idx="19">
                  <c:v>44</c:v>
                </c:pt>
                <c:pt idx="20">
                  <c:v>44</c:v>
                </c:pt>
                <c:pt idx="21">
                  <c:v>44</c:v>
                </c:pt>
                <c:pt idx="22">
                  <c:v>44</c:v>
                </c:pt>
                <c:pt idx="23">
                  <c:v>44</c:v>
                </c:pt>
                <c:pt idx="24">
                  <c:v>44</c:v>
                </c:pt>
                <c:pt idx="25">
                  <c:v>44</c:v>
                </c:pt>
                <c:pt idx="26">
                  <c:v>44</c:v>
                </c:pt>
                <c:pt idx="27">
                  <c:v>44</c:v>
                </c:pt>
                <c:pt idx="28">
                  <c:v>116</c:v>
                </c:pt>
                <c:pt idx="29">
                  <c:v>152</c:v>
                </c:pt>
              </c:numCache>
            </c:numRef>
          </c:val>
          <c:extLst>
            <c:ext xmlns:c16="http://schemas.microsoft.com/office/drawing/2014/chart" uri="{C3380CC4-5D6E-409C-BE32-E72D297353CC}">
              <c16:uniqueId val="{00000009-322A-442F-B4B6-6C9583F45321}"/>
            </c:ext>
          </c:extLst>
        </c:ser>
        <c:ser>
          <c:idx val="9"/>
          <c:order val="10"/>
          <c:tx>
            <c:strRef>
              <c:f>'2028_CO2'!$BY$4</c:f>
              <c:strCache>
                <c:ptCount val="1"/>
                <c:pt idx="0">
                  <c:v>Pumped Hydro</c:v>
                </c:pt>
              </c:strCache>
            </c:strRef>
          </c:tx>
          <c:spPr>
            <a:solidFill>
              <a:schemeClr val="accent6"/>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'2028_CO2'!$BY$5:$BY$34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A-322A-442F-B4B6-6C9583F45321}"/>
            </c:ext>
          </c:extLst>
        </c:ser>
        <c:ser>
          <c:idx val="11"/>
          <c:order val="11"/>
          <c:tx>
            <c:strRef>
              <c:f>'2028_CO2'!$CB$4</c:f>
              <c:strCache>
                <c:ptCount val="1"/>
                <c:pt idx="0">
                  <c:v>Battery Storage</c:v>
                </c:pt>
              </c:strCache>
            </c:strRef>
          </c:tx>
          <c:spPr>
            <a:solidFill>
              <a:schemeClr val="accent5">
                <a:lumMod val="60000"/>
                <a:lumOff val="40000"/>
              </a:schemeClr>
            </a:solidFill>
            <a:ln>
              <a:solidFill>
                <a:schemeClr val="bg1"/>
              </a:solidFill>
            </a:ln>
            <a:effectLst/>
          </c:spPr>
          <c:invertIfNegative val="0"/>
          <c:cat>
            <c:numRef>
              <c:f>'2028_CO2'!$AL$5:$AL$34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'2028_CO2'!$CB$5:$CB$34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B-322A-442F-B4B6-6C9583F45321}"/>
            </c:ext>
          </c:extLst>
        </c:ser>
        <c:ser>
          <c:idx val="13"/>
          <c:order val="13"/>
          <c:tx>
            <c:strRef>
              <c:f>'2028_CO2'!$CC$4</c:f>
              <c:strCache>
                <c:ptCount val="1"/>
                <c:pt idx="0">
                  <c:v>Capacity Only PPA</c:v>
                </c:pt>
              </c:strCache>
            </c:strRef>
          </c:tx>
          <c:spPr>
            <a:solidFill>
              <a:schemeClr val="accent4"/>
            </a:solidFill>
            <a:ln>
              <a:solidFill>
                <a:schemeClr val="bg1"/>
              </a:solidFill>
            </a:ln>
          </c:spPr>
          <c:invertIfNegative val="0"/>
          <c:val>
            <c:numRef>
              <c:f>'2028_CO2'!$CC$5:$CC$34</c:f>
              <c:numCache>
                <c:formatCode>_(* #,##0_);_(* \(#,##0\);_(* "-"??_);_(@_)</c:formatCode>
                <c:ptCount val="30"/>
                <c:pt idx="0">
                  <c:v>0</c:v>
                </c:pt>
                <c:pt idx="1">
                  <c:v>0</c:v>
                </c:pt>
                <c:pt idx="2">
                  <c:v>0</c:v>
                </c:pt>
                <c:pt idx="3">
                  <c:v>0</c:v>
                </c:pt>
                <c:pt idx="4">
                  <c:v>0</c:v>
                </c:pt>
                <c:pt idx="5">
                  <c:v>0</c:v>
                </c:pt>
                <c:pt idx="6">
                  <c:v>0</c:v>
                </c:pt>
                <c:pt idx="7">
                  <c:v>0</c:v>
                </c:pt>
                <c:pt idx="8">
                  <c:v>0</c:v>
                </c:pt>
                <c:pt idx="9">
                  <c:v>0</c:v>
                </c:pt>
                <c:pt idx="10">
                  <c:v>50</c:v>
                </c:pt>
                <c:pt idx="11">
                  <c:v>50</c:v>
                </c:pt>
                <c:pt idx="12">
                  <c:v>50</c:v>
                </c:pt>
                <c:pt idx="13">
                  <c:v>50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3395-4FC4-B7E7-E0548F7CB40D}"/>
            </c:ext>
          </c:extLst>
        </c:ser>
        <c:dLbls>
          <c:showLegendKey val="0"/>
          <c:showVal val="0"/>
          <c:showCatName val="0"/>
          <c:showSerName val="0"/>
          <c:showPercent val="0"/>
          <c:showBubbleSize val="0"/>
        </c:dLbls>
        <c:gapWidth val="150"/>
        <c:overlap val="100"/>
        <c:axId val="1784488592"/>
        <c:axId val="1676733216"/>
      </c:barChart>
      <c:lineChart>
        <c:grouping val="standard"/>
        <c:varyColors val="0"/>
        <c:ser>
          <c:idx val="12"/>
          <c:order val="12"/>
          <c:tx>
            <c:strRef>
              <c:f>'2028_CO2'!$CD$4</c:f>
              <c:strCache>
                <c:ptCount val="1"/>
                <c:pt idx="0">
                  <c:v>Peak</c:v>
                </c:pt>
              </c:strCache>
            </c:strRef>
          </c:tx>
          <c:spPr>
            <a:ln>
              <a:solidFill>
                <a:sysClr val="windowText" lastClr="000000"/>
              </a:solidFill>
            </a:ln>
          </c:spPr>
          <c:marker>
            <c:symbol val="none"/>
          </c:marker>
          <c:val>
            <c:numRef>
              <c:f>'2028_CO2'!$CD$5:$CD$34</c:f>
              <c:numCache>
                <c:formatCode>_(* #,##0_);_(* \(#,##0\);_(* "-"??_);_(@_)</c:formatCode>
                <c:ptCount val="30"/>
                <c:pt idx="0">
                  <c:v>955.49041748046898</c:v>
                </c:pt>
                <c:pt idx="1">
                  <c:v>978.13079833984398</c:v>
                </c:pt>
                <c:pt idx="2">
                  <c:v>992.6220703125</c:v>
                </c:pt>
                <c:pt idx="3">
                  <c:v>919.35418701171898</c:v>
                </c:pt>
                <c:pt idx="4">
                  <c:v>917.29052734375</c:v>
                </c:pt>
                <c:pt idx="5">
                  <c:v>916.23187255859398</c:v>
                </c:pt>
                <c:pt idx="6">
                  <c:v>913.59979248046898</c:v>
                </c:pt>
                <c:pt idx="7">
                  <c:v>909.01287841796898</c:v>
                </c:pt>
                <c:pt idx="8">
                  <c:v>908.85540771484398</c:v>
                </c:pt>
                <c:pt idx="9">
                  <c:v>906.40472412109398</c:v>
                </c:pt>
                <c:pt idx="10">
                  <c:v>904.41607666015602</c:v>
                </c:pt>
                <c:pt idx="11">
                  <c:v>900.35858154296898</c:v>
                </c:pt>
                <c:pt idx="12">
                  <c:v>900.89202880859398</c:v>
                </c:pt>
                <c:pt idx="13">
                  <c:v>898.93322753906295</c:v>
                </c:pt>
                <c:pt idx="14">
                  <c:v>897.76171875</c:v>
                </c:pt>
                <c:pt idx="15">
                  <c:v>894.78167724609398</c:v>
                </c:pt>
                <c:pt idx="16">
                  <c:v>895.28430175781295</c:v>
                </c:pt>
                <c:pt idx="17">
                  <c:v>894.23522949218795</c:v>
                </c:pt>
                <c:pt idx="18">
                  <c:v>893.24560546875</c:v>
                </c:pt>
                <c:pt idx="19">
                  <c:v>889.70941162109398</c:v>
                </c:pt>
                <c:pt idx="20">
                  <c:v>890.60711669921898</c:v>
                </c:pt>
                <c:pt idx="21">
                  <c:v>889.41717529296898</c:v>
                </c:pt>
                <c:pt idx="22">
                  <c:v>888.48370361328102</c:v>
                </c:pt>
                <c:pt idx="23">
                  <c:v>885.33068847656295</c:v>
                </c:pt>
                <c:pt idx="24">
                  <c:v>886.22869873046898</c:v>
                </c:pt>
                <c:pt idx="25">
                  <c:v>885.28997802734398</c:v>
                </c:pt>
                <c:pt idx="26">
                  <c:v>883.97998046875</c:v>
                </c:pt>
                <c:pt idx="27">
                  <c:v>880.530029296875</c:v>
                </c:pt>
                <c:pt idx="28">
                  <c:v>881.71002197265602</c:v>
                </c:pt>
                <c:pt idx="29">
                  <c:v>880.59002685546898</c:v>
                </c:pt>
              </c:numCache>
            </c:numRef>
          </c:val>
          <c:smooth val="0"/>
          <c:extLst>
            <c:ext xmlns:c16="http://schemas.microsoft.com/office/drawing/2014/chart" uri="{C3380CC4-5D6E-409C-BE32-E72D297353CC}">
              <c16:uniqueId val="{0000000C-322A-442F-B4B6-6C9583F45321}"/>
            </c:ext>
          </c:extLst>
        </c:ser>
        <c:dLbls>
          <c:showLegendKey val="0"/>
          <c:showVal val="0"/>
          <c:showCatName val="0"/>
          <c:showSerName val="0"/>
          <c:showPercent val="0"/>
          <c:showBubbleSize val="0"/>
        </c:dLbls>
        <c:marker val="1"/>
        <c:smooth val="0"/>
        <c:axId val="1784488592"/>
        <c:axId val="1676733216"/>
      </c:lineChart>
      <c:catAx>
        <c:axId val="178448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733216"/>
        <c:crosses val="autoZero"/>
        <c:auto val="1"/>
        <c:lblAlgn val="ctr"/>
        <c:lblOffset val="100"/>
        <c:noMultiLvlLbl val="0"/>
      </c:catAx>
      <c:valAx>
        <c:axId val="1676733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b="0"/>
                  <a:t>Firm Capacity (MW)</a:t>
                </a:r>
              </a:p>
            </c:rich>
          </c:tx>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488592"/>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8684678597612"/>
          <c:y val="4.6242774566473986E-2"/>
          <c:w val="0.84398257713709246"/>
          <c:h val="0.75948993370048401"/>
        </c:manualLayout>
      </c:layout>
      <c:lineChart>
        <c:grouping val="standard"/>
        <c:varyColors val="0"/>
        <c:ser>
          <c:idx val="0"/>
          <c:order val="0"/>
          <c:spPr>
            <a:ln w="28575" cap="rnd">
              <a:solidFill>
                <a:schemeClr val="accent1"/>
              </a:solidFill>
              <a:round/>
            </a:ln>
            <a:effectLst/>
          </c:spPr>
          <c:marker>
            <c:symbol val="none"/>
          </c:marker>
          <c:cat>
            <c:numRef>
              <c:f>NPV!$AK$3:$BN$3</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NPV!$AK$4:$BN$4</c:f>
              <c:numCache>
                <c:formatCode>"$"#,##0.0</c:formatCode>
                <c:ptCount val="30"/>
                <c:pt idx="0">
                  <c:v>0.17910493449407802</c:v>
                </c:pt>
                <c:pt idx="1">
                  <c:v>0.19089372964477502</c:v>
                </c:pt>
                <c:pt idx="2">
                  <c:v>0.19981289629173299</c:v>
                </c:pt>
                <c:pt idx="3">
                  <c:v>0.20597861839485201</c:v>
                </c:pt>
                <c:pt idx="4">
                  <c:v>0.22484487877082801</c:v>
                </c:pt>
                <c:pt idx="5">
                  <c:v>0.22943632434844999</c:v>
                </c:pt>
                <c:pt idx="6">
                  <c:v>0.23200134993743898</c:v>
                </c:pt>
                <c:pt idx="7">
                  <c:v>0.24577322625541698</c:v>
                </c:pt>
                <c:pt idx="8">
                  <c:v>0.21621615823364299</c:v>
                </c:pt>
                <c:pt idx="9">
                  <c:v>0.22097552244949301</c:v>
                </c:pt>
                <c:pt idx="10">
                  <c:v>0.21084685135650599</c:v>
                </c:pt>
                <c:pt idx="11">
                  <c:v>0.210323377105713</c:v>
                </c:pt>
                <c:pt idx="12">
                  <c:v>0.21258568222045901</c:v>
                </c:pt>
                <c:pt idx="13">
                  <c:v>0.21746957228088398</c:v>
                </c:pt>
                <c:pt idx="14">
                  <c:v>0.21453869313049298</c:v>
                </c:pt>
                <c:pt idx="15">
                  <c:v>0.218517633148193</c:v>
                </c:pt>
                <c:pt idx="16">
                  <c:v>0.22235482353210401</c:v>
                </c:pt>
                <c:pt idx="17">
                  <c:v>0.22592328715515098</c:v>
                </c:pt>
                <c:pt idx="18">
                  <c:v>0.230820003890991</c:v>
                </c:pt>
                <c:pt idx="19">
                  <c:v>0.23497027363586401</c:v>
                </c:pt>
                <c:pt idx="20">
                  <c:v>0.23859539608764599</c:v>
                </c:pt>
                <c:pt idx="21">
                  <c:v>0.243490808135986</c:v>
                </c:pt>
                <c:pt idx="22">
                  <c:v>0.24793942089843798</c:v>
                </c:pt>
                <c:pt idx="23">
                  <c:v>0.25263458203125</c:v>
                </c:pt>
                <c:pt idx="24">
                  <c:v>0.25713267138671903</c:v>
                </c:pt>
                <c:pt idx="25">
                  <c:v>0.26157525512695301</c:v>
                </c:pt>
                <c:pt idx="26">
                  <c:v>0.26641106640625001</c:v>
                </c:pt>
                <c:pt idx="27">
                  <c:v>0.271137361022949</c:v>
                </c:pt>
                <c:pt idx="28">
                  <c:v>0.262650329772949</c:v>
                </c:pt>
                <c:pt idx="29">
                  <c:v>0.25990110864257798</c:v>
                </c:pt>
              </c:numCache>
            </c:numRef>
          </c:val>
          <c:smooth val="0"/>
          <c:extLst>
            <c:ext xmlns:c16="http://schemas.microsoft.com/office/drawing/2014/chart" uri="{C3380CC4-5D6E-409C-BE32-E72D297353CC}">
              <c16:uniqueId val="{00000001-0BB4-409F-856E-8632AF048153}"/>
            </c:ext>
          </c:extLst>
        </c:ser>
        <c:ser>
          <c:idx val="1"/>
          <c:order val="1"/>
          <c:spPr>
            <a:ln w="28575" cap="rnd">
              <a:solidFill>
                <a:schemeClr val="accent2"/>
              </a:solidFill>
              <a:round/>
            </a:ln>
            <a:effectLst/>
          </c:spPr>
          <c:marker>
            <c:symbol val="none"/>
          </c:marker>
          <c:cat>
            <c:numRef>
              <c:f>NPV!$AK$3:$BN$3</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NPV!$AK$5:$BN$5</c:f>
              <c:numCache>
                <c:formatCode>"$"#,##0.0</c:formatCode>
                <c:ptCount val="30"/>
                <c:pt idx="0">
                  <c:v>0.178994855392516</c:v>
                </c:pt>
                <c:pt idx="1">
                  <c:v>0.19110067202758801</c:v>
                </c:pt>
                <c:pt idx="2">
                  <c:v>0.204483915822983</c:v>
                </c:pt>
                <c:pt idx="3">
                  <c:v>0.211519797105789</c:v>
                </c:pt>
                <c:pt idx="4">
                  <c:v>0.231363308458328</c:v>
                </c:pt>
                <c:pt idx="5">
                  <c:v>0.23809810846328699</c:v>
                </c:pt>
                <c:pt idx="6">
                  <c:v>0.246086424585342</c:v>
                </c:pt>
                <c:pt idx="7">
                  <c:v>0.30033079969787596</c:v>
                </c:pt>
                <c:pt idx="8">
                  <c:v>0.30520237855911303</c:v>
                </c:pt>
                <c:pt idx="9">
                  <c:v>0.31091732122802701</c:v>
                </c:pt>
                <c:pt idx="10">
                  <c:v>0.28333916457366903</c:v>
                </c:pt>
                <c:pt idx="11">
                  <c:v>0.26654020103454601</c:v>
                </c:pt>
                <c:pt idx="12">
                  <c:v>0.25605177166748</c:v>
                </c:pt>
                <c:pt idx="13">
                  <c:v>0.26417742916870102</c:v>
                </c:pt>
                <c:pt idx="14">
                  <c:v>0.26996371807861297</c:v>
                </c:pt>
                <c:pt idx="15">
                  <c:v>0.27112337387085</c:v>
                </c:pt>
                <c:pt idx="16">
                  <c:v>0.27520378399658196</c:v>
                </c:pt>
                <c:pt idx="17">
                  <c:v>0.27492997991943402</c:v>
                </c:pt>
                <c:pt idx="18">
                  <c:v>0.28040880505371102</c:v>
                </c:pt>
                <c:pt idx="19">
                  <c:v>0.28142589668273904</c:v>
                </c:pt>
                <c:pt idx="20">
                  <c:v>0.23960248614502</c:v>
                </c:pt>
                <c:pt idx="21">
                  <c:v>0.24447097625732397</c:v>
                </c:pt>
                <c:pt idx="22">
                  <c:v>0.24878960601806599</c:v>
                </c:pt>
                <c:pt idx="23">
                  <c:v>0.25331498980712902</c:v>
                </c:pt>
                <c:pt idx="24">
                  <c:v>0.25010418951416002</c:v>
                </c:pt>
                <c:pt idx="25">
                  <c:v>0.24444392675781298</c:v>
                </c:pt>
                <c:pt idx="26">
                  <c:v>0.237386571533203</c:v>
                </c:pt>
                <c:pt idx="27">
                  <c:v>0.22917473809444902</c:v>
                </c:pt>
                <c:pt idx="28">
                  <c:v>0.230274149246216</c:v>
                </c:pt>
                <c:pt idx="29">
                  <c:v>0.23048665071106</c:v>
                </c:pt>
              </c:numCache>
            </c:numRef>
          </c:val>
          <c:smooth val="0"/>
          <c:extLst>
            <c:ext xmlns:c16="http://schemas.microsoft.com/office/drawing/2014/chart" uri="{C3380CC4-5D6E-409C-BE32-E72D297353CC}">
              <c16:uniqueId val="{00000002-0BB4-409F-856E-8632AF048153}"/>
            </c:ext>
          </c:extLst>
        </c:ser>
        <c:ser>
          <c:idx val="2"/>
          <c:order val="2"/>
          <c:spPr>
            <a:ln w="28575" cap="rnd">
              <a:solidFill>
                <a:schemeClr val="accent3"/>
              </a:solidFill>
              <a:round/>
            </a:ln>
            <a:effectLst/>
          </c:spPr>
          <c:marker>
            <c:symbol val="none"/>
          </c:marker>
          <c:cat>
            <c:numRef>
              <c:f>NPV!$AK$3:$BN$3</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NPV!$AK$6:$BN$6</c:f>
              <c:numCache>
                <c:formatCode>"$"#,##0.0</c:formatCode>
                <c:ptCount val="30"/>
                <c:pt idx="0">
                  <c:v>0.179423841349304</c:v>
                </c:pt>
                <c:pt idx="1">
                  <c:v>0.19118149197769199</c:v>
                </c:pt>
                <c:pt idx="2">
                  <c:v>0.18785401051712</c:v>
                </c:pt>
                <c:pt idx="3">
                  <c:v>0.19359440094757099</c:v>
                </c:pt>
                <c:pt idx="4">
                  <c:v>0.201428700138092</c:v>
                </c:pt>
                <c:pt idx="5">
                  <c:v>0.206177177684784</c:v>
                </c:pt>
                <c:pt idx="6">
                  <c:v>0.208788072998047</c:v>
                </c:pt>
                <c:pt idx="7">
                  <c:v>0.20638918621826202</c:v>
                </c:pt>
                <c:pt idx="8">
                  <c:v>0.19441180416870099</c:v>
                </c:pt>
                <c:pt idx="9">
                  <c:v>0.19814332494735701</c:v>
                </c:pt>
                <c:pt idx="10">
                  <c:v>0.19472156990051298</c:v>
                </c:pt>
                <c:pt idx="11">
                  <c:v>0.19290157023620599</c:v>
                </c:pt>
                <c:pt idx="12">
                  <c:v>0.195344520195007</c:v>
                </c:pt>
                <c:pt idx="13">
                  <c:v>0.19190449073791502</c:v>
                </c:pt>
                <c:pt idx="14">
                  <c:v>0.19510551771545401</c:v>
                </c:pt>
                <c:pt idx="15">
                  <c:v>0.19846838119506802</c:v>
                </c:pt>
                <c:pt idx="16">
                  <c:v>0.20271991398620601</c:v>
                </c:pt>
                <c:pt idx="17">
                  <c:v>0.206825368453979</c:v>
                </c:pt>
                <c:pt idx="18">
                  <c:v>0.21100734703064</c:v>
                </c:pt>
                <c:pt idx="19">
                  <c:v>0.215180919387817</c:v>
                </c:pt>
                <c:pt idx="20">
                  <c:v>0.21079469601440401</c:v>
                </c:pt>
                <c:pt idx="21">
                  <c:v>0.21525306265258801</c:v>
                </c:pt>
                <c:pt idx="22">
                  <c:v>0.21928925988769499</c:v>
                </c:pt>
                <c:pt idx="23">
                  <c:v>0.223725691162109</c:v>
                </c:pt>
                <c:pt idx="24">
                  <c:v>0.228027492431641</c:v>
                </c:pt>
                <c:pt idx="25">
                  <c:v>0.23256609692382801</c:v>
                </c:pt>
                <c:pt idx="26">
                  <c:v>0.23742776220703099</c:v>
                </c:pt>
                <c:pt idx="27">
                  <c:v>0.24237391644287101</c:v>
                </c:pt>
                <c:pt idx="28">
                  <c:v>0.24711834759521498</c:v>
                </c:pt>
                <c:pt idx="29">
                  <c:v>0.253396810424805</c:v>
                </c:pt>
              </c:numCache>
            </c:numRef>
          </c:val>
          <c:smooth val="0"/>
          <c:extLst>
            <c:ext xmlns:c16="http://schemas.microsoft.com/office/drawing/2014/chart" uri="{C3380CC4-5D6E-409C-BE32-E72D297353CC}">
              <c16:uniqueId val="{00000000-7B4A-4693-A236-CEC1B153E17A}"/>
            </c:ext>
          </c:extLst>
        </c:ser>
        <c:ser>
          <c:idx val="3"/>
          <c:order val="3"/>
          <c:spPr>
            <a:ln w="28575" cap="rnd">
              <a:solidFill>
                <a:schemeClr val="accent4"/>
              </a:solidFill>
              <a:round/>
            </a:ln>
            <a:effectLst/>
          </c:spPr>
          <c:marker>
            <c:symbol val="none"/>
          </c:marker>
          <c:cat>
            <c:numRef>
              <c:f>NPV!$AK$3:$BN$3</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NPV!$AK$7:$BN$7</c:f>
              <c:numCache>
                <c:formatCode>"$"#,##0.0</c:formatCode>
                <c:ptCount val="30"/>
                <c:pt idx="0">
                  <c:v>0.17931376224774098</c:v>
                </c:pt>
                <c:pt idx="1">
                  <c:v>0.19138843436050401</c:v>
                </c:pt>
                <c:pt idx="2">
                  <c:v>0.19252503004837002</c:v>
                </c:pt>
                <c:pt idx="3">
                  <c:v>0.19913557965850801</c:v>
                </c:pt>
                <c:pt idx="4">
                  <c:v>0.20794712982559202</c:v>
                </c:pt>
                <c:pt idx="5">
                  <c:v>0.214609992485046</c:v>
                </c:pt>
                <c:pt idx="6">
                  <c:v>0.22325644619751001</c:v>
                </c:pt>
                <c:pt idx="7">
                  <c:v>0.22946372766113299</c:v>
                </c:pt>
                <c:pt idx="8">
                  <c:v>0.23425311477279701</c:v>
                </c:pt>
                <c:pt idx="9">
                  <c:v>0.23894915954589799</c:v>
                </c:pt>
                <c:pt idx="10">
                  <c:v>0.222624659240723</c:v>
                </c:pt>
                <c:pt idx="11">
                  <c:v>0.21664616218566901</c:v>
                </c:pt>
                <c:pt idx="12">
                  <c:v>0.21631494078445399</c:v>
                </c:pt>
                <c:pt idx="13">
                  <c:v>0.220978285919189</c:v>
                </c:pt>
                <c:pt idx="14">
                  <c:v>0.22471414965820302</c:v>
                </c:pt>
                <c:pt idx="15">
                  <c:v>0.22869387069702099</c:v>
                </c:pt>
                <c:pt idx="16">
                  <c:v>0.23201120062255901</c:v>
                </c:pt>
                <c:pt idx="17">
                  <c:v>0.234341129577637</c:v>
                </c:pt>
                <c:pt idx="18">
                  <c:v>0.238812588500977</c:v>
                </c:pt>
                <c:pt idx="19">
                  <c:v>0.241989129714966</c:v>
                </c:pt>
                <c:pt idx="20">
                  <c:v>0.21807305636596699</c:v>
                </c:pt>
                <c:pt idx="21">
                  <c:v>0.222524239898682</c:v>
                </c:pt>
                <c:pt idx="22">
                  <c:v>0.226531016967773</c:v>
                </c:pt>
                <c:pt idx="23">
                  <c:v>0.22274627130127</c:v>
                </c:pt>
                <c:pt idx="24">
                  <c:v>0.226947671691895</c:v>
                </c:pt>
                <c:pt idx="25">
                  <c:v>0.231312287658691</c:v>
                </c:pt>
                <c:pt idx="26">
                  <c:v>0.23596844610595699</c:v>
                </c:pt>
                <c:pt idx="27">
                  <c:v>0.24068677142334</c:v>
                </c:pt>
                <c:pt idx="28">
                  <c:v>0.24528277899169898</c:v>
                </c:pt>
                <c:pt idx="29">
                  <c:v>0.24672549401855501</c:v>
                </c:pt>
              </c:numCache>
            </c:numRef>
          </c:val>
          <c:smooth val="0"/>
          <c:extLst>
            <c:ext xmlns:c16="http://schemas.microsoft.com/office/drawing/2014/chart" uri="{C3380CC4-5D6E-409C-BE32-E72D297353CC}">
              <c16:uniqueId val="{00000000-42CF-489B-82AA-013EBBCFA92A}"/>
            </c:ext>
          </c:extLst>
        </c:ser>
        <c:dLbls>
          <c:showLegendKey val="0"/>
          <c:showVal val="0"/>
          <c:showCatName val="0"/>
          <c:showSerName val="0"/>
          <c:showPercent val="0"/>
          <c:showBubbleSize val="0"/>
        </c:dLbls>
        <c:smooth val="0"/>
        <c:axId val="1203326623"/>
        <c:axId val="1484593871"/>
      </c:lineChart>
      <c:catAx>
        <c:axId val="1203326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4593871"/>
        <c:crosses val="autoZero"/>
        <c:auto val="1"/>
        <c:lblAlgn val="ctr"/>
        <c:lblOffset val="100"/>
        <c:noMultiLvlLbl val="0"/>
      </c:catAx>
      <c:valAx>
        <c:axId val="14845938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Revenue Requirement ($B)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3326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0"/>
                  <c:y val="0.110830777731730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C3-4860-9EBB-CCA53E9F3FAD}"/>
                </c:ext>
              </c:extLst>
            </c:dLbl>
            <c:dLbl>
              <c:idx val="1"/>
              <c:layout>
                <c:manualLayout>
                  <c:x val="0"/>
                  <c:y val="0.1156288621817009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C3-4860-9EBB-CCA53E9F3FAD}"/>
                </c:ext>
              </c:extLst>
            </c:dLbl>
            <c:spPr>
              <a:noFill/>
              <a:ln>
                <a:noFill/>
              </a:ln>
              <a:effectLst/>
            </c:spPr>
            <c:txPr>
              <a:bodyPr rot="0" spcFirstLastPara="1" vertOverflow="ellipsis" vert="horz" wrap="square" lIns="38100" tIns="19050" rIns="38100" bIns="19050" anchor="ctr" anchorCtr="0">
                <a:spAutoFit/>
              </a:bodyPr>
              <a:lstStyle/>
              <a:p>
                <a:pPr algn="ctr">
                  <a:defRPr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NPV!$AG$4:$AG$7</c:f>
              <c:strCache>
                <c:ptCount val="4"/>
                <c:pt idx="0">
                  <c:v>KPCo Retire 2028, with CO2</c:v>
                </c:pt>
                <c:pt idx="1">
                  <c:v>KPCo Retire 2040, with CO2</c:v>
                </c:pt>
                <c:pt idx="2">
                  <c:v>KPCo Retire 2028, no CO2</c:v>
                </c:pt>
                <c:pt idx="3">
                  <c:v>KPCo Retire 2040, no CO2</c:v>
                </c:pt>
              </c:strCache>
            </c:strRef>
          </c:cat>
          <c:val>
            <c:numRef>
              <c:f>NPV!$AI$4:$AI$7</c:f>
              <c:numCache>
                <c:formatCode>"$"#,##0.00</c:formatCode>
                <c:ptCount val="4"/>
                <c:pt idx="0">
                  <c:v>2.8977149343050499</c:v>
                </c:pt>
                <c:pt idx="1">
                  <c:v>3.2387113453282499</c:v>
                </c:pt>
                <c:pt idx="2">
                  <c:v>2.6559935166378703</c:v>
                </c:pt>
                <c:pt idx="3">
                  <c:v>2.8501159941900402</c:v>
                </c:pt>
              </c:numCache>
            </c:numRef>
          </c:val>
          <c:extLst>
            <c:ext xmlns:c16="http://schemas.microsoft.com/office/drawing/2014/chart" uri="{C3380CC4-5D6E-409C-BE32-E72D297353CC}">
              <c16:uniqueId val="{00000000-92EE-420D-8F05-6676C73A01B6}"/>
            </c:ext>
          </c:extLst>
        </c:ser>
        <c:dLbls>
          <c:dLblPos val="ctr"/>
          <c:showLegendKey val="0"/>
          <c:showVal val="1"/>
          <c:showCatName val="0"/>
          <c:showSerName val="0"/>
          <c:showPercent val="0"/>
          <c:showBubbleSize val="0"/>
        </c:dLbls>
        <c:gapWidth val="219"/>
        <c:overlap val="-27"/>
        <c:axId val="1899572368"/>
        <c:axId val="692916560"/>
      </c:barChart>
      <c:catAx>
        <c:axId val="189957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2916560"/>
        <c:crosses val="autoZero"/>
        <c:auto val="1"/>
        <c:lblAlgn val="ctr"/>
        <c:lblOffset val="100"/>
        <c:noMultiLvlLbl val="0"/>
      </c:catAx>
      <c:valAx>
        <c:axId val="6929165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NPV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9572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5573871535628"/>
          <c:y val="5.0516705474797315E-2"/>
          <c:w val="0.69500593592401672"/>
          <c:h val="0.7971834697396748"/>
        </c:manualLayout>
      </c:layout>
      <c:barChart>
        <c:barDir val="col"/>
        <c:grouping val="stacked"/>
        <c:varyColors val="0"/>
        <c:ser>
          <c:idx val="0"/>
          <c:order val="0"/>
          <c:tx>
            <c:strRef>
              <c:f>'Cost Graphs'!$AE$6</c:f>
              <c:strCache>
                <c:ptCount val="1"/>
                <c:pt idx="0">
                  <c:v>Fuel Costs</c:v>
                </c:pt>
              </c:strCache>
            </c:strRef>
          </c:tx>
          <c:spPr>
            <a:solidFill>
              <a:schemeClr val="accent1"/>
            </a:solidFill>
            <a:ln>
              <a:noFill/>
            </a:ln>
            <a:effectLst/>
          </c:spPr>
          <c:invertIfNegative val="0"/>
          <c:cat>
            <c:numRef>
              <c:f>'Cost Graphs'!$AG$4:$AU$4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'Cost Graphs'!$AG$6:$AU$6</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BF60-4127-A02E-8BCFD3AD153D}"/>
            </c:ext>
          </c:extLst>
        </c:ser>
        <c:ser>
          <c:idx val="1"/>
          <c:order val="1"/>
          <c:tx>
            <c:strRef>
              <c:f>'Cost Graphs'!$AE$7</c:f>
              <c:strCache>
                <c:ptCount val="1"/>
                <c:pt idx="0">
                  <c:v>Fixed Costs</c:v>
                </c:pt>
              </c:strCache>
            </c:strRef>
          </c:tx>
          <c:spPr>
            <a:solidFill>
              <a:schemeClr val="accent2"/>
            </a:solidFill>
            <a:ln>
              <a:noFill/>
            </a:ln>
            <a:effectLst/>
          </c:spPr>
          <c:invertIfNegative val="0"/>
          <c:cat>
            <c:numRef>
              <c:f>'Cost Graphs'!$AG$4:$AU$4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'Cost Graphs'!$AG$7:$AU$7</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BF60-4127-A02E-8BCFD3AD153D}"/>
            </c:ext>
          </c:extLst>
        </c:ser>
        <c:ser>
          <c:idx val="2"/>
          <c:order val="2"/>
          <c:tx>
            <c:strRef>
              <c:f>'Cost Graphs'!$AE$8</c:f>
              <c:strCache>
                <c:ptCount val="1"/>
                <c:pt idx="0">
                  <c:v>Non Fuel Variable Costs</c:v>
                </c:pt>
              </c:strCache>
            </c:strRef>
          </c:tx>
          <c:spPr>
            <a:solidFill>
              <a:schemeClr val="accent3"/>
            </a:solidFill>
            <a:ln>
              <a:noFill/>
            </a:ln>
            <a:effectLst/>
          </c:spPr>
          <c:invertIfNegative val="0"/>
          <c:cat>
            <c:numRef>
              <c:f>'Cost Graphs'!$AG$4:$AU$4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'Cost Graphs'!$AG$8:$AU$8</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BF60-4127-A02E-8BCFD3AD153D}"/>
            </c:ext>
          </c:extLst>
        </c:ser>
        <c:ser>
          <c:idx val="3"/>
          <c:order val="3"/>
          <c:tx>
            <c:strRef>
              <c:f>'Cost Graphs'!$AE$9</c:f>
              <c:strCache>
                <c:ptCount val="1"/>
                <c:pt idx="0">
                  <c:v>Program Costs</c:v>
                </c:pt>
              </c:strCache>
            </c:strRef>
          </c:tx>
          <c:spPr>
            <a:solidFill>
              <a:schemeClr val="accent4"/>
            </a:solidFill>
            <a:ln>
              <a:noFill/>
            </a:ln>
            <a:effectLst/>
          </c:spPr>
          <c:invertIfNegative val="0"/>
          <c:cat>
            <c:numRef>
              <c:f>'Cost Graphs'!$AG$4:$AU$4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'Cost Graphs'!$AG$9:$AU$9</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BF60-4127-A02E-8BCFD3AD153D}"/>
            </c:ext>
          </c:extLst>
        </c:ser>
        <c:ser>
          <c:idx val="4"/>
          <c:order val="4"/>
          <c:tx>
            <c:strRef>
              <c:f>'Cost Graphs'!$AE$10</c:f>
              <c:strCache>
                <c:ptCount val="1"/>
                <c:pt idx="0">
                  <c:v>Net Purchases</c:v>
                </c:pt>
              </c:strCache>
            </c:strRef>
          </c:tx>
          <c:spPr>
            <a:solidFill>
              <a:schemeClr val="accent5"/>
            </a:solidFill>
            <a:ln>
              <a:noFill/>
            </a:ln>
            <a:effectLst/>
          </c:spPr>
          <c:invertIfNegative val="0"/>
          <c:cat>
            <c:numRef>
              <c:f>'Cost Graphs'!$AG$4:$AU$4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'Cost Graphs'!$AG$10:$AU$10</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BF60-4127-A02E-8BCFD3AD153D}"/>
            </c:ext>
          </c:extLst>
        </c:ser>
        <c:ser>
          <c:idx val="5"/>
          <c:order val="5"/>
          <c:tx>
            <c:strRef>
              <c:f>'Cost Graphs'!$AE$11</c:f>
              <c:strCache>
                <c:ptCount val="1"/>
                <c:pt idx="0">
                  <c:v>Commitment Costs</c:v>
                </c:pt>
              </c:strCache>
            </c:strRef>
          </c:tx>
          <c:spPr>
            <a:solidFill>
              <a:schemeClr val="accent6"/>
            </a:solidFill>
            <a:ln>
              <a:noFill/>
            </a:ln>
            <a:effectLst/>
          </c:spPr>
          <c:invertIfNegative val="0"/>
          <c:cat>
            <c:numRef>
              <c:f>'Cost Graphs'!$AG$4:$AU$4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'Cost Graphs'!$AG$11:$AU$11</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BF60-4127-A02E-8BCFD3AD153D}"/>
            </c:ext>
          </c:extLst>
        </c:ser>
        <c:ser>
          <c:idx val="6"/>
          <c:order val="6"/>
          <c:tx>
            <c:strRef>
              <c:f>'Cost Graphs'!$AE$12</c:f>
              <c:strCache>
                <c:ptCount val="1"/>
                <c:pt idx="0">
                  <c:v>Capital Costs</c:v>
                </c:pt>
              </c:strCache>
            </c:strRef>
          </c:tx>
          <c:spPr>
            <a:solidFill>
              <a:schemeClr val="accent1">
                <a:lumMod val="60000"/>
              </a:schemeClr>
            </a:solidFill>
            <a:ln>
              <a:noFill/>
            </a:ln>
            <a:effectLst/>
          </c:spPr>
          <c:invertIfNegative val="0"/>
          <c:cat>
            <c:numRef>
              <c:f>'Cost Graphs'!$AG$4:$AU$4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'Cost Graphs'!$AG$12:$AU$12</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6-BF60-4127-A02E-8BCFD3AD153D}"/>
            </c:ext>
          </c:extLst>
        </c:ser>
        <c:dLbls>
          <c:showLegendKey val="0"/>
          <c:showVal val="0"/>
          <c:showCatName val="0"/>
          <c:showSerName val="0"/>
          <c:showPercent val="0"/>
          <c:showBubbleSize val="0"/>
        </c:dLbls>
        <c:gapWidth val="150"/>
        <c:overlap val="100"/>
        <c:axId val="1250757168"/>
        <c:axId val="858264912"/>
      </c:barChart>
      <c:catAx>
        <c:axId val="12507571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264912"/>
        <c:crosses val="autoZero"/>
        <c:auto val="1"/>
        <c:lblAlgn val="ctr"/>
        <c:lblOffset val="100"/>
        <c:noMultiLvlLbl val="0"/>
      </c:catAx>
      <c:valAx>
        <c:axId val="858264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Costs (Nominal</a:t>
                </a:r>
                <a:r>
                  <a:rPr lang="en-US" baseline="0"/>
                  <a:t> $B)</a:t>
                </a:r>
                <a:endParaRPr lang="en-US"/>
              </a:p>
            </c:rich>
          </c:tx>
          <c:layout>
            <c:manualLayout>
              <c:xMode val="edge"/>
              <c:yMode val="edge"/>
              <c:x val="1.7841115960783454E-2"/>
              <c:y val="0.254880533733512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0757168"/>
        <c:crosses val="autoZero"/>
        <c:crossBetween val="between"/>
        <c:dispUnits>
          <c:builtInUnit val="million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5573871535628"/>
          <c:y val="5.0516705474797315E-2"/>
          <c:w val="0.70347164954977404"/>
          <c:h val="0.79467491209738839"/>
        </c:manualLayout>
      </c:layout>
      <c:barChart>
        <c:barDir val="col"/>
        <c:grouping val="stacked"/>
        <c:varyColors val="0"/>
        <c:ser>
          <c:idx val="0"/>
          <c:order val="0"/>
          <c:tx>
            <c:strRef>
              <c:f>'Cost Graphs'!$AE$38</c:f>
              <c:strCache>
                <c:ptCount val="1"/>
                <c:pt idx="0">
                  <c:v>Fuel Costs</c:v>
                </c:pt>
              </c:strCache>
            </c:strRef>
          </c:tx>
          <c:spPr>
            <a:solidFill>
              <a:schemeClr val="accent1"/>
            </a:solidFill>
            <a:ln>
              <a:noFill/>
            </a:ln>
            <a:effectLst/>
          </c:spPr>
          <c:invertIfNegative val="0"/>
          <c:cat>
            <c:numRef>
              <c:f>'Cost Graphs'!$AG$4:$AZ$4</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'Cost Graphs'!$AG$38:$AZ$38</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6812-47EE-A274-BD1957A532E1}"/>
            </c:ext>
          </c:extLst>
        </c:ser>
        <c:ser>
          <c:idx val="1"/>
          <c:order val="1"/>
          <c:tx>
            <c:strRef>
              <c:f>'Cost Graphs'!$AE$39</c:f>
              <c:strCache>
                <c:ptCount val="1"/>
                <c:pt idx="0">
                  <c:v>Fixed Costs</c:v>
                </c:pt>
              </c:strCache>
            </c:strRef>
          </c:tx>
          <c:spPr>
            <a:solidFill>
              <a:schemeClr val="accent2"/>
            </a:solidFill>
            <a:ln>
              <a:noFill/>
            </a:ln>
            <a:effectLst/>
          </c:spPr>
          <c:invertIfNegative val="0"/>
          <c:cat>
            <c:numRef>
              <c:f>'Cost Graphs'!$AG$4:$AZ$4</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'Cost Graphs'!$AG$39:$AZ$39</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6812-47EE-A274-BD1957A532E1}"/>
            </c:ext>
          </c:extLst>
        </c:ser>
        <c:ser>
          <c:idx val="2"/>
          <c:order val="2"/>
          <c:tx>
            <c:strRef>
              <c:f>'Cost Graphs'!$AE$40</c:f>
              <c:strCache>
                <c:ptCount val="1"/>
                <c:pt idx="0">
                  <c:v>Non Fuel Variable Costs</c:v>
                </c:pt>
              </c:strCache>
            </c:strRef>
          </c:tx>
          <c:spPr>
            <a:solidFill>
              <a:schemeClr val="accent3"/>
            </a:solidFill>
            <a:ln>
              <a:noFill/>
            </a:ln>
            <a:effectLst/>
          </c:spPr>
          <c:invertIfNegative val="0"/>
          <c:cat>
            <c:numRef>
              <c:f>'Cost Graphs'!$AG$4:$AZ$4</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'Cost Graphs'!$AG$40:$AZ$40</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6-6812-47EE-A274-BD1957A532E1}"/>
            </c:ext>
          </c:extLst>
        </c:ser>
        <c:ser>
          <c:idx val="3"/>
          <c:order val="3"/>
          <c:tx>
            <c:strRef>
              <c:f>'Cost Graphs'!$AE$41</c:f>
              <c:strCache>
                <c:ptCount val="1"/>
                <c:pt idx="0">
                  <c:v>Program Costs</c:v>
                </c:pt>
              </c:strCache>
            </c:strRef>
          </c:tx>
          <c:spPr>
            <a:solidFill>
              <a:schemeClr val="accent4"/>
            </a:solidFill>
            <a:ln>
              <a:noFill/>
            </a:ln>
            <a:effectLst/>
          </c:spPr>
          <c:invertIfNegative val="0"/>
          <c:cat>
            <c:numRef>
              <c:f>'Cost Graphs'!$AG$4:$AZ$4</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'Cost Graphs'!$AG$41:$AZ$41</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8-6812-47EE-A274-BD1957A532E1}"/>
            </c:ext>
          </c:extLst>
        </c:ser>
        <c:ser>
          <c:idx val="4"/>
          <c:order val="4"/>
          <c:tx>
            <c:strRef>
              <c:f>'Cost Graphs'!$AE$42</c:f>
              <c:strCache>
                <c:ptCount val="1"/>
                <c:pt idx="0">
                  <c:v>Net Purchases</c:v>
                </c:pt>
              </c:strCache>
            </c:strRef>
          </c:tx>
          <c:spPr>
            <a:solidFill>
              <a:schemeClr val="accent5"/>
            </a:solidFill>
            <a:ln>
              <a:noFill/>
            </a:ln>
            <a:effectLst/>
          </c:spPr>
          <c:invertIfNegative val="0"/>
          <c:cat>
            <c:numRef>
              <c:f>'Cost Graphs'!$AG$4:$AZ$4</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'Cost Graphs'!$AG$42:$AZ$42</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A-6812-47EE-A274-BD1957A532E1}"/>
            </c:ext>
          </c:extLst>
        </c:ser>
        <c:ser>
          <c:idx val="5"/>
          <c:order val="5"/>
          <c:tx>
            <c:strRef>
              <c:f>'Cost Graphs'!$AE$43</c:f>
              <c:strCache>
                <c:ptCount val="1"/>
                <c:pt idx="0">
                  <c:v>Commitment Costs</c:v>
                </c:pt>
              </c:strCache>
            </c:strRef>
          </c:tx>
          <c:spPr>
            <a:solidFill>
              <a:schemeClr val="accent6"/>
            </a:solidFill>
            <a:ln>
              <a:noFill/>
            </a:ln>
            <a:effectLst/>
          </c:spPr>
          <c:invertIfNegative val="0"/>
          <c:cat>
            <c:numRef>
              <c:f>'Cost Graphs'!$AG$4:$AZ$4</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'Cost Graphs'!$AG$43:$AZ$43</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C-6812-47EE-A274-BD1957A532E1}"/>
            </c:ext>
          </c:extLst>
        </c:ser>
        <c:ser>
          <c:idx val="6"/>
          <c:order val="6"/>
          <c:tx>
            <c:strRef>
              <c:f>'Cost Graphs'!$AE$44</c:f>
              <c:strCache>
                <c:ptCount val="1"/>
                <c:pt idx="0">
                  <c:v>Capital Costs</c:v>
                </c:pt>
              </c:strCache>
            </c:strRef>
          </c:tx>
          <c:spPr>
            <a:solidFill>
              <a:schemeClr val="accent1">
                <a:lumMod val="60000"/>
              </a:schemeClr>
            </a:solidFill>
            <a:ln>
              <a:noFill/>
            </a:ln>
            <a:effectLst/>
          </c:spPr>
          <c:invertIfNegative val="0"/>
          <c:cat>
            <c:numRef>
              <c:f>'Cost Graphs'!$AG$4:$AZ$4</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'Cost Graphs'!$AG$44:$AZ$44</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E-6812-47EE-A274-BD1957A532E1}"/>
            </c:ext>
          </c:extLst>
        </c:ser>
        <c:dLbls>
          <c:showLegendKey val="0"/>
          <c:showVal val="0"/>
          <c:showCatName val="0"/>
          <c:showSerName val="0"/>
          <c:showPercent val="0"/>
          <c:showBubbleSize val="0"/>
        </c:dLbls>
        <c:gapWidth val="150"/>
        <c:overlap val="100"/>
        <c:axId val="1250757168"/>
        <c:axId val="858264912"/>
      </c:barChart>
      <c:catAx>
        <c:axId val="12507571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264912"/>
        <c:crosses val="autoZero"/>
        <c:auto val="1"/>
        <c:lblAlgn val="ctr"/>
        <c:lblOffset val="100"/>
        <c:noMultiLvlLbl val="0"/>
      </c:catAx>
      <c:valAx>
        <c:axId val="858264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Costs (Nominal</a:t>
                </a:r>
                <a:r>
                  <a:rPr lang="en-US" baseline="0"/>
                  <a:t> $B)</a:t>
                </a:r>
                <a:endParaRPr lang="en-US"/>
              </a:p>
            </c:rich>
          </c:tx>
          <c:layout>
            <c:manualLayout>
              <c:xMode val="edge"/>
              <c:yMode val="edge"/>
              <c:x val="1.7841115960783454E-2"/>
              <c:y val="0.25488053373351294"/>
            </c:manualLayout>
          </c:layout>
          <c:overlay val="0"/>
          <c:spPr>
            <a:noFill/>
            <a:ln>
              <a:noFill/>
            </a:ln>
            <a:effectLst/>
          </c:spPr>
        </c:title>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0757168"/>
        <c:crosses val="autoZero"/>
        <c:crossBetween val="between"/>
        <c:dispUnits>
          <c:builtInUnit val="millions"/>
        </c:dispUnits>
      </c:valAx>
    </c:plotArea>
    <c:plotVisOnly val="1"/>
    <c:dispBlanksAs val="gap"/>
    <c:showDLblsOverMax val="0"/>
    <c:extLst/>
  </c:chart>
  <c:txPr>
    <a:bodyPr/>
    <a:lstStyle/>
    <a:p>
      <a:pPr>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5573871535628"/>
          <c:y val="5.0516705474797315E-2"/>
          <c:w val="0.70347164954977404"/>
          <c:h val="0.79467491209738839"/>
        </c:manualLayout>
      </c:layout>
      <c:barChart>
        <c:barDir val="col"/>
        <c:grouping val="stacked"/>
        <c:varyColors val="0"/>
        <c:ser>
          <c:idx val="0"/>
          <c:order val="0"/>
          <c:tx>
            <c:strRef>
              <c:f>'Cost Graphs'!$AE$27</c:f>
              <c:strCache>
                <c:ptCount val="1"/>
                <c:pt idx="0">
                  <c:v>Fuel Costs</c:v>
                </c:pt>
              </c:strCache>
            </c:strRef>
          </c:tx>
          <c:spPr>
            <a:solidFill>
              <a:schemeClr val="accent1"/>
            </a:solidFill>
            <a:ln>
              <a:noFill/>
            </a:ln>
            <a:effectLst/>
          </c:spPr>
          <c:invertIfNegative val="0"/>
          <c:cat>
            <c:numRef>
              <c:f>'Cost Graphs'!$AG$4:$AZ$4</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'Cost Graphs'!$AG$27:$AZ$27</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BDC9-49E7-B6ED-06B8D32BA263}"/>
            </c:ext>
          </c:extLst>
        </c:ser>
        <c:ser>
          <c:idx val="1"/>
          <c:order val="1"/>
          <c:tx>
            <c:strRef>
              <c:f>'Cost Graphs'!$AE$28</c:f>
              <c:strCache>
                <c:ptCount val="1"/>
                <c:pt idx="0">
                  <c:v>Fixed Costs</c:v>
                </c:pt>
              </c:strCache>
            </c:strRef>
          </c:tx>
          <c:spPr>
            <a:solidFill>
              <a:schemeClr val="accent2"/>
            </a:solidFill>
            <a:ln>
              <a:noFill/>
            </a:ln>
            <a:effectLst/>
          </c:spPr>
          <c:invertIfNegative val="0"/>
          <c:cat>
            <c:numRef>
              <c:f>'Cost Graphs'!$AG$4:$AZ$4</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'Cost Graphs'!$AG$28:$AZ$28</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BDC9-49E7-B6ED-06B8D32BA263}"/>
            </c:ext>
          </c:extLst>
        </c:ser>
        <c:ser>
          <c:idx val="2"/>
          <c:order val="2"/>
          <c:tx>
            <c:strRef>
              <c:f>'Cost Graphs'!$AE$29</c:f>
              <c:strCache>
                <c:ptCount val="1"/>
                <c:pt idx="0">
                  <c:v>Non Fuel Variable Costs</c:v>
                </c:pt>
              </c:strCache>
            </c:strRef>
          </c:tx>
          <c:spPr>
            <a:solidFill>
              <a:schemeClr val="accent3"/>
            </a:solidFill>
            <a:ln>
              <a:noFill/>
            </a:ln>
            <a:effectLst/>
          </c:spPr>
          <c:invertIfNegative val="0"/>
          <c:cat>
            <c:numRef>
              <c:f>'Cost Graphs'!$AG$4:$AZ$4</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'Cost Graphs'!$AG$29:$AZ$29</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6-BDC9-49E7-B6ED-06B8D32BA263}"/>
            </c:ext>
          </c:extLst>
        </c:ser>
        <c:ser>
          <c:idx val="3"/>
          <c:order val="3"/>
          <c:tx>
            <c:strRef>
              <c:f>'Cost Graphs'!$AE$30</c:f>
              <c:strCache>
                <c:ptCount val="1"/>
                <c:pt idx="0">
                  <c:v>Program Costs</c:v>
                </c:pt>
              </c:strCache>
            </c:strRef>
          </c:tx>
          <c:spPr>
            <a:solidFill>
              <a:schemeClr val="accent4"/>
            </a:solidFill>
            <a:ln>
              <a:noFill/>
            </a:ln>
            <a:effectLst/>
          </c:spPr>
          <c:invertIfNegative val="0"/>
          <c:cat>
            <c:numRef>
              <c:f>'Cost Graphs'!$AG$4:$AZ$4</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'Cost Graphs'!$AG$30:$AZ$30</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8-BDC9-49E7-B6ED-06B8D32BA263}"/>
            </c:ext>
          </c:extLst>
        </c:ser>
        <c:ser>
          <c:idx val="4"/>
          <c:order val="4"/>
          <c:tx>
            <c:strRef>
              <c:f>'Cost Graphs'!$AE$31</c:f>
              <c:strCache>
                <c:ptCount val="1"/>
                <c:pt idx="0">
                  <c:v>Net Purchases</c:v>
                </c:pt>
              </c:strCache>
            </c:strRef>
          </c:tx>
          <c:spPr>
            <a:solidFill>
              <a:schemeClr val="accent5"/>
            </a:solidFill>
            <a:ln>
              <a:noFill/>
            </a:ln>
            <a:effectLst/>
          </c:spPr>
          <c:invertIfNegative val="0"/>
          <c:cat>
            <c:numRef>
              <c:f>'Cost Graphs'!$AG$4:$AZ$4</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'Cost Graphs'!$AG$31:$AZ$31</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A-BDC9-49E7-B6ED-06B8D32BA263}"/>
            </c:ext>
          </c:extLst>
        </c:ser>
        <c:ser>
          <c:idx val="5"/>
          <c:order val="5"/>
          <c:tx>
            <c:strRef>
              <c:f>'Cost Graphs'!$AE$32</c:f>
              <c:strCache>
                <c:ptCount val="1"/>
                <c:pt idx="0">
                  <c:v>Commitment Costs</c:v>
                </c:pt>
              </c:strCache>
            </c:strRef>
          </c:tx>
          <c:spPr>
            <a:solidFill>
              <a:schemeClr val="accent6"/>
            </a:solidFill>
            <a:ln>
              <a:noFill/>
            </a:ln>
            <a:effectLst/>
          </c:spPr>
          <c:invertIfNegative val="0"/>
          <c:cat>
            <c:numRef>
              <c:f>'Cost Graphs'!$AG$4:$AZ$4</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'Cost Graphs'!$AG$32:$AZ$32</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C-BDC9-49E7-B6ED-06B8D32BA263}"/>
            </c:ext>
          </c:extLst>
        </c:ser>
        <c:ser>
          <c:idx val="6"/>
          <c:order val="6"/>
          <c:tx>
            <c:strRef>
              <c:f>'Cost Graphs'!$AE$33</c:f>
              <c:strCache>
                <c:ptCount val="1"/>
                <c:pt idx="0">
                  <c:v>Capital Costs</c:v>
                </c:pt>
              </c:strCache>
            </c:strRef>
          </c:tx>
          <c:spPr>
            <a:solidFill>
              <a:schemeClr val="accent1">
                <a:lumMod val="60000"/>
              </a:schemeClr>
            </a:solidFill>
            <a:ln>
              <a:noFill/>
            </a:ln>
            <a:effectLst/>
          </c:spPr>
          <c:invertIfNegative val="0"/>
          <c:cat>
            <c:numRef>
              <c:f>'Cost Graphs'!$AG$4:$AZ$4</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'Cost Graphs'!$AG$33:$AZ$33</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E-BDC9-49E7-B6ED-06B8D32BA263}"/>
            </c:ext>
          </c:extLst>
        </c:ser>
        <c:dLbls>
          <c:showLegendKey val="0"/>
          <c:showVal val="0"/>
          <c:showCatName val="0"/>
          <c:showSerName val="0"/>
          <c:showPercent val="0"/>
          <c:showBubbleSize val="0"/>
        </c:dLbls>
        <c:gapWidth val="150"/>
        <c:overlap val="100"/>
        <c:axId val="1250757168"/>
        <c:axId val="858264912"/>
      </c:barChart>
      <c:catAx>
        <c:axId val="12507571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264912"/>
        <c:crosses val="autoZero"/>
        <c:auto val="1"/>
        <c:lblAlgn val="ctr"/>
        <c:lblOffset val="100"/>
        <c:noMultiLvlLbl val="0"/>
      </c:catAx>
      <c:valAx>
        <c:axId val="858264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Costs (Nominal</a:t>
                </a:r>
                <a:r>
                  <a:rPr lang="en-US" baseline="0"/>
                  <a:t> $B)</a:t>
                </a:r>
                <a:endParaRPr lang="en-US"/>
              </a:p>
            </c:rich>
          </c:tx>
          <c:layout>
            <c:manualLayout>
              <c:xMode val="edge"/>
              <c:yMode val="edge"/>
              <c:x val="1.7841115960783454E-2"/>
              <c:y val="0.25488053373351294"/>
            </c:manualLayout>
          </c:layout>
          <c:overlay val="0"/>
          <c:spPr>
            <a:noFill/>
            <a:ln>
              <a:noFill/>
            </a:ln>
            <a:effectLst/>
          </c:spPr>
        </c:title>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0757168"/>
        <c:crosses val="autoZero"/>
        <c:crossBetween val="between"/>
        <c:dispUnits>
          <c:builtInUnit val="millions"/>
        </c:dispUnits>
      </c:valAx>
    </c:plotArea>
    <c:plotVisOnly val="1"/>
    <c:dispBlanksAs val="gap"/>
    <c:showDLblsOverMax val="0"/>
    <c:extLst/>
  </c:chart>
  <c:txPr>
    <a:bodyPr/>
    <a:lstStyle/>
    <a:p>
      <a:pPr>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5573871535628"/>
          <c:y val="5.0516705474797315E-2"/>
          <c:w val="0.70347164954977404"/>
          <c:h val="0.77823733247745686"/>
        </c:manualLayout>
      </c:layout>
      <c:barChart>
        <c:barDir val="col"/>
        <c:grouping val="stacked"/>
        <c:varyColors val="0"/>
        <c:ser>
          <c:idx val="0"/>
          <c:order val="0"/>
          <c:tx>
            <c:strRef>
              <c:f>'Cost Graphs'!$AE$16</c:f>
              <c:strCache>
                <c:ptCount val="1"/>
                <c:pt idx="0">
                  <c:v>Fuel Costs</c:v>
                </c:pt>
              </c:strCache>
            </c:strRef>
          </c:tx>
          <c:spPr>
            <a:solidFill>
              <a:schemeClr val="accent1"/>
            </a:solidFill>
            <a:ln>
              <a:noFill/>
            </a:ln>
            <a:effectLst/>
          </c:spPr>
          <c:invertIfNegative val="0"/>
          <c:cat>
            <c:numRef>
              <c:f>'Cost Graphs'!$AG$4:$AU$4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'Cost Graphs'!$AG$16:$AU$16</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D9F1-4317-9659-B010E828D08D}"/>
            </c:ext>
          </c:extLst>
        </c:ser>
        <c:ser>
          <c:idx val="1"/>
          <c:order val="1"/>
          <c:tx>
            <c:strRef>
              <c:f>'Cost Graphs'!$AE$17</c:f>
              <c:strCache>
                <c:ptCount val="1"/>
                <c:pt idx="0">
                  <c:v>Fixed Costs</c:v>
                </c:pt>
              </c:strCache>
            </c:strRef>
          </c:tx>
          <c:spPr>
            <a:solidFill>
              <a:schemeClr val="accent2"/>
            </a:solidFill>
            <a:ln>
              <a:noFill/>
            </a:ln>
            <a:effectLst/>
          </c:spPr>
          <c:invertIfNegative val="0"/>
          <c:cat>
            <c:numRef>
              <c:f>'Cost Graphs'!$AG$4:$AU$4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'Cost Graphs'!$AG$17:$AU$17</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D9F1-4317-9659-B010E828D08D}"/>
            </c:ext>
          </c:extLst>
        </c:ser>
        <c:ser>
          <c:idx val="2"/>
          <c:order val="2"/>
          <c:tx>
            <c:strRef>
              <c:f>'Cost Graphs'!$AE$18</c:f>
              <c:strCache>
                <c:ptCount val="1"/>
                <c:pt idx="0">
                  <c:v>Non Fuel Variable Costs</c:v>
                </c:pt>
              </c:strCache>
            </c:strRef>
          </c:tx>
          <c:spPr>
            <a:solidFill>
              <a:schemeClr val="accent3"/>
            </a:solidFill>
            <a:ln>
              <a:noFill/>
            </a:ln>
            <a:effectLst/>
          </c:spPr>
          <c:invertIfNegative val="0"/>
          <c:cat>
            <c:numRef>
              <c:f>'Cost Graphs'!$AG$4:$AU$4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'Cost Graphs'!$AG$18:$AU$18</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6-D9F1-4317-9659-B010E828D08D}"/>
            </c:ext>
          </c:extLst>
        </c:ser>
        <c:ser>
          <c:idx val="3"/>
          <c:order val="3"/>
          <c:tx>
            <c:strRef>
              <c:f>'Cost Graphs'!$AE$19</c:f>
              <c:strCache>
                <c:ptCount val="1"/>
                <c:pt idx="0">
                  <c:v>Program Costs</c:v>
                </c:pt>
              </c:strCache>
            </c:strRef>
          </c:tx>
          <c:spPr>
            <a:solidFill>
              <a:schemeClr val="accent4"/>
            </a:solidFill>
            <a:ln>
              <a:noFill/>
            </a:ln>
            <a:effectLst/>
          </c:spPr>
          <c:invertIfNegative val="0"/>
          <c:cat>
            <c:numRef>
              <c:f>'Cost Graphs'!$AG$4:$AU$4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'Cost Graphs'!$AG$19:$AU$19</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8-D9F1-4317-9659-B010E828D08D}"/>
            </c:ext>
          </c:extLst>
        </c:ser>
        <c:ser>
          <c:idx val="4"/>
          <c:order val="4"/>
          <c:tx>
            <c:strRef>
              <c:f>'Cost Graphs'!$AE$20</c:f>
              <c:strCache>
                <c:ptCount val="1"/>
                <c:pt idx="0">
                  <c:v>Net Purchases</c:v>
                </c:pt>
              </c:strCache>
            </c:strRef>
          </c:tx>
          <c:spPr>
            <a:solidFill>
              <a:schemeClr val="accent5"/>
            </a:solidFill>
            <a:ln>
              <a:noFill/>
            </a:ln>
            <a:effectLst/>
          </c:spPr>
          <c:invertIfNegative val="0"/>
          <c:cat>
            <c:numRef>
              <c:f>'Cost Graphs'!$AG$4:$AU$4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'Cost Graphs'!$AG$20:$AU$20</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A-D9F1-4317-9659-B010E828D08D}"/>
            </c:ext>
          </c:extLst>
        </c:ser>
        <c:ser>
          <c:idx val="5"/>
          <c:order val="5"/>
          <c:tx>
            <c:strRef>
              <c:f>'Cost Graphs'!$AE$21</c:f>
              <c:strCache>
                <c:ptCount val="1"/>
                <c:pt idx="0">
                  <c:v>Commitment Costs</c:v>
                </c:pt>
              </c:strCache>
            </c:strRef>
          </c:tx>
          <c:spPr>
            <a:solidFill>
              <a:schemeClr val="accent6"/>
            </a:solidFill>
            <a:ln>
              <a:noFill/>
            </a:ln>
            <a:effectLst/>
          </c:spPr>
          <c:invertIfNegative val="0"/>
          <c:cat>
            <c:numRef>
              <c:f>'Cost Graphs'!$AG$4:$AU$4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'Cost Graphs'!$AG$21:$AU$21</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C-D9F1-4317-9659-B010E828D08D}"/>
            </c:ext>
          </c:extLst>
        </c:ser>
        <c:ser>
          <c:idx val="6"/>
          <c:order val="6"/>
          <c:tx>
            <c:strRef>
              <c:f>'Cost Graphs'!$AE$22</c:f>
              <c:strCache>
                <c:ptCount val="1"/>
                <c:pt idx="0">
                  <c:v>Capital Costs</c:v>
                </c:pt>
              </c:strCache>
            </c:strRef>
          </c:tx>
          <c:spPr>
            <a:solidFill>
              <a:schemeClr val="accent1">
                <a:lumMod val="60000"/>
              </a:schemeClr>
            </a:solidFill>
            <a:ln>
              <a:noFill/>
            </a:ln>
            <a:effectLst/>
          </c:spPr>
          <c:invertIfNegative val="0"/>
          <c:cat>
            <c:numRef>
              <c:f>'Cost Graphs'!$AG$4:$AU$4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'Cost Graphs'!$AG$22:$AU$22</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E-D9F1-4317-9659-B010E828D08D}"/>
            </c:ext>
          </c:extLst>
        </c:ser>
        <c:dLbls>
          <c:showLegendKey val="0"/>
          <c:showVal val="0"/>
          <c:showCatName val="0"/>
          <c:showSerName val="0"/>
          <c:showPercent val="0"/>
          <c:showBubbleSize val="0"/>
        </c:dLbls>
        <c:gapWidth val="150"/>
        <c:overlap val="100"/>
        <c:axId val="1250757168"/>
        <c:axId val="858264912"/>
      </c:barChart>
      <c:catAx>
        <c:axId val="12507571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264912"/>
        <c:crosses val="autoZero"/>
        <c:auto val="1"/>
        <c:lblAlgn val="ctr"/>
        <c:lblOffset val="100"/>
        <c:noMultiLvlLbl val="0"/>
      </c:catAx>
      <c:valAx>
        <c:axId val="858264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Costs (Nominal</a:t>
                </a:r>
                <a:r>
                  <a:rPr lang="en-US" baseline="0"/>
                  <a:t> $B)</a:t>
                </a:r>
                <a:endParaRPr lang="en-US"/>
              </a:p>
            </c:rich>
          </c:tx>
          <c:layout>
            <c:manualLayout>
              <c:xMode val="edge"/>
              <c:yMode val="edge"/>
              <c:x val="1.7841115960783454E-2"/>
              <c:y val="0.25488053373351294"/>
            </c:manualLayout>
          </c:layout>
          <c:overlay val="0"/>
          <c:spPr>
            <a:noFill/>
            <a:ln>
              <a:noFill/>
            </a:ln>
            <a:effectLst/>
          </c:spPr>
        </c:title>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0757168"/>
        <c:crosses val="autoZero"/>
        <c:crossBetween val="between"/>
        <c:dispUnits>
          <c:builtInUnit val="millions"/>
        </c:dispUnits>
      </c:valAx>
    </c:plotArea>
    <c:plotVisOnly val="1"/>
    <c:dispBlanksAs val="gap"/>
    <c:showDLblsOverMax val="0"/>
    <c:extLst/>
  </c:chart>
  <c:txPr>
    <a:bodyPr/>
    <a:lstStyle/>
    <a:p>
      <a:pPr>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52710134720505"/>
          <c:y val="6.3599397972549584E-2"/>
          <c:w val="0.63254206033546045"/>
          <c:h val="0.73091745799035024"/>
        </c:manualLayout>
      </c:layout>
      <c:barChart>
        <c:barDir val="col"/>
        <c:grouping val="stacked"/>
        <c:varyColors val="0"/>
        <c:ser>
          <c:idx val="4"/>
          <c:order val="0"/>
          <c:tx>
            <c:v>Coal</c:v>
          </c:tx>
          <c:spPr>
            <a:solidFill>
              <a:schemeClr val="tx1">
                <a:alpha val="70000"/>
              </a:schemeClr>
            </a:solidFill>
            <a:ln>
              <a:solidFill>
                <a:schemeClr val="bg1"/>
              </a:solidFill>
            </a:ln>
            <a:effectLst/>
          </c:spPr>
          <c:invertIfNegative val="0"/>
          <c:cat>
            <c:numRef>
              <c:f>'Capacity_Gen Comparison'!$AJ$6:$AM$6</c:f>
              <c:numCache>
                <c:formatCode>General</c:formatCode>
                <c:ptCount val="4"/>
                <c:pt idx="0">
                  <c:v>2021</c:v>
                </c:pt>
                <c:pt idx="2">
                  <c:v>2040</c:v>
                </c:pt>
                <c:pt idx="3">
                  <c:v>2040</c:v>
                </c:pt>
              </c:numCache>
            </c:numRef>
          </c:cat>
          <c:val>
            <c:numRef>
              <c:f>'Capacity_Gen Comparison'!$AJ$12:$AM$12</c:f>
              <c:numCache>
                <c:formatCode>#,##0</c:formatCode>
                <c:ptCount val="4"/>
                <c:pt idx="0">
                  <c:v>1172</c:v>
                </c:pt>
                <c:pt idx="2">
                  <c:v>780</c:v>
                </c:pt>
                <c:pt idx="3">
                  <c:v>0</c:v>
                </c:pt>
              </c:numCache>
            </c:numRef>
          </c:val>
          <c:extLst>
            <c:ext xmlns:c16="http://schemas.microsoft.com/office/drawing/2014/chart" uri="{C3380CC4-5D6E-409C-BE32-E72D297353CC}">
              <c16:uniqueId val="{00000000-152E-4931-BF00-E76A7F1691A2}"/>
            </c:ext>
          </c:extLst>
        </c:ser>
        <c:ser>
          <c:idx val="2"/>
          <c:order val="1"/>
          <c:tx>
            <c:v>Gas</c:v>
          </c:tx>
          <c:spPr>
            <a:solidFill>
              <a:schemeClr val="accent5">
                <a:alpha val="70000"/>
              </a:schemeClr>
            </a:solidFill>
            <a:ln>
              <a:solidFill>
                <a:schemeClr val="bg1"/>
              </a:solidFill>
            </a:ln>
            <a:effectLst/>
          </c:spPr>
          <c:invertIfNegative val="0"/>
          <c:cat>
            <c:numRef>
              <c:f>'Capacity_Gen Comparison'!$AJ$6:$AM$6</c:f>
              <c:numCache>
                <c:formatCode>General</c:formatCode>
                <c:ptCount val="4"/>
                <c:pt idx="0">
                  <c:v>2021</c:v>
                </c:pt>
                <c:pt idx="2">
                  <c:v>2040</c:v>
                </c:pt>
                <c:pt idx="3">
                  <c:v>2040</c:v>
                </c:pt>
              </c:numCache>
            </c:numRef>
          </c:cat>
          <c:val>
            <c:numRef>
              <c:f>'Capacity_Gen Comparison'!$AJ$10:$AM$10</c:f>
              <c:numCache>
                <c:formatCode>#,##0</c:formatCode>
                <c:ptCount val="4"/>
                <c:pt idx="0">
                  <c:v>295</c:v>
                </c:pt>
                <c:pt idx="2">
                  <c:v>125</c:v>
                </c:pt>
                <c:pt idx="3">
                  <c:v>125</c:v>
                </c:pt>
              </c:numCache>
            </c:numRef>
          </c:val>
          <c:extLst>
            <c:ext xmlns:c16="http://schemas.microsoft.com/office/drawing/2014/chart" uri="{C3380CC4-5D6E-409C-BE32-E72D297353CC}">
              <c16:uniqueId val="{00000001-152E-4931-BF00-E76A7F1691A2}"/>
            </c:ext>
          </c:extLst>
        </c:ser>
        <c:ser>
          <c:idx val="3"/>
          <c:order val="2"/>
          <c:tx>
            <c:v>Hydro</c:v>
          </c:tx>
          <c:spPr>
            <a:solidFill>
              <a:schemeClr val="accent1">
                <a:alpha val="70000"/>
              </a:schemeClr>
            </a:solidFill>
            <a:ln>
              <a:solidFill>
                <a:schemeClr val="bg1"/>
              </a:solidFill>
            </a:ln>
            <a:effectLst/>
          </c:spPr>
          <c:invertIfNegative val="0"/>
          <c:cat>
            <c:numRef>
              <c:f>'Capacity_Gen Comparison'!$AJ$6:$AM$6</c:f>
              <c:numCache>
                <c:formatCode>General</c:formatCode>
                <c:ptCount val="4"/>
                <c:pt idx="0">
                  <c:v>2021</c:v>
                </c:pt>
                <c:pt idx="2">
                  <c:v>2040</c:v>
                </c:pt>
                <c:pt idx="3">
                  <c:v>2040</c:v>
                </c:pt>
              </c:numCache>
            </c:numRef>
          </c:cat>
          <c:val>
            <c:numRef>
              <c:f>'Capacity_Gen Comparison'!$AJ$7:$AM$7</c:f>
              <c:numCache>
                <c:formatCode>#,##0</c:formatCode>
                <c:ptCount val="4"/>
                <c:pt idx="0">
                  <c:v>0</c:v>
                </c:pt>
                <c:pt idx="2">
                  <c:v>0</c:v>
                </c:pt>
                <c:pt idx="3">
                  <c:v>0</c:v>
                </c:pt>
              </c:numCache>
            </c:numRef>
          </c:val>
          <c:extLst>
            <c:ext xmlns:c16="http://schemas.microsoft.com/office/drawing/2014/chart" uri="{C3380CC4-5D6E-409C-BE32-E72D297353CC}">
              <c16:uniqueId val="{00000002-152E-4931-BF00-E76A7F1691A2}"/>
            </c:ext>
          </c:extLst>
        </c:ser>
        <c:ser>
          <c:idx val="1"/>
          <c:order val="3"/>
          <c:tx>
            <c:v>Solar</c:v>
          </c:tx>
          <c:spPr>
            <a:solidFill>
              <a:schemeClr val="accent2">
                <a:alpha val="70000"/>
              </a:schemeClr>
            </a:solidFill>
            <a:ln>
              <a:solidFill>
                <a:schemeClr val="bg1"/>
              </a:solidFill>
            </a:ln>
            <a:effectLst/>
          </c:spPr>
          <c:invertIfNegative val="0"/>
          <c:cat>
            <c:numRef>
              <c:f>'Capacity_Gen Comparison'!$AJ$6:$AM$6</c:f>
              <c:numCache>
                <c:formatCode>General</c:formatCode>
                <c:ptCount val="4"/>
                <c:pt idx="0">
                  <c:v>2021</c:v>
                </c:pt>
                <c:pt idx="2">
                  <c:v>2040</c:v>
                </c:pt>
                <c:pt idx="3">
                  <c:v>2040</c:v>
                </c:pt>
              </c:numCache>
            </c:numRef>
          </c:cat>
          <c:val>
            <c:numRef>
              <c:f>'Capacity_Gen Comparison'!$AJ$9:$AM$9</c:f>
              <c:numCache>
                <c:formatCode>#,##0</c:formatCode>
                <c:ptCount val="4"/>
                <c:pt idx="0">
                  <c:v>0</c:v>
                </c:pt>
                <c:pt idx="2">
                  <c:v>1660</c:v>
                </c:pt>
                <c:pt idx="3">
                  <c:v>2080</c:v>
                </c:pt>
              </c:numCache>
            </c:numRef>
          </c:val>
          <c:extLst>
            <c:ext xmlns:c16="http://schemas.microsoft.com/office/drawing/2014/chart" uri="{C3380CC4-5D6E-409C-BE32-E72D297353CC}">
              <c16:uniqueId val="{00000003-152E-4931-BF00-E76A7F1691A2}"/>
            </c:ext>
          </c:extLst>
        </c:ser>
        <c:ser>
          <c:idx val="6"/>
          <c:order val="4"/>
          <c:tx>
            <c:v>Wind</c:v>
          </c:tx>
          <c:spPr>
            <a:solidFill>
              <a:schemeClr val="accent1">
                <a:lumMod val="40000"/>
                <a:lumOff val="60000"/>
                <a:alpha val="80000"/>
              </a:schemeClr>
            </a:solidFill>
            <a:ln>
              <a:solidFill>
                <a:schemeClr val="bg1"/>
              </a:solidFill>
            </a:ln>
            <a:effectLst/>
          </c:spPr>
          <c:invertIfNegative val="0"/>
          <c:dPt>
            <c:idx val="3"/>
            <c:invertIfNegative val="0"/>
            <c:bubble3D val="0"/>
            <c:spPr>
              <a:solidFill>
                <a:schemeClr val="accent1">
                  <a:lumMod val="40000"/>
                  <a:lumOff val="60000"/>
                  <a:alpha val="80000"/>
                </a:schemeClr>
              </a:solidFill>
              <a:ln>
                <a:solidFill>
                  <a:schemeClr val="bg1"/>
                </a:solidFill>
              </a:ln>
              <a:effectLst/>
            </c:spPr>
            <c:extLst>
              <c:ext xmlns:c16="http://schemas.microsoft.com/office/drawing/2014/chart" uri="{C3380CC4-5D6E-409C-BE32-E72D297353CC}">
                <c16:uniqueId val="{00000005-152E-4931-BF00-E76A7F1691A2}"/>
              </c:ext>
            </c:extLst>
          </c:dPt>
          <c:cat>
            <c:numRef>
              <c:f>'Capacity_Gen Comparison'!$AJ$6:$AM$6</c:f>
              <c:numCache>
                <c:formatCode>General</c:formatCode>
                <c:ptCount val="4"/>
                <c:pt idx="0">
                  <c:v>2021</c:v>
                </c:pt>
                <c:pt idx="2">
                  <c:v>2040</c:v>
                </c:pt>
                <c:pt idx="3">
                  <c:v>2040</c:v>
                </c:pt>
              </c:numCache>
            </c:numRef>
          </c:cat>
          <c:val>
            <c:numRef>
              <c:f>'Capacity_Gen Comparison'!$AJ$8:$AM$8</c:f>
              <c:numCache>
                <c:formatCode>#,##0</c:formatCode>
                <c:ptCount val="4"/>
                <c:pt idx="0">
                  <c:v>0</c:v>
                </c:pt>
                <c:pt idx="2">
                  <c:v>0</c:v>
                </c:pt>
                <c:pt idx="3">
                  <c:v>0</c:v>
                </c:pt>
              </c:numCache>
            </c:numRef>
          </c:val>
          <c:extLst>
            <c:ext xmlns:c16="http://schemas.microsoft.com/office/drawing/2014/chart" uri="{C3380CC4-5D6E-409C-BE32-E72D297353CC}">
              <c16:uniqueId val="{00000006-152E-4931-BF00-E76A7F1691A2}"/>
            </c:ext>
          </c:extLst>
        </c:ser>
        <c:ser>
          <c:idx val="7"/>
          <c:order val="5"/>
          <c:tx>
            <c:v>Battery</c:v>
          </c:tx>
          <c:spPr>
            <a:solidFill>
              <a:schemeClr val="accent3">
                <a:lumMod val="60000"/>
                <a:lumOff val="40000"/>
                <a:alpha val="70000"/>
              </a:schemeClr>
            </a:solidFill>
            <a:ln>
              <a:solidFill>
                <a:schemeClr val="bg1"/>
              </a:solidFill>
            </a:ln>
            <a:effectLst/>
          </c:spPr>
          <c:invertIfNegative val="0"/>
          <c:cat>
            <c:numRef>
              <c:f>'Capacity_Gen Comparison'!$AJ$6:$AM$6</c:f>
              <c:numCache>
                <c:formatCode>General</c:formatCode>
                <c:ptCount val="4"/>
                <c:pt idx="0">
                  <c:v>2021</c:v>
                </c:pt>
                <c:pt idx="2">
                  <c:v>2040</c:v>
                </c:pt>
                <c:pt idx="3">
                  <c:v>2040</c:v>
                </c:pt>
              </c:numCache>
            </c:numRef>
          </c:cat>
          <c:val>
            <c:numRef>
              <c:f>'Capacity_Gen Comparison'!$AJ$11:$AM$11</c:f>
              <c:numCache>
                <c:formatCode>#,##0</c:formatCode>
                <c:ptCount val="4"/>
                <c:pt idx="0">
                  <c:v>0</c:v>
                </c:pt>
                <c:pt idx="2">
                  <c:v>0</c:v>
                </c:pt>
                <c:pt idx="3">
                  <c:v>0</c:v>
                </c:pt>
              </c:numCache>
            </c:numRef>
          </c:val>
          <c:extLst>
            <c:ext xmlns:c16="http://schemas.microsoft.com/office/drawing/2014/chart" uri="{C3380CC4-5D6E-409C-BE32-E72D297353CC}">
              <c16:uniqueId val="{00000007-152E-4931-BF00-E76A7F1691A2}"/>
            </c:ext>
          </c:extLst>
        </c:ser>
        <c:dLbls>
          <c:showLegendKey val="0"/>
          <c:showVal val="0"/>
          <c:showCatName val="0"/>
          <c:showSerName val="0"/>
          <c:showPercent val="0"/>
          <c:showBubbleSize val="0"/>
        </c:dLbls>
        <c:gapWidth val="150"/>
        <c:overlap val="100"/>
        <c:axId val="989649488"/>
        <c:axId val="795604656"/>
        <c:extLst/>
      </c:barChart>
      <c:catAx>
        <c:axId val="9896494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95604656"/>
        <c:crosses val="autoZero"/>
        <c:auto val="1"/>
        <c:lblAlgn val="ctr"/>
        <c:lblOffset val="100"/>
        <c:noMultiLvlLbl val="0"/>
      </c:catAx>
      <c:valAx>
        <c:axId val="79560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Capacity</a:t>
                </a:r>
                <a:r>
                  <a:rPr lang="en-US" baseline="0"/>
                  <a:t> </a:t>
                </a:r>
                <a:r>
                  <a:rPr lang="en-US"/>
                  <a:t>(MW)</a:t>
                </a:r>
              </a:p>
            </c:rich>
          </c:tx>
          <c:layout>
            <c:manualLayout>
              <c:xMode val="edge"/>
              <c:yMode val="edge"/>
              <c:x val="1.3498448901386998E-2"/>
              <c:y val="0.2655107244754123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89649488"/>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bg1">
          <a:lumMod val="7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90364963029767"/>
          <c:y val="3.6796991760318566E-2"/>
          <c:w val="0.67116303889335815"/>
          <c:h val="0.86276802934066221"/>
        </c:manualLayout>
      </c:layout>
      <c:barChart>
        <c:barDir val="col"/>
        <c:grouping val="stacked"/>
        <c:varyColors val="0"/>
        <c:ser>
          <c:idx val="0"/>
          <c:order val="0"/>
          <c:tx>
            <c:strRef>
              <c:f>BAU_NoCO2!$BC$4</c:f>
              <c:strCache>
                <c:ptCount val="1"/>
                <c:pt idx="0">
                  <c:v>Nuclear</c:v>
                </c:pt>
              </c:strCache>
            </c:strRef>
          </c:tx>
          <c:spPr>
            <a:solidFill>
              <a:schemeClr val="accent3">
                <a:lumMod val="60000"/>
                <a:lumOff val="40000"/>
              </a:schemeClr>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BAU_NoCO2!$BC$5:$BC$34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1C51-45B2-8FD2-64AE2CF7011F}"/>
            </c:ext>
          </c:extLst>
        </c:ser>
        <c:ser>
          <c:idx val="1"/>
          <c:order val="1"/>
          <c:tx>
            <c:strRef>
              <c:f>BAU_NoCO2!$BD$4</c:f>
              <c:strCache>
                <c:ptCount val="1"/>
                <c:pt idx="0">
                  <c:v>Coal</c:v>
                </c:pt>
              </c:strCache>
            </c:strRef>
          </c:tx>
          <c:spPr>
            <a:solidFill>
              <a:schemeClr val="bg1">
                <a:lumMod val="50000"/>
              </a:schemeClr>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BAU_NoCO2!$BD$5:$BD$34</c:f>
              <c:numCache>
                <c:formatCode>_(* #,##0_);_(* \(#,##0\);_(* "-"??_);_(@_)</c:formatCode>
                <c:ptCount val="30"/>
                <c:pt idx="0">
                  <c:v>1172</c:v>
                </c:pt>
                <c:pt idx="1">
                  <c:v>977</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pt idx="19">
                  <c:v>780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1C51-45B2-8FD2-64AE2CF7011F}"/>
            </c:ext>
          </c:extLst>
        </c:ser>
        <c:ser>
          <c:idx val="2"/>
          <c:order val="2"/>
          <c:tx>
            <c:strRef>
              <c:f>BAU_NoCO2!$BE$4</c:f>
              <c:strCache>
                <c:ptCount val="1"/>
                <c:pt idx="0">
                  <c:v>Gas</c:v>
                </c:pt>
              </c:strCache>
            </c:strRef>
          </c:tx>
          <c:spPr>
            <a:solidFill>
              <a:schemeClr val="accent5">
                <a:alpha val="80000"/>
              </a:schemeClr>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BAU_NoCO2!$BE$5:$BE$34</c:f>
              <c:numCache>
                <c:formatCode>_(* #,##0_);_(* \(#,##0\);_(* "-"??_);_(@_)</c:formatCode>
                <c:ptCount val="30"/>
                <c:pt idx="0">
                  <c:v>295</c:v>
                </c:pt>
                <c:pt idx="1">
                  <c:v>295</c:v>
                </c:pt>
                <c:pt idx="2">
                  <c:v>295</c:v>
                </c:pt>
                <c:pt idx="3">
                  <c:v>295</c:v>
                </c:pt>
                <c:pt idx="4">
                  <c:v>295</c:v>
                </c:pt>
                <c:pt idx="5">
                  <c:v>295</c:v>
                </c:pt>
                <c:pt idx="6">
                  <c:v>295</c:v>
                </c:pt>
                <c:pt idx="7">
                  <c:v>295</c:v>
                </c:pt>
                <c:pt idx="8">
                  <c:v>295</c:v>
                </c:pt>
                <c:pt idx="9">
                  <c:v>295</c:v>
                </c:pt>
                <c:pt idx="10">
                  <c:v>125</c:v>
                </c:pt>
                <c:pt idx="11">
                  <c:v>125</c:v>
                </c:pt>
                <c:pt idx="12">
                  <c:v>125</c:v>
                </c:pt>
                <c:pt idx="13">
                  <c:v>125</c:v>
                </c:pt>
                <c:pt idx="14">
                  <c:v>125</c:v>
                </c:pt>
                <c:pt idx="15">
                  <c:v>125</c:v>
                </c:pt>
                <c:pt idx="16">
                  <c:v>125</c:v>
                </c:pt>
                <c:pt idx="17">
                  <c:v>125</c:v>
                </c:pt>
                <c:pt idx="18">
                  <c:v>125</c:v>
                </c:pt>
                <c:pt idx="19">
                  <c:v>125</c:v>
                </c:pt>
                <c:pt idx="20">
                  <c:v>125</c:v>
                </c:pt>
                <c:pt idx="21">
                  <c:v>125</c:v>
                </c:pt>
                <c:pt idx="22">
                  <c:v>125</c:v>
                </c:pt>
                <c:pt idx="23">
                  <c:v>125</c:v>
                </c:pt>
                <c:pt idx="24">
                  <c:v>125</c:v>
                </c:pt>
                <c:pt idx="25">
                  <c:v>125</c:v>
                </c:pt>
                <c:pt idx="26">
                  <c:v>125</c:v>
                </c:pt>
                <c:pt idx="27">
                  <c:v>125</c:v>
                </c:pt>
                <c:pt idx="28">
                  <c:v>125</c:v>
                </c:pt>
                <c:pt idx="29">
                  <c:v>125</c:v>
                </c:pt>
              </c:numCache>
            </c:numRef>
          </c:val>
          <c:extLst>
            <c:ext xmlns:c16="http://schemas.microsoft.com/office/drawing/2014/chart" uri="{C3380CC4-5D6E-409C-BE32-E72D297353CC}">
              <c16:uniqueId val="{00000002-1C51-45B2-8FD2-64AE2CF7011F}"/>
            </c:ext>
          </c:extLst>
        </c:ser>
        <c:ser>
          <c:idx val="3"/>
          <c:order val="3"/>
          <c:tx>
            <c:strRef>
              <c:f>BAU_NoCO2!$BF$4</c:f>
              <c:strCache>
                <c:ptCount val="1"/>
                <c:pt idx="0">
                  <c:v>Hydro</c:v>
                </c:pt>
              </c:strCache>
            </c:strRef>
          </c:tx>
          <c:spPr>
            <a:solidFill>
              <a:schemeClr val="accent1">
                <a:lumMod val="50000"/>
              </a:schemeClr>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BAU_NoCO2!$BF$5:$BF$34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3-1C51-45B2-8FD2-64AE2CF7011F}"/>
            </c:ext>
          </c:extLst>
        </c:ser>
        <c:ser>
          <c:idx val="4"/>
          <c:order val="4"/>
          <c:tx>
            <c:strRef>
              <c:f>BAU_NoCO2!$BG$4</c:f>
              <c:strCache>
                <c:ptCount val="1"/>
                <c:pt idx="0">
                  <c:v>Biomass</c:v>
                </c:pt>
              </c:strCache>
            </c:strRef>
          </c:tx>
          <c:spPr>
            <a:solidFill>
              <a:schemeClr val="accent4"/>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BAU_NoCO2!$BG$5:$BG$34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4-1C51-45B2-8FD2-64AE2CF7011F}"/>
            </c:ext>
          </c:extLst>
        </c:ser>
        <c:ser>
          <c:idx val="5"/>
          <c:order val="5"/>
          <c:tx>
            <c:strRef>
              <c:f>BAU_NoCO2!$BH$4</c:f>
              <c:strCache>
                <c:ptCount val="1"/>
                <c:pt idx="0">
                  <c:v>Landfill</c:v>
                </c:pt>
              </c:strCache>
            </c:strRef>
          </c:tx>
          <c:spPr>
            <a:solidFill>
              <a:schemeClr val="accent4">
                <a:lumMod val="50000"/>
              </a:schemeClr>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BAU_NoCO2!$BH$5:$BH$34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5-1C51-45B2-8FD2-64AE2CF7011F}"/>
            </c:ext>
          </c:extLst>
        </c:ser>
        <c:ser>
          <c:idx val="6"/>
          <c:order val="6"/>
          <c:tx>
            <c:strRef>
              <c:f>BAU_NoCO2!$BI$4</c:f>
              <c:strCache>
                <c:ptCount val="1"/>
                <c:pt idx="0">
                  <c:v>Utility Solar</c:v>
                </c:pt>
              </c:strCache>
            </c:strRef>
          </c:tx>
          <c:spPr>
            <a:solidFill>
              <a:schemeClr val="accent2"/>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BAU_NoCO2!$BI$5:$BI$34</c:f>
              <c:numCache>
                <c:formatCode>_(* #,##0_);_(* \(#,##0\);_(* "-"??_);_(@_)</c:formatCode>
                <c:ptCount val="30"/>
                <c:pt idx="0">
                  <c:v>0</c:v>
                </c:pt>
                <c:pt idx="1">
                  <c:v>0</c:v>
                </c:pt>
                <c:pt idx="2">
                  <c:v>100</c:v>
                </c:pt>
                <c:pt idx="3">
                  <c:v>100</c:v>
                </c:pt>
                <c:pt idx="4">
                  <c:v>100</c:v>
                </c:pt>
                <c:pt idx="5">
                  <c:v>100</c:v>
                </c:pt>
                <c:pt idx="6">
                  <c:v>100</c:v>
                </c:pt>
                <c:pt idx="7">
                  <c:v>100</c:v>
                </c:pt>
                <c:pt idx="8">
                  <c:v>100</c:v>
                </c:pt>
                <c:pt idx="9">
                  <c:v>100</c:v>
                </c:pt>
                <c:pt idx="10">
                  <c:v>700</c:v>
                </c:pt>
                <c:pt idx="11">
                  <c:v>1300</c:v>
                </c:pt>
                <c:pt idx="12">
                  <c:v>1600</c:v>
                </c:pt>
                <c:pt idx="13">
                  <c:v>1620</c:v>
                </c:pt>
                <c:pt idx="14">
                  <c:v>1620</c:v>
                </c:pt>
                <c:pt idx="15">
                  <c:v>1620</c:v>
                </c:pt>
                <c:pt idx="16">
                  <c:v>1620</c:v>
                </c:pt>
                <c:pt idx="17">
                  <c:v>1640</c:v>
                </c:pt>
                <c:pt idx="18">
                  <c:v>1640</c:v>
                </c:pt>
                <c:pt idx="19">
                  <c:v>1660</c:v>
                </c:pt>
                <c:pt idx="20">
                  <c:v>2060</c:v>
                </c:pt>
                <c:pt idx="21">
                  <c:v>2060</c:v>
                </c:pt>
                <c:pt idx="22">
                  <c:v>2060</c:v>
                </c:pt>
                <c:pt idx="23">
                  <c:v>2180</c:v>
                </c:pt>
                <c:pt idx="24">
                  <c:v>2180</c:v>
                </c:pt>
                <c:pt idx="25">
                  <c:v>2180</c:v>
                </c:pt>
                <c:pt idx="26">
                  <c:v>2180</c:v>
                </c:pt>
                <c:pt idx="27">
                  <c:v>2180</c:v>
                </c:pt>
                <c:pt idx="28">
                  <c:v>2180</c:v>
                </c:pt>
                <c:pt idx="29">
                  <c:v>2240</c:v>
                </c:pt>
              </c:numCache>
            </c:numRef>
          </c:val>
          <c:extLst>
            <c:ext xmlns:c16="http://schemas.microsoft.com/office/drawing/2014/chart" uri="{C3380CC4-5D6E-409C-BE32-E72D297353CC}">
              <c16:uniqueId val="{00000006-1C51-45B2-8FD2-64AE2CF7011F}"/>
            </c:ext>
          </c:extLst>
        </c:ser>
        <c:ser>
          <c:idx val="7"/>
          <c:order val="7"/>
          <c:tx>
            <c:strRef>
              <c:f>BAU_NoCO2!$BJ$4</c:f>
              <c:strCache>
                <c:ptCount val="1"/>
                <c:pt idx="0">
                  <c:v>DG Solar</c:v>
                </c:pt>
              </c:strCache>
            </c:strRef>
          </c:tx>
          <c:spPr>
            <a:solidFill>
              <a:schemeClr val="accent2">
                <a:lumMod val="75000"/>
              </a:schemeClr>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BAU_NoCO2!$BJ$5:$BJ$34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7-1C51-45B2-8FD2-64AE2CF7011F}"/>
            </c:ext>
          </c:extLst>
        </c:ser>
        <c:ser>
          <c:idx val="9"/>
          <c:order val="8"/>
          <c:tx>
            <c:strRef>
              <c:f>BAU_NoCO2!$BL$4</c:f>
              <c:strCache>
                <c:ptCount val="1"/>
                <c:pt idx="0">
                  <c:v>Offshore Wind</c:v>
                </c:pt>
              </c:strCache>
            </c:strRef>
          </c:tx>
          <c:spPr>
            <a:solidFill>
              <a:schemeClr val="accent1"/>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BAU_NoCO2!$BL$5:$BL$34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8-1C51-45B2-8FD2-64AE2CF7011F}"/>
            </c:ext>
          </c:extLst>
        </c:ser>
        <c:ser>
          <c:idx val="10"/>
          <c:order val="9"/>
          <c:tx>
            <c:strRef>
              <c:f>BAU_NoCO2!$BM$4</c:f>
              <c:strCache>
                <c:ptCount val="1"/>
                <c:pt idx="0">
                  <c:v>Onshore Wind</c:v>
                </c:pt>
              </c:strCache>
            </c:strRef>
          </c:tx>
          <c:spPr>
            <a:solidFill>
              <a:schemeClr val="accent1"/>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BAU_NoCO2!$BM$5:$BM$34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9-1C51-45B2-8FD2-64AE2CF7011F}"/>
            </c:ext>
          </c:extLst>
        </c:ser>
        <c:ser>
          <c:idx val="8"/>
          <c:order val="10"/>
          <c:tx>
            <c:strRef>
              <c:f>BAU_NoCO2!$BK$4</c:f>
              <c:strCache>
                <c:ptCount val="1"/>
                <c:pt idx="0">
                  <c:v>Pumped Hydro</c:v>
                </c:pt>
              </c:strCache>
            </c:strRef>
          </c:tx>
          <c:spPr>
            <a:solidFill>
              <a:schemeClr val="accent6"/>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BAU_NoCO2!$BK$5:$BK$34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A-1C51-45B2-8FD2-64AE2CF7011F}"/>
            </c:ext>
          </c:extLst>
        </c:ser>
        <c:ser>
          <c:idx val="11"/>
          <c:order val="11"/>
          <c:tx>
            <c:strRef>
              <c:f>BAU_NoCO2!$BN$4</c:f>
              <c:strCache>
                <c:ptCount val="1"/>
                <c:pt idx="0">
                  <c:v>Battery Storage</c:v>
                </c:pt>
              </c:strCache>
            </c:strRef>
          </c:tx>
          <c:spPr>
            <a:solidFill>
              <a:schemeClr val="accent5">
                <a:lumMod val="60000"/>
                <a:lumOff val="40000"/>
              </a:schemeClr>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BAU_NoCO2!$BN$5:$BN$34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36</c:v>
                </c:pt>
              </c:numCache>
            </c:numRef>
          </c:val>
          <c:extLst>
            <c:ext xmlns:c16="http://schemas.microsoft.com/office/drawing/2014/chart" uri="{C3380CC4-5D6E-409C-BE32-E72D297353CC}">
              <c16:uniqueId val="{0000000B-1C51-45B2-8FD2-64AE2CF7011F}"/>
            </c:ext>
          </c:extLst>
        </c:ser>
        <c:ser>
          <c:idx val="12"/>
          <c:order val="12"/>
          <c:tx>
            <c:strRef>
              <c:f>BAU_NoCO2!$BO$4</c:f>
              <c:strCache>
                <c:ptCount val="1"/>
                <c:pt idx="0">
                  <c:v>Capacity Only PPA</c:v>
                </c:pt>
              </c:strCache>
            </c:strRef>
          </c:tx>
          <c:spPr>
            <a:solidFill>
              <a:schemeClr val="accent4"/>
            </a:solidFill>
            <a:ln w="9525">
              <a:solidFill>
                <a:schemeClr val="bg1"/>
              </a:solidFill>
            </a:ln>
          </c:spPr>
          <c:invertIfNegative val="0"/>
          <c:val>
            <c:numRef>
              <c:f>BAU_NoCO2!$BO$5:$BO$34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300</c:v>
                </c:pt>
                <c:pt idx="21">
                  <c:v>300</c:v>
                </c:pt>
                <c:pt idx="22">
                  <c:v>300</c:v>
                </c:pt>
                <c:pt idx="23">
                  <c:v>250</c:v>
                </c:pt>
                <c:pt idx="24">
                  <c:v>250</c:v>
                </c:pt>
                <c:pt idx="25">
                  <c:v>250</c:v>
                </c:pt>
                <c:pt idx="26">
                  <c:v>250</c:v>
                </c:pt>
                <c:pt idx="27">
                  <c:v>250</c:v>
                </c:pt>
                <c:pt idx="28">
                  <c:v>250</c:v>
                </c:pt>
                <c:pt idx="29">
                  <c:v>200</c:v>
                </c:pt>
              </c:numCache>
            </c:numRef>
          </c:val>
          <c:extLst>
            <c:ext xmlns:c16="http://schemas.microsoft.com/office/drawing/2014/chart" uri="{C3380CC4-5D6E-409C-BE32-E72D297353CC}">
              <c16:uniqueId val="{00000001-7701-4BAB-AF84-06A88E2DE7A3}"/>
            </c:ext>
          </c:extLst>
        </c:ser>
        <c:dLbls>
          <c:showLegendKey val="0"/>
          <c:showVal val="0"/>
          <c:showCatName val="0"/>
          <c:showSerName val="0"/>
          <c:showPercent val="0"/>
          <c:showBubbleSize val="0"/>
        </c:dLbls>
        <c:gapWidth val="150"/>
        <c:overlap val="100"/>
        <c:axId val="1784488592"/>
        <c:axId val="1676733216"/>
      </c:barChart>
      <c:catAx>
        <c:axId val="178448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733216"/>
        <c:crosses val="autoZero"/>
        <c:auto val="1"/>
        <c:lblAlgn val="ctr"/>
        <c:lblOffset val="100"/>
        <c:tickLblSkip val="2"/>
        <c:noMultiLvlLbl val="0"/>
      </c:catAx>
      <c:valAx>
        <c:axId val="1676733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b="0"/>
                  <a:t>Nameplate Capacity (MW)</a:t>
                </a:r>
              </a:p>
            </c:rich>
          </c:tx>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488592"/>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52710134720505"/>
          <c:y val="6.3599397972549584E-2"/>
          <c:w val="0.63254206033546045"/>
          <c:h val="0.73091745799035024"/>
        </c:manualLayout>
      </c:layout>
      <c:barChart>
        <c:barDir val="col"/>
        <c:grouping val="stacked"/>
        <c:varyColors val="0"/>
        <c:ser>
          <c:idx val="4"/>
          <c:order val="0"/>
          <c:spPr>
            <a:solidFill>
              <a:schemeClr val="tx1">
                <a:alpha val="70000"/>
              </a:schemeClr>
            </a:solidFill>
            <a:ln>
              <a:solidFill>
                <a:schemeClr val="bg1"/>
              </a:solidFill>
            </a:ln>
            <a:effectLst/>
          </c:spPr>
          <c:invertIfNegative val="0"/>
          <c:cat>
            <c:numRef>
              <c:f>'Capacity_Gen Comparison'!$AJ$16:$AM$16</c:f>
              <c:numCache>
                <c:formatCode>General</c:formatCode>
                <c:ptCount val="4"/>
                <c:pt idx="0">
                  <c:v>2021</c:v>
                </c:pt>
                <c:pt idx="2">
                  <c:v>2030</c:v>
                </c:pt>
                <c:pt idx="3">
                  <c:v>2030</c:v>
                </c:pt>
              </c:numCache>
            </c:numRef>
          </c:cat>
          <c:val>
            <c:numRef>
              <c:f>'Capacity_Gen Comparison'!$AJ$22:$AM$22</c:f>
              <c:numCache>
                <c:formatCode>#,##0</c:formatCode>
                <c:ptCount val="4"/>
                <c:pt idx="0">
                  <c:v>4018.2993125915459</c:v>
                </c:pt>
                <c:pt idx="2">
                  <c:v>2613.3412704467801</c:v>
                </c:pt>
                <c:pt idx="3">
                  <c:v>0</c:v>
                </c:pt>
              </c:numCache>
            </c:numRef>
          </c:val>
          <c:extLst>
            <c:ext xmlns:c16="http://schemas.microsoft.com/office/drawing/2014/chart" uri="{C3380CC4-5D6E-409C-BE32-E72D297353CC}">
              <c16:uniqueId val="{00000000-E36C-4B75-9C6E-275BCE10DC3B}"/>
            </c:ext>
          </c:extLst>
        </c:ser>
        <c:ser>
          <c:idx val="2"/>
          <c:order val="1"/>
          <c:spPr>
            <a:solidFill>
              <a:schemeClr val="accent5">
                <a:alpha val="70000"/>
              </a:schemeClr>
            </a:solidFill>
            <a:ln>
              <a:solidFill>
                <a:schemeClr val="bg1"/>
              </a:solidFill>
            </a:ln>
            <a:effectLst/>
          </c:spPr>
          <c:invertIfNegative val="0"/>
          <c:cat>
            <c:numRef>
              <c:f>'Capacity_Gen Comparison'!$AJ$16:$AM$16</c:f>
              <c:numCache>
                <c:formatCode>General</c:formatCode>
                <c:ptCount val="4"/>
                <c:pt idx="0">
                  <c:v>2021</c:v>
                </c:pt>
                <c:pt idx="2">
                  <c:v>2030</c:v>
                </c:pt>
                <c:pt idx="3">
                  <c:v>2030</c:v>
                </c:pt>
              </c:numCache>
            </c:numRef>
          </c:cat>
          <c:val>
            <c:numRef>
              <c:f>'Capacity_Gen Comparison'!$AJ$20:$AM$20</c:f>
              <c:numCache>
                <c:formatCode>#,##0</c:formatCode>
                <c:ptCount val="4"/>
                <c:pt idx="0">
                  <c:v>190.83677673339801</c:v>
                </c:pt>
                <c:pt idx="2">
                  <c:v>195.17400360107399</c:v>
                </c:pt>
                <c:pt idx="3">
                  <c:v>164.56188964843801</c:v>
                </c:pt>
              </c:numCache>
            </c:numRef>
          </c:val>
          <c:extLst>
            <c:ext xmlns:c16="http://schemas.microsoft.com/office/drawing/2014/chart" uri="{C3380CC4-5D6E-409C-BE32-E72D297353CC}">
              <c16:uniqueId val="{00000001-E36C-4B75-9C6E-275BCE10DC3B}"/>
            </c:ext>
          </c:extLst>
        </c:ser>
        <c:ser>
          <c:idx val="3"/>
          <c:order val="2"/>
          <c:spPr>
            <a:solidFill>
              <a:schemeClr val="accent1">
                <a:alpha val="70000"/>
              </a:schemeClr>
            </a:solidFill>
            <a:ln>
              <a:solidFill>
                <a:schemeClr val="bg1"/>
              </a:solidFill>
            </a:ln>
            <a:effectLst/>
          </c:spPr>
          <c:invertIfNegative val="0"/>
          <c:cat>
            <c:numRef>
              <c:f>'Capacity_Gen Comparison'!$AJ$16:$AM$16</c:f>
              <c:numCache>
                <c:formatCode>General</c:formatCode>
                <c:ptCount val="4"/>
                <c:pt idx="0">
                  <c:v>2021</c:v>
                </c:pt>
                <c:pt idx="2">
                  <c:v>2030</c:v>
                </c:pt>
                <c:pt idx="3">
                  <c:v>2030</c:v>
                </c:pt>
              </c:numCache>
            </c:numRef>
          </c:cat>
          <c:val>
            <c:numRef>
              <c:f>'Capacity_Gen Comparison'!$AJ$17:$AM$17</c:f>
              <c:numCache>
                <c:formatCode>#,##0</c:formatCode>
                <c:ptCount val="4"/>
                <c:pt idx="0">
                  <c:v>0</c:v>
                </c:pt>
                <c:pt idx="2">
                  <c:v>0</c:v>
                </c:pt>
                <c:pt idx="3">
                  <c:v>0</c:v>
                </c:pt>
              </c:numCache>
            </c:numRef>
          </c:val>
          <c:extLst>
            <c:ext xmlns:c16="http://schemas.microsoft.com/office/drawing/2014/chart" uri="{C3380CC4-5D6E-409C-BE32-E72D297353CC}">
              <c16:uniqueId val="{00000002-E36C-4B75-9C6E-275BCE10DC3B}"/>
            </c:ext>
          </c:extLst>
        </c:ser>
        <c:ser>
          <c:idx val="1"/>
          <c:order val="3"/>
          <c:spPr>
            <a:solidFill>
              <a:schemeClr val="accent2">
                <a:alpha val="70000"/>
              </a:schemeClr>
            </a:solidFill>
            <a:ln>
              <a:solidFill>
                <a:schemeClr val="bg1"/>
              </a:solidFill>
            </a:ln>
            <a:effectLst/>
          </c:spPr>
          <c:invertIfNegative val="0"/>
          <c:cat>
            <c:numRef>
              <c:f>'Capacity_Gen Comparison'!$AJ$16:$AM$16</c:f>
              <c:numCache>
                <c:formatCode>General</c:formatCode>
                <c:ptCount val="4"/>
                <c:pt idx="0">
                  <c:v>2021</c:v>
                </c:pt>
                <c:pt idx="2">
                  <c:v>2030</c:v>
                </c:pt>
                <c:pt idx="3">
                  <c:v>2030</c:v>
                </c:pt>
              </c:numCache>
            </c:numRef>
          </c:cat>
          <c:val>
            <c:numRef>
              <c:f>'Capacity_Gen Comparison'!$AJ$19:$AM$19</c:f>
              <c:numCache>
                <c:formatCode>#,##0</c:formatCode>
                <c:ptCount val="4"/>
                <c:pt idx="0">
                  <c:v>0</c:v>
                </c:pt>
                <c:pt idx="2">
                  <c:v>232.81005001068101</c:v>
                </c:pt>
                <c:pt idx="3">
                  <c:v>4101.4976367950421</c:v>
                </c:pt>
              </c:numCache>
            </c:numRef>
          </c:val>
          <c:extLst>
            <c:ext xmlns:c16="http://schemas.microsoft.com/office/drawing/2014/chart" uri="{C3380CC4-5D6E-409C-BE32-E72D297353CC}">
              <c16:uniqueId val="{00000003-E36C-4B75-9C6E-275BCE10DC3B}"/>
            </c:ext>
          </c:extLst>
        </c:ser>
        <c:ser>
          <c:idx val="6"/>
          <c:order val="4"/>
          <c:spPr>
            <a:solidFill>
              <a:schemeClr val="accent1">
                <a:lumMod val="40000"/>
                <a:lumOff val="60000"/>
                <a:alpha val="80000"/>
              </a:schemeClr>
            </a:solidFill>
            <a:ln>
              <a:solidFill>
                <a:schemeClr val="bg1"/>
              </a:solidFill>
            </a:ln>
            <a:effectLst/>
          </c:spPr>
          <c:invertIfNegative val="0"/>
          <c:dPt>
            <c:idx val="3"/>
            <c:invertIfNegative val="0"/>
            <c:bubble3D val="0"/>
            <c:spPr>
              <a:solidFill>
                <a:schemeClr val="accent1">
                  <a:lumMod val="40000"/>
                  <a:lumOff val="60000"/>
                  <a:alpha val="80000"/>
                </a:schemeClr>
              </a:solidFill>
              <a:ln>
                <a:solidFill>
                  <a:schemeClr val="bg1"/>
                </a:solidFill>
              </a:ln>
              <a:effectLst/>
            </c:spPr>
            <c:extLst>
              <c:ext xmlns:c16="http://schemas.microsoft.com/office/drawing/2014/chart" uri="{C3380CC4-5D6E-409C-BE32-E72D297353CC}">
                <c16:uniqueId val="{00000005-E36C-4B75-9C6E-275BCE10DC3B}"/>
              </c:ext>
            </c:extLst>
          </c:dPt>
          <c:cat>
            <c:numRef>
              <c:f>'Capacity_Gen Comparison'!$AJ$16:$AM$16</c:f>
              <c:numCache>
                <c:formatCode>General</c:formatCode>
                <c:ptCount val="4"/>
                <c:pt idx="0">
                  <c:v>2021</c:v>
                </c:pt>
                <c:pt idx="2">
                  <c:v>2030</c:v>
                </c:pt>
                <c:pt idx="3">
                  <c:v>2030</c:v>
                </c:pt>
              </c:numCache>
            </c:numRef>
          </c:cat>
          <c:val>
            <c:numRef>
              <c:f>'Capacity_Gen Comparison'!$AJ$18:$AM$18</c:f>
              <c:numCache>
                <c:formatCode>#,##0</c:formatCode>
                <c:ptCount val="4"/>
                <c:pt idx="0">
                  <c:v>0</c:v>
                </c:pt>
                <c:pt idx="2">
                  <c:v>0</c:v>
                </c:pt>
                <c:pt idx="3">
                  <c:v>0</c:v>
                </c:pt>
              </c:numCache>
            </c:numRef>
          </c:val>
          <c:extLst>
            <c:ext xmlns:c16="http://schemas.microsoft.com/office/drawing/2014/chart" uri="{C3380CC4-5D6E-409C-BE32-E72D297353CC}">
              <c16:uniqueId val="{00000006-E36C-4B75-9C6E-275BCE10DC3B}"/>
            </c:ext>
          </c:extLst>
        </c:ser>
        <c:ser>
          <c:idx val="7"/>
          <c:order val="5"/>
          <c:spPr>
            <a:solidFill>
              <a:schemeClr val="accent3">
                <a:lumMod val="60000"/>
                <a:lumOff val="40000"/>
                <a:alpha val="70000"/>
              </a:schemeClr>
            </a:solidFill>
            <a:ln>
              <a:solidFill>
                <a:schemeClr val="bg1"/>
              </a:solidFill>
            </a:ln>
            <a:effectLst/>
          </c:spPr>
          <c:invertIfNegative val="0"/>
          <c:cat>
            <c:numRef>
              <c:f>'Capacity_Gen Comparison'!$AJ$16:$AM$16</c:f>
              <c:numCache>
                <c:formatCode>General</c:formatCode>
                <c:ptCount val="4"/>
                <c:pt idx="0">
                  <c:v>2021</c:v>
                </c:pt>
                <c:pt idx="2">
                  <c:v>2030</c:v>
                </c:pt>
                <c:pt idx="3">
                  <c:v>2030</c:v>
                </c:pt>
              </c:numCache>
            </c:numRef>
          </c:cat>
          <c:val>
            <c:numRef>
              <c:f>'Capacity_Gen Comparison'!$AJ$21:$AM$21</c:f>
              <c:numCache>
                <c:formatCode>#,##0</c:formatCode>
                <c:ptCount val="4"/>
                <c:pt idx="0">
                  <c:v>0</c:v>
                </c:pt>
                <c:pt idx="2">
                  <c:v>0</c:v>
                </c:pt>
                <c:pt idx="3">
                  <c:v>0</c:v>
                </c:pt>
              </c:numCache>
            </c:numRef>
          </c:val>
          <c:extLst>
            <c:ext xmlns:c16="http://schemas.microsoft.com/office/drawing/2014/chart" uri="{C3380CC4-5D6E-409C-BE32-E72D297353CC}">
              <c16:uniqueId val="{00000007-E36C-4B75-9C6E-275BCE10DC3B}"/>
            </c:ext>
          </c:extLst>
        </c:ser>
        <c:ser>
          <c:idx val="0"/>
          <c:order val="6"/>
          <c:spPr>
            <a:solidFill>
              <a:schemeClr val="bg2"/>
            </a:solidFill>
            <a:ln>
              <a:solidFill>
                <a:schemeClr val="bg1"/>
              </a:solidFill>
            </a:ln>
            <a:effectLst/>
          </c:spPr>
          <c:invertIfNegative val="0"/>
          <c:val>
            <c:numRef>
              <c:f>'Capacity_Gen Comparison'!$AJ$23:$AM$23</c:f>
              <c:numCache>
                <c:formatCode>#,##0</c:formatCode>
                <c:ptCount val="4"/>
                <c:pt idx="0">
                  <c:v>1377.0630683898889</c:v>
                </c:pt>
                <c:pt idx="2">
                  <c:v>2514.7997303009074</c:v>
                </c:pt>
                <c:pt idx="3">
                  <c:v>1290.06450223923</c:v>
                </c:pt>
              </c:numCache>
            </c:numRef>
          </c:val>
          <c:extLst>
            <c:ext xmlns:c16="http://schemas.microsoft.com/office/drawing/2014/chart" uri="{C3380CC4-5D6E-409C-BE32-E72D297353CC}">
              <c16:uniqueId val="{00000008-E36C-4B75-9C6E-275BCE10DC3B}"/>
            </c:ext>
          </c:extLst>
        </c:ser>
        <c:dLbls>
          <c:showLegendKey val="0"/>
          <c:showVal val="0"/>
          <c:showCatName val="0"/>
          <c:showSerName val="0"/>
          <c:showPercent val="0"/>
          <c:showBubbleSize val="0"/>
        </c:dLbls>
        <c:gapWidth val="150"/>
        <c:overlap val="100"/>
        <c:axId val="989649488"/>
        <c:axId val="795604656"/>
        <c:extLst/>
      </c:barChart>
      <c:catAx>
        <c:axId val="9896494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95604656"/>
        <c:crosses val="autoZero"/>
        <c:auto val="1"/>
        <c:lblAlgn val="ctr"/>
        <c:lblOffset val="100"/>
        <c:noMultiLvlLbl val="0"/>
      </c:catAx>
      <c:valAx>
        <c:axId val="79560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Generation</a:t>
                </a:r>
                <a:r>
                  <a:rPr lang="en-US" baseline="0"/>
                  <a:t> </a:t>
                </a:r>
                <a:r>
                  <a:rPr lang="en-US"/>
                  <a:t>(GWh)</a:t>
                </a:r>
              </a:p>
            </c:rich>
          </c:tx>
          <c:layout>
            <c:manualLayout>
              <c:xMode val="edge"/>
              <c:yMode val="edge"/>
              <c:x val="3.4834577198707285E-2"/>
              <c:y val="0.2288058250182401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89649488"/>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bg1">
          <a:lumMod val="7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52710134720505"/>
          <c:y val="6.3599397972549584E-2"/>
          <c:w val="0.63254206033546045"/>
          <c:h val="0.73091745799035024"/>
        </c:manualLayout>
      </c:layout>
      <c:barChart>
        <c:barDir val="col"/>
        <c:grouping val="stacked"/>
        <c:varyColors val="0"/>
        <c:ser>
          <c:idx val="4"/>
          <c:order val="0"/>
          <c:spPr>
            <a:solidFill>
              <a:schemeClr val="tx1">
                <a:alpha val="70000"/>
              </a:schemeClr>
            </a:solidFill>
            <a:ln>
              <a:solidFill>
                <a:schemeClr val="bg1"/>
              </a:solidFill>
            </a:ln>
            <a:effectLst/>
          </c:spPr>
          <c:invertIfNegative val="0"/>
          <c:cat>
            <c:numRef>
              <c:f>'Capacity_Gen Comparison'!$AJ$26:$AM$26</c:f>
              <c:numCache>
                <c:formatCode>General</c:formatCode>
                <c:ptCount val="4"/>
                <c:pt idx="0">
                  <c:v>2021</c:v>
                </c:pt>
                <c:pt idx="2">
                  <c:v>2040</c:v>
                </c:pt>
                <c:pt idx="3">
                  <c:v>2040</c:v>
                </c:pt>
              </c:numCache>
            </c:numRef>
          </c:cat>
          <c:val>
            <c:numRef>
              <c:f>'Capacity_Gen Comparison'!$AJ$32:$AM$32</c:f>
              <c:numCache>
                <c:formatCode>#,##0</c:formatCode>
                <c:ptCount val="4"/>
                <c:pt idx="0">
                  <c:v>4018.2993125915459</c:v>
                </c:pt>
                <c:pt idx="2">
                  <c:v>2422.9971084594799</c:v>
                </c:pt>
                <c:pt idx="3">
                  <c:v>0</c:v>
                </c:pt>
              </c:numCache>
            </c:numRef>
          </c:val>
          <c:extLst>
            <c:ext xmlns:c16="http://schemas.microsoft.com/office/drawing/2014/chart" uri="{C3380CC4-5D6E-409C-BE32-E72D297353CC}">
              <c16:uniqueId val="{00000000-5F04-43D9-A426-C5AFF2671833}"/>
            </c:ext>
          </c:extLst>
        </c:ser>
        <c:ser>
          <c:idx val="2"/>
          <c:order val="1"/>
          <c:spPr>
            <a:solidFill>
              <a:schemeClr val="accent5">
                <a:alpha val="70000"/>
              </a:schemeClr>
            </a:solidFill>
            <a:ln>
              <a:solidFill>
                <a:schemeClr val="bg1"/>
              </a:solidFill>
            </a:ln>
            <a:effectLst/>
          </c:spPr>
          <c:invertIfNegative val="0"/>
          <c:cat>
            <c:numRef>
              <c:f>'Capacity_Gen Comparison'!$AJ$26:$AM$26</c:f>
              <c:numCache>
                <c:formatCode>General</c:formatCode>
                <c:ptCount val="4"/>
                <c:pt idx="0">
                  <c:v>2021</c:v>
                </c:pt>
                <c:pt idx="2">
                  <c:v>2040</c:v>
                </c:pt>
                <c:pt idx="3">
                  <c:v>2040</c:v>
                </c:pt>
              </c:numCache>
            </c:numRef>
          </c:cat>
          <c:val>
            <c:numRef>
              <c:f>'Capacity_Gen Comparison'!$AJ$30:$AM$30</c:f>
              <c:numCache>
                <c:formatCode>#,##0</c:formatCode>
                <c:ptCount val="4"/>
                <c:pt idx="0">
                  <c:v>190.83677673339801</c:v>
                </c:pt>
                <c:pt idx="2">
                  <c:v>0</c:v>
                </c:pt>
                <c:pt idx="3">
                  <c:v>0</c:v>
                </c:pt>
              </c:numCache>
            </c:numRef>
          </c:val>
          <c:extLst>
            <c:ext xmlns:c16="http://schemas.microsoft.com/office/drawing/2014/chart" uri="{C3380CC4-5D6E-409C-BE32-E72D297353CC}">
              <c16:uniqueId val="{00000001-5F04-43D9-A426-C5AFF2671833}"/>
            </c:ext>
          </c:extLst>
        </c:ser>
        <c:ser>
          <c:idx val="3"/>
          <c:order val="2"/>
          <c:spPr>
            <a:solidFill>
              <a:schemeClr val="accent1">
                <a:alpha val="70000"/>
              </a:schemeClr>
            </a:solidFill>
            <a:ln>
              <a:solidFill>
                <a:schemeClr val="bg1"/>
              </a:solidFill>
            </a:ln>
            <a:effectLst/>
          </c:spPr>
          <c:invertIfNegative val="0"/>
          <c:cat>
            <c:numRef>
              <c:f>'Capacity_Gen Comparison'!$AJ$26:$AM$26</c:f>
              <c:numCache>
                <c:formatCode>General</c:formatCode>
                <c:ptCount val="4"/>
                <c:pt idx="0">
                  <c:v>2021</c:v>
                </c:pt>
                <c:pt idx="2">
                  <c:v>2040</c:v>
                </c:pt>
                <c:pt idx="3">
                  <c:v>2040</c:v>
                </c:pt>
              </c:numCache>
            </c:numRef>
          </c:cat>
          <c:val>
            <c:numRef>
              <c:f>'Capacity_Gen Comparison'!$AJ$27:$AM$27</c:f>
              <c:numCache>
                <c:formatCode>#,##0</c:formatCode>
                <c:ptCount val="4"/>
                <c:pt idx="0">
                  <c:v>0</c:v>
                </c:pt>
                <c:pt idx="2">
                  <c:v>0</c:v>
                </c:pt>
                <c:pt idx="3">
                  <c:v>0</c:v>
                </c:pt>
              </c:numCache>
            </c:numRef>
          </c:val>
          <c:extLst>
            <c:ext xmlns:c16="http://schemas.microsoft.com/office/drawing/2014/chart" uri="{C3380CC4-5D6E-409C-BE32-E72D297353CC}">
              <c16:uniqueId val="{00000002-5F04-43D9-A426-C5AFF2671833}"/>
            </c:ext>
          </c:extLst>
        </c:ser>
        <c:ser>
          <c:idx val="1"/>
          <c:order val="3"/>
          <c:spPr>
            <a:solidFill>
              <a:schemeClr val="accent2">
                <a:alpha val="70000"/>
              </a:schemeClr>
            </a:solidFill>
            <a:ln>
              <a:solidFill>
                <a:schemeClr val="bg1"/>
              </a:solidFill>
            </a:ln>
            <a:effectLst/>
          </c:spPr>
          <c:invertIfNegative val="0"/>
          <c:cat>
            <c:numRef>
              <c:f>'Capacity_Gen Comparison'!$AJ$26:$AM$26</c:f>
              <c:numCache>
                <c:formatCode>General</c:formatCode>
                <c:ptCount val="4"/>
                <c:pt idx="0">
                  <c:v>2021</c:v>
                </c:pt>
                <c:pt idx="2">
                  <c:v>2040</c:v>
                </c:pt>
                <c:pt idx="3">
                  <c:v>2040</c:v>
                </c:pt>
              </c:numCache>
            </c:numRef>
          </c:cat>
          <c:val>
            <c:numRef>
              <c:f>'Capacity_Gen Comparison'!$AJ$29:$AM$29</c:f>
              <c:numCache>
                <c:formatCode>#,##0</c:formatCode>
                <c:ptCount val="4"/>
                <c:pt idx="0">
                  <c:v>0</c:v>
                </c:pt>
                <c:pt idx="2">
                  <c:v>3812.1405429840147</c:v>
                </c:pt>
                <c:pt idx="3">
                  <c:v>4527.5409898757953</c:v>
                </c:pt>
              </c:numCache>
            </c:numRef>
          </c:val>
          <c:extLst>
            <c:ext xmlns:c16="http://schemas.microsoft.com/office/drawing/2014/chart" uri="{C3380CC4-5D6E-409C-BE32-E72D297353CC}">
              <c16:uniqueId val="{00000003-5F04-43D9-A426-C5AFF2671833}"/>
            </c:ext>
          </c:extLst>
        </c:ser>
        <c:ser>
          <c:idx val="6"/>
          <c:order val="4"/>
          <c:spPr>
            <a:solidFill>
              <a:schemeClr val="accent1">
                <a:lumMod val="40000"/>
                <a:lumOff val="60000"/>
                <a:alpha val="80000"/>
              </a:schemeClr>
            </a:solidFill>
            <a:ln>
              <a:solidFill>
                <a:schemeClr val="bg1"/>
              </a:solidFill>
            </a:ln>
            <a:effectLst/>
          </c:spPr>
          <c:invertIfNegative val="0"/>
          <c:dPt>
            <c:idx val="3"/>
            <c:invertIfNegative val="0"/>
            <c:bubble3D val="0"/>
            <c:spPr>
              <a:solidFill>
                <a:schemeClr val="accent1">
                  <a:lumMod val="40000"/>
                  <a:lumOff val="60000"/>
                  <a:alpha val="80000"/>
                </a:schemeClr>
              </a:solidFill>
              <a:ln>
                <a:solidFill>
                  <a:schemeClr val="bg1"/>
                </a:solidFill>
              </a:ln>
              <a:effectLst/>
            </c:spPr>
            <c:extLst>
              <c:ext xmlns:c16="http://schemas.microsoft.com/office/drawing/2014/chart" uri="{C3380CC4-5D6E-409C-BE32-E72D297353CC}">
                <c16:uniqueId val="{00000005-5F04-43D9-A426-C5AFF2671833}"/>
              </c:ext>
            </c:extLst>
          </c:dPt>
          <c:cat>
            <c:numRef>
              <c:f>'Capacity_Gen Comparison'!$AJ$26:$AM$26</c:f>
              <c:numCache>
                <c:formatCode>General</c:formatCode>
                <c:ptCount val="4"/>
                <c:pt idx="0">
                  <c:v>2021</c:v>
                </c:pt>
                <c:pt idx="2">
                  <c:v>2040</c:v>
                </c:pt>
                <c:pt idx="3">
                  <c:v>2040</c:v>
                </c:pt>
              </c:numCache>
            </c:numRef>
          </c:cat>
          <c:val>
            <c:numRef>
              <c:f>'Capacity_Gen Comparison'!$AJ$28:$AM$28</c:f>
              <c:numCache>
                <c:formatCode>#,##0</c:formatCode>
                <c:ptCount val="4"/>
                <c:pt idx="0">
                  <c:v>0</c:v>
                </c:pt>
                <c:pt idx="2">
                  <c:v>0</c:v>
                </c:pt>
                <c:pt idx="3">
                  <c:v>0</c:v>
                </c:pt>
              </c:numCache>
            </c:numRef>
          </c:val>
          <c:extLst>
            <c:ext xmlns:c16="http://schemas.microsoft.com/office/drawing/2014/chart" uri="{C3380CC4-5D6E-409C-BE32-E72D297353CC}">
              <c16:uniqueId val="{00000006-5F04-43D9-A426-C5AFF2671833}"/>
            </c:ext>
          </c:extLst>
        </c:ser>
        <c:ser>
          <c:idx val="7"/>
          <c:order val="5"/>
          <c:spPr>
            <a:solidFill>
              <a:schemeClr val="accent3">
                <a:lumMod val="60000"/>
                <a:lumOff val="40000"/>
                <a:alpha val="70000"/>
              </a:schemeClr>
            </a:solidFill>
            <a:ln>
              <a:solidFill>
                <a:schemeClr val="bg1"/>
              </a:solidFill>
            </a:ln>
            <a:effectLst/>
          </c:spPr>
          <c:invertIfNegative val="0"/>
          <c:cat>
            <c:numRef>
              <c:f>'Capacity_Gen Comparison'!$AJ$26:$AM$26</c:f>
              <c:numCache>
                <c:formatCode>General</c:formatCode>
                <c:ptCount val="4"/>
                <c:pt idx="0">
                  <c:v>2021</c:v>
                </c:pt>
                <c:pt idx="2">
                  <c:v>2040</c:v>
                </c:pt>
                <c:pt idx="3">
                  <c:v>2040</c:v>
                </c:pt>
              </c:numCache>
            </c:numRef>
          </c:cat>
          <c:val>
            <c:numRef>
              <c:f>'Capacity_Gen Comparison'!$AJ$31:$AM$31</c:f>
              <c:numCache>
                <c:formatCode>#,##0</c:formatCode>
                <c:ptCount val="4"/>
                <c:pt idx="0">
                  <c:v>0</c:v>
                </c:pt>
                <c:pt idx="2">
                  <c:v>0</c:v>
                </c:pt>
                <c:pt idx="3">
                  <c:v>0</c:v>
                </c:pt>
              </c:numCache>
            </c:numRef>
          </c:val>
          <c:extLst>
            <c:ext xmlns:c16="http://schemas.microsoft.com/office/drawing/2014/chart" uri="{C3380CC4-5D6E-409C-BE32-E72D297353CC}">
              <c16:uniqueId val="{00000007-5F04-43D9-A426-C5AFF2671833}"/>
            </c:ext>
          </c:extLst>
        </c:ser>
        <c:dLbls>
          <c:showLegendKey val="0"/>
          <c:showVal val="0"/>
          <c:showCatName val="0"/>
          <c:showSerName val="0"/>
          <c:showPercent val="0"/>
          <c:showBubbleSize val="0"/>
        </c:dLbls>
        <c:gapWidth val="150"/>
        <c:overlap val="100"/>
        <c:axId val="989649488"/>
        <c:axId val="795604656"/>
        <c:extLst/>
      </c:barChart>
      <c:catAx>
        <c:axId val="9896494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95604656"/>
        <c:crosses val="autoZero"/>
        <c:auto val="1"/>
        <c:lblAlgn val="ctr"/>
        <c:lblOffset val="100"/>
        <c:noMultiLvlLbl val="0"/>
      </c:catAx>
      <c:valAx>
        <c:axId val="79560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Generation (GWh)</a:t>
                </a:r>
              </a:p>
            </c:rich>
          </c:tx>
          <c:layout>
            <c:manualLayout>
              <c:xMode val="edge"/>
              <c:yMode val="edge"/>
              <c:x val="3.4834577198707285E-2"/>
              <c:y val="0.2288058250182401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89649488"/>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bg1">
          <a:lumMod val="7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28962590972098"/>
          <c:y val="2.0833333333333332E-2"/>
          <c:w val="0.85833977604620115"/>
          <c:h val="0.75051235783027126"/>
        </c:manualLayout>
      </c:layout>
      <c:lineChart>
        <c:grouping val="standard"/>
        <c:varyColors val="0"/>
        <c:ser>
          <c:idx val="0"/>
          <c:order val="0"/>
          <c:tx>
            <c:strRef>
              <c:f>Emissions_Comparison!$AH$4</c:f>
              <c:strCache>
                <c:ptCount val="1"/>
                <c:pt idx="0">
                  <c:v>KPCo Retire 2028, with CO2</c:v>
                </c:pt>
              </c:strCache>
            </c:strRef>
          </c:tx>
          <c:spPr>
            <a:ln w="28575" cap="rnd">
              <a:solidFill>
                <a:schemeClr val="accent1"/>
              </a:solidFill>
              <a:round/>
            </a:ln>
            <a:effectLst/>
          </c:spPr>
          <c:marker>
            <c:symbol val="none"/>
          </c:marker>
          <c:cat>
            <c:numRef>
              <c:f>Emissions_Comparison!$AI$3:$BL$3</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Emissions_Comparison!$AI$4:$BL$4</c:f>
              <c:numCache>
                <c:formatCode>0.0</c:formatCode>
                <c:ptCount val="30"/>
                <c:pt idx="0">
                  <c:v>4.0032056406249996</c:v>
                </c:pt>
                <c:pt idx="1">
                  <c:v>3.1753835156250001</c:v>
                </c:pt>
                <c:pt idx="2">
                  <c:v>2.5024957187500001</c:v>
                </c:pt>
                <c:pt idx="3">
                  <c:v>2.5387917031249998</c:v>
                </c:pt>
                <c:pt idx="4">
                  <c:v>2.5948400859374998</c:v>
                </c:pt>
                <c:pt idx="5">
                  <c:v>2.534513015625</c:v>
                </c:pt>
                <c:pt idx="6">
                  <c:v>2.6733022812499998</c:v>
                </c:pt>
                <c:pt idx="7">
                  <c:v>2.0611146093750001</c:v>
                </c:pt>
                <c:pt idx="8">
                  <c:v>0.10151584375</c:v>
                </c:pt>
                <c:pt idx="9">
                  <c:v>0.10094739453125</c:v>
                </c:pt>
                <c:pt idx="10">
                  <c:v>3.1078577148437501E-2</c:v>
                </c:pt>
                <c:pt idx="11">
                  <c:v>1.6008463867187499E-2</c:v>
                </c:pt>
                <c:pt idx="12">
                  <c:v>1.5364713867187499E-2</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A1C1-44FF-AEC5-FBF3D6D3BABD}"/>
            </c:ext>
          </c:extLst>
        </c:ser>
        <c:ser>
          <c:idx val="1"/>
          <c:order val="1"/>
          <c:tx>
            <c:strRef>
              <c:f>Emissions_Comparison!$AH$5</c:f>
              <c:strCache>
                <c:ptCount val="1"/>
                <c:pt idx="0">
                  <c:v>KPCo Retire 2028, no CO2</c:v>
                </c:pt>
              </c:strCache>
            </c:strRef>
          </c:tx>
          <c:spPr>
            <a:ln w="28575" cap="rnd">
              <a:solidFill>
                <a:schemeClr val="accent2"/>
              </a:solidFill>
              <a:round/>
            </a:ln>
            <a:effectLst/>
          </c:spPr>
          <c:marker>
            <c:symbol val="none"/>
          </c:marker>
          <c:cat>
            <c:numRef>
              <c:f>Emissions_Comparison!$AI$3:$BL$3</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Emissions_Comparison!$AI$5:$BL$5</c:f>
              <c:numCache>
                <c:formatCode>0.0</c:formatCode>
                <c:ptCount val="30"/>
                <c:pt idx="0">
                  <c:v>4.0430436406250001</c:v>
                </c:pt>
                <c:pt idx="1">
                  <c:v>3.2559500625000002</c:v>
                </c:pt>
                <c:pt idx="2">
                  <c:v>2.5024957187500001</c:v>
                </c:pt>
                <c:pt idx="3">
                  <c:v>2.5387917031249998</c:v>
                </c:pt>
                <c:pt idx="4">
                  <c:v>2.4156981953124999</c:v>
                </c:pt>
                <c:pt idx="5">
                  <c:v>2.534513015625</c:v>
                </c:pt>
                <c:pt idx="6">
                  <c:v>2.7527175703125</c:v>
                </c:pt>
                <c:pt idx="7">
                  <c:v>2.6368705078125001</c:v>
                </c:pt>
                <c:pt idx="8">
                  <c:v>0.10754963671874999</c:v>
                </c:pt>
                <c:pt idx="9">
                  <c:v>0.10747370703125</c:v>
                </c:pt>
                <c:pt idx="10">
                  <c:v>1.9539238281249999E-2</c:v>
                </c:pt>
                <c:pt idx="11">
                  <c:v>1.888815625E-2</c:v>
                </c:pt>
                <c:pt idx="12">
                  <c:v>1.807141796875E-2</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1-A1C1-44FF-AEC5-FBF3D6D3BABD}"/>
            </c:ext>
          </c:extLst>
        </c:ser>
        <c:ser>
          <c:idx val="2"/>
          <c:order val="2"/>
          <c:tx>
            <c:strRef>
              <c:f>Emissions_Comparison!$AH$6</c:f>
              <c:strCache>
                <c:ptCount val="1"/>
                <c:pt idx="0">
                  <c:v>KPCo Retire 2040, no CO2</c:v>
                </c:pt>
              </c:strCache>
            </c:strRef>
          </c:tx>
          <c:spPr>
            <a:ln w="28575" cap="rnd">
              <a:solidFill>
                <a:schemeClr val="accent3"/>
              </a:solidFill>
              <a:round/>
            </a:ln>
            <a:effectLst/>
          </c:spPr>
          <c:marker>
            <c:symbol val="none"/>
          </c:marker>
          <c:cat>
            <c:numRef>
              <c:f>Emissions_Comparison!$AI$3:$BL$3</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Emissions_Comparison!$AI$6:$BL$6</c:f>
              <c:numCache>
                <c:formatCode>0.0</c:formatCode>
                <c:ptCount val="30"/>
                <c:pt idx="0">
                  <c:v>4.0430436406250001</c:v>
                </c:pt>
                <c:pt idx="1">
                  <c:v>3.2559500625000002</c:v>
                </c:pt>
                <c:pt idx="2">
                  <c:v>2.5024957187500001</c:v>
                </c:pt>
                <c:pt idx="3">
                  <c:v>2.5387917031249998</c:v>
                </c:pt>
                <c:pt idx="4">
                  <c:v>2.4156981953124999</c:v>
                </c:pt>
                <c:pt idx="5">
                  <c:v>2.534513015625</c:v>
                </c:pt>
                <c:pt idx="6">
                  <c:v>2.7527175703125</c:v>
                </c:pt>
                <c:pt idx="7">
                  <c:v>2.7627125000000001</c:v>
                </c:pt>
                <c:pt idx="8">
                  <c:v>2.7581314921875002</c:v>
                </c:pt>
                <c:pt idx="9">
                  <c:v>2.6757932968749998</c:v>
                </c:pt>
                <c:pt idx="10">
                  <c:v>2.3154519296874998</c:v>
                </c:pt>
                <c:pt idx="11">
                  <c:v>2.2669339218750002</c:v>
                </c:pt>
                <c:pt idx="12">
                  <c:v>2.2109778046874999</c:v>
                </c:pt>
                <c:pt idx="13">
                  <c:v>2.1837387734374998</c:v>
                </c:pt>
                <c:pt idx="14">
                  <c:v>2.3559465468749998</c:v>
                </c:pt>
                <c:pt idx="15">
                  <c:v>2.2854192968749998</c:v>
                </c:pt>
                <c:pt idx="16">
                  <c:v>2.3555886953125</c:v>
                </c:pt>
                <c:pt idx="17">
                  <c:v>2.3424732578124998</c:v>
                </c:pt>
                <c:pt idx="18">
                  <c:v>2.348001875</c:v>
                </c:pt>
                <c:pt idx="19">
                  <c:v>2.3674764218750002</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F52A-4E12-81AB-806A54ACBFAD}"/>
            </c:ext>
          </c:extLst>
        </c:ser>
        <c:ser>
          <c:idx val="3"/>
          <c:order val="3"/>
          <c:tx>
            <c:strRef>
              <c:f>Emissions_Comparison!$AH$7</c:f>
              <c:strCache>
                <c:ptCount val="1"/>
                <c:pt idx="0">
                  <c:v>KPCo Retire 2040, with CO2</c:v>
                </c:pt>
              </c:strCache>
            </c:strRef>
          </c:tx>
          <c:spPr>
            <a:ln w="28575" cap="rnd">
              <a:solidFill>
                <a:schemeClr val="accent4"/>
              </a:solidFill>
              <a:round/>
            </a:ln>
            <a:effectLst/>
          </c:spPr>
          <c:marker>
            <c:symbol val="none"/>
          </c:marker>
          <c:cat>
            <c:numRef>
              <c:f>Emissions_Comparison!$AI$3:$BL$3</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Emissions_Comparison!$AI$7:$BL$7</c:f>
              <c:numCache>
                <c:formatCode>0.0</c:formatCode>
                <c:ptCount val="30"/>
                <c:pt idx="0">
                  <c:v>4.0032056406249996</c:v>
                </c:pt>
                <c:pt idx="1">
                  <c:v>3.1753835156250001</c:v>
                </c:pt>
                <c:pt idx="2">
                  <c:v>2.5024957187500001</c:v>
                </c:pt>
                <c:pt idx="3">
                  <c:v>2.5387917031249998</c:v>
                </c:pt>
                <c:pt idx="4">
                  <c:v>2.5948400859374998</c:v>
                </c:pt>
                <c:pt idx="5">
                  <c:v>2.534513015625</c:v>
                </c:pt>
                <c:pt idx="6">
                  <c:v>2.6733022812499998</c:v>
                </c:pt>
                <c:pt idx="7">
                  <c:v>2.1488645312500001</c:v>
                </c:pt>
                <c:pt idx="8">
                  <c:v>1.8240511445312499</c:v>
                </c:pt>
                <c:pt idx="9">
                  <c:v>1.77205647265625</c:v>
                </c:pt>
                <c:pt idx="10">
                  <c:v>1.6200445898437501</c:v>
                </c:pt>
                <c:pt idx="11">
                  <c:v>1.4776254765625001</c:v>
                </c:pt>
                <c:pt idx="12">
                  <c:v>1.3473110156250001</c:v>
                </c:pt>
                <c:pt idx="13">
                  <c:v>1.34011225</c:v>
                </c:pt>
                <c:pt idx="14">
                  <c:v>1.3503616406250001</c:v>
                </c:pt>
                <c:pt idx="15">
                  <c:v>1.3150192890625001</c:v>
                </c:pt>
                <c:pt idx="16">
                  <c:v>1.3119048046874999</c:v>
                </c:pt>
                <c:pt idx="17">
                  <c:v>1.2887597578125001</c:v>
                </c:pt>
                <c:pt idx="18">
                  <c:v>1.29147584375</c:v>
                </c:pt>
                <c:pt idx="19">
                  <c:v>1.2877898671875001</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FF30-4942-9288-2D0A18120DFC}"/>
            </c:ext>
          </c:extLst>
        </c:ser>
        <c:dLbls>
          <c:showLegendKey val="0"/>
          <c:showVal val="0"/>
          <c:showCatName val="0"/>
          <c:showSerName val="0"/>
          <c:showPercent val="0"/>
          <c:showBubbleSize val="0"/>
        </c:dLbls>
        <c:smooth val="0"/>
        <c:axId val="1995594544"/>
        <c:axId val="692882864"/>
      </c:lineChart>
      <c:catAx>
        <c:axId val="199559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2882864"/>
        <c:crosses val="autoZero"/>
        <c:auto val="1"/>
        <c:lblAlgn val="ctr"/>
        <c:lblOffset val="100"/>
        <c:noMultiLvlLbl val="0"/>
      </c:catAx>
      <c:valAx>
        <c:axId val="69288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a:t>
                </a:r>
                <a:r>
                  <a:rPr lang="en-US" baseline="-25000"/>
                  <a:t>2</a:t>
                </a:r>
                <a:r>
                  <a:rPr lang="en-US"/>
                  <a:t> Emissions (million tons)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55945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'Reserve Margin'!$AF$5</c:f>
              <c:strCache>
                <c:ptCount val="1"/>
                <c:pt idx="0">
                  <c:v>KPCo Retire 2028, with CO2</c:v>
                </c:pt>
              </c:strCache>
            </c:strRef>
          </c:tx>
          <c:spPr>
            <a:ln w="28575" cap="rnd">
              <a:solidFill>
                <a:schemeClr val="accent1"/>
              </a:solidFill>
              <a:round/>
            </a:ln>
            <a:effectLst/>
          </c:spPr>
          <c:marker>
            <c:symbol val="none"/>
          </c:marker>
          <c:cat>
            <c:numRef>
              <c:f>'Reserve Margin'!$AG$4:$BJ$4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'Reserve Margin'!$AG$5:$BJ$5</c:f>
              <c:numCache>
                <c:formatCode>0.0</c:formatCode>
                <c:ptCount val="30"/>
                <c:pt idx="0">
                  <c:v>59.859955677461699</c:v>
                </c:pt>
                <c:pt idx="1">
                  <c:v>35.402319462040701</c:v>
                </c:pt>
                <c:pt idx="2">
                  <c:v>14.8592819374207</c:v>
                </c:pt>
                <c:pt idx="3">
                  <c:v>24.0129860380598</c:v>
                </c:pt>
                <c:pt idx="4">
                  <c:v>27.016190294940301</c:v>
                </c:pt>
                <c:pt idx="5">
                  <c:v>49.436357888291496</c:v>
                </c:pt>
                <c:pt idx="6">
                  <c:v>72.660321165770995</c:v>
                </c:pt>
                <c:pt idx="7">
                  <c:v>96.440030601472202</c:v>
                </c:pt>
                <c:pt idx="8">
                  <c:v>25.445541764451299</c:v>
                </c:pt>
                <c:pt idx="9">
                  <c:v>25.7847136539229</c:v>
                </c:pt>
                <c:pt idx="10">
                  <c:v>19.7064227635592</c:v>
                </c:pt>
                <c:pt idx="11">
                  <c:v>20.245881725665399</c:v>
                </c:pt>
                <c:pt idx="12">
                  <c:v>20.174681329843899</c:v>
                </c:pt>
                <c:pt idx="13">
                  <c:v>20.436545710628401</c:v>
                </c:pt>
                <c:pt idx="14">
                  <c:v>17.926213238159399</c:v>
                </c:pt>
                <c:pt idx="15">
                  <c:v>18.3189642008672</c:v>
                </c:pt>
                <c:pt idx="16">
                  <c:v>18.2525392964254</c:v>
                </c:pt>
                <c:pt idx="17">
                  <c:v>18.391268898061</c:v>
                </c:pt>
                <c:pt idx="18">
                  <c:v>18.522431236290799</c:v>
                </c:pt>
                <c:pt idx="19">
                  <c:v>18.993502562653902</c:v>
                </c:pt>
                <c:pt idx="20">
                  <c:v>19.5048828835771</c:v>
                </c:pt>
                <c:pt idx="21">
                  <c:v>19.664763107322202</c:v>
                </c:pt>
                <c:pt idx="22">
                  <c:v>19.790489088393599</c:v>
                </c:pt>
                <c:pt idx="23">
                  <c:v>20.217104975561</c:v>
                </c:pt>
                <c:pt idx="24">
                  <c:v>20.095296192720099</c:v>
                </c:pt>
                <c:pt idx="25">
                  <c:v>20.222636625923698</c:v>
                </c:pt>
                <c:pt idx="26">
                  <c:v>20.400801496594799</c:v>
                </c:pt>
                <c:pt idx="27">
                  <c:v>20.872535335841398</c:v>
                </c:pt>
                <c:pt idx="28">
                  <c:v>29.213192574825101</c:v>
                </c:pt>
                <c:pt idx="29">
                  <c:v>33.634154323903303</c:v>
                </c:pt>
              </c:numCache>
            </c:numRef>
          </c:val>
          <c:smooth val="0"/>
          <c:extLst>
            <c:ext xmlns:c16="http://schemas.microsoft.com/office/drawing/2014/chart" uri="{C3380CC4-5D6E-409C-BE32-E72D297353CC}">
              <c16:uniqueId val="{00000000-3BEB-4AA0-8436-FEF5A2D22168}"/>
            </c:ext>
          </c:extLst>
        </c:ser>
        <c:ser>
          <c:idx val="1"/>
          <c:order val="1"/>
          <c:tx>
            <c:strRef>
              <c:f>'Reserve Margin'!$AF$6</c:f>
              <c:strCache>
                <c:ptCount val="1"/>
                <c:pt idx="0">
                  <c:v>KPCo Retire 2040, with CO2</c:v>
                </c:pt>
              </c:strCache>
            </c:strRef>
          </c:tx>
          <c:spPr>
            <a:ln w="28575" cap="rnd">
              <a:solidFill>
                <a:schemeClr val="accent2"/>
              </a:solidFill>
              <a:round/>
            </a:ln>
            <a:effectLst/>
          </c:spPr>
          <c:marker>
            <c:symbol val="none"/>
          </c:marker>
          <c:cat>
            <c:numRef>
              <c:f>'Reserve Margin'!$AG$4:$BJ$4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'Reserve Margin'!$AG$6:$BJ$6</c:f>
              <c:numCache>
                <c:formatCode>0.0</c:formatCode>
                <c:ptCount val="30"/>
                <c:pt idx="0">
                  <c:v>59.859955677461699</c:v>
                </c:pt>
                <c:pt idx="1">
                  <c:v>35.402319462040701</c:v>
                </c:pt>
                <c:pt idx="2">
                  <c:v>14.8592819374207</c:v>
                </c:pt>
                <c:pt idx="3">
                  <c:v>24.0129860380598</c:v>
                </c:pt>
                <c:pt idx="4">
                  <c:v>27.016190294940301</c:v>
                </c:pt>
                <c:pt idx="5">
                  <c:v>27.162953974903498</c:v>
                </c:pt>
                <c:pt idx="6">
                  <c:v>27.529306524420999</c:v>
                </c:pt>
                <c:pt idx="7">
                  <c:v>28.172824631514501</c:v>
                </c:pt>
                <c:pt idx="8">
                  <c:v>28.195033090795501</c:v>
                </c:pt>
                <c:pt idx="9">
                  <c:v>28.5416388846938</c:v>
                </c:pt>
                <c:pt idx="10">
                  <c:v>27.903286450888402</c:v>
                </c:pt>
                <c:pt idx="11">
                  <c:v>47.2138961663942</c:v>
                </c:pt>
                <c:pt idx="12">
                  <c:v>61.481119630928099</c:v>
                </c:pt>
                <c:pt idx="13">
                  <c:v>61.832992029777898</c:v>
                </c:pt>
                <c:pt idx="14">
                  <c:v>62.044166555825697</c:v>
                </c:pt>
                <c:pt idx="15">
                  <c:v>67.610779867826196</c:v>
                </c:pt>
                <c:pt idx="16">
                  <c:v>67.516682272302702</c:v>
                </c:pt>
                <c:pt idx="17">
                  <c:v>72.743207102146798</c:v>
                </c:pt>
                <c:pt idx="18">
                  <c:v>72.9345844154209</c:v>
                </c:pt>
                <c:pt idx="19">
                  <c:v>78.677505609767294</c:v>
                </c:pt>
                <c:pt idx="20">
                  <c:v>18.289031359843499</c:v>
                </c:pt>
                <c:pt idx="21">
                  <c:v>18.447284950358501</c:v>
                </c:pt>
                <c:pt idx="22">
                  <c:v>18.5717317859927</c:v>
                </c:pt>
                <c:pt idx="23">
                  <c:v>18.9940072515477</c:v>
                </c:pt>
                <c:pt idx="24">
                  <c:v>18.638463597182799</c:v>
                </c:pt>
                <c:pt idx="25">
                  <c:v>18.529035996819101</c:v>
                </c:pt>
                <c:pt idx="26">
                  <c:v>18.469119119023802</c:v>
                </c:pt>
                <c:pt idx="27">
                  <c:v>17.277820400656999</c:v>
                </c:pt>
                <c:pt idx="28">
                  <c:v>17.120866824311101</c:v>
                </c:pt>
                <c:pt idx="29">
                  <c:v>18.688703326962099</c:v>
                </c:pt>
              </c:numCache>
            </c:numRef>
          </c:val>
          <c:smooth val="0"/>
          <c:extLst>
            <c:ext xmlns:c16="http://schemas.microsoft.com/office/drawing/2014/chart" uri="{C3380CC4-5D6E-409C-BE32-E72D297353CC}">
              <c16:uniqueId val="{00000001-3BEB-4AA0-8436-FEF5A2D22168}"/>
            </c:ext>
          </c:extLst>
        </c:ser>
        <c:ser>
          <c:idx val="2"/>
          <c:order val="2"/>
          <c:tx>
            <c:strRef>
              <c:f>'Reserve Margin'!$AF$7</c:f>
              <c:strCache>
                <c:ptCount val="1"/>
                <c:pt idx="0">
                  <c:v>KPCo Retire 2028, no CO2</c:v>
                </c:pt>
              </c:strCache>
            </c:strRef>
          </c:tx>
          <c:spPr>
            <a:ln w="28575" cap="rnd">
              <a:solidFill>
                <a:schemeClr val="accent3"/>
              </a:solidFill>
              <a:round/>
            </a:ln>
            <a:effectLst/>
          </c:spPr>
          <c:marker>
            <c:symbol val="none"/>
          </c:marker>
          <c:cat>
            <c:numRef>
              <c:f>'Reserve Margin'!$AG$4:$BJ$4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'Reserve Margin'!$AG$7:$BJ$7</c:f>
              <c:numCache>
                <c:formatCode>0.0</c:formatCode>
                <c:ptCount val="30"/>
                <c:pt idx="0">
                  <c:v>59.859955677461699</c:v>
                </c:pt>
                <c:pt idx="1">
                  <c:v>35.402319462040701</c:v>
                </c:pt>
                <c:pt idx="2">
                  <c:v>19.474632079198301</c:v>
                </c:pt>
                <c:pt idx="3">
                  <c:v>28.996156253287801</c:v>
                </c:pt>
                <c:pt idx="4">
                  <c:v>29.286363490560301</c:v>
                </c:pt>
                <c:pt idx="5">
                  <c:v>51.709154205984099</c:v>
                </c:pt>
                <c:pt idx="6">
                  <c:v>74.939665339576607</c:v>
                </c:pt>
                <c:pt idx="7">
                  <c:v>98.730876439390201</c:v>
                </c:pt>
                <c:pt idx="8">
                  <c:v>22.2378018837165</c:v>
                </c:pt>
                <c:pt idx="9">
                  <c:v>22.568300884690199</c:v>
                </c:pt>
                <c:pt idx="10">
                  <c:v>19.130800412295098</c:v>
                </c:pt>
                <c:pt idx="11">
                  <c:v>19.667665322812301</c:v>
                </c:pt>
                <c:pt idx="12">
                  <c:v>19.5968073024316</c:v>
                </c:pt>
                <c:pt idx="13">
                  <c:v>19.069792694763098</c:v>
                </c:pt>
                <c:pt idx="14">
                  <c:v>19.225165877471699</c:v>
                </c:pt>
                <c:pt idx="15">
                  <c:v>19.6222429767151</c:v>
                </c:pt>
                <c:pt idx="16">
                  <c:v>19.555086404541701</c:v>
                </c:pt>
                <c:pt idx="17">
                  <c:v>19.695344107328399</c:v>
                </c:pt>
                <c:pt idx="18">
                  <c:v>19.827951193598</c:v>
                </c:pt>
                <c:pt idx="19">
                  <c:v>20.304211352247702</c:v>
                </c:pt>
                <c:pt idx="20">
                  <c:v>18.1253523197086</c:v>
                </c:pt>
                <c:pt idx="21">
                  <c:v>18.283386931375802</c:v>
                </c:pt>
                <c:pt idx="22">
                  <c:v>18.407661567285601</c:v>
                </c:pt>
                <c:pt idx="23">
                  <c:v>18.821198382081501</c:v>
                </c:pt>
                <c:pt idx="24">
                  <c:v>18.708950064620101</c:v>
                </c:pt>
                <c:pt idx="25">
                  <c:v>18.8218777780585</c:v>
                </c:pt>
                <c:pt idx="26">
                  <c:v>18.8436746628931</c:v>
                </c:pt>
                <c:pt idx="27">
                  <c:v>18.901359737309399</c:v>
                </c:pt>
                <c:pt idx="28">
                  <c:v>18.8815633324994</c:v>
                </c:pt>
                <c:pt idx="29">
                  <c:v>18.900353512956102</c:v>
                </c:pt>
              </c:numCache>
            </c:numRef>
          </c:val>
          <c:smooth val="0"/>
          <c:extLst>
            <c:ext xmlns:c16="http://schemas.microsoft.com/office/drawing/2014/chart" uri="{C3380CC4-5D6E-409C-BE32-E72D297353CC}">
              <c16:uniqueId val="{00000002-3BEB-4AA0-8436-FEF5A2D22168}"/>
            </c:ext>
          </c:extLst>
        </c:ser>
        <c:ser>
          <c:idx val="3"/>
          <c:order val="3"/>
          <c:tx>
            <c:strRef>
              <c:f>'Reserve Margin'!$AF$8</c:f>
              <c:strCache>
                <c:ptCount val="1"/>
                <c:pt idx="0">
                  <c:v>KPCo Retire 2040, no CO2</c:v>
                </c:pt>
              </c:strCache>
            </c:strRef>
          </c:tx>
          <c:spPr>
            <a:ln w="28575" cap="rnd">
              <a:solidFill>
                <a:schemeClr val="accent4"/>
              </a:solidFill>
              <a:round/>
            </a:ln>
            <a:effectLst/>
          </c:spPr>
          <c:marker>
            <c:symbol val="none"/>
          </c:marker>
          <c:cat>
            <c:numRef>
              <c:f>'Reserve Margin'!$AG$4:$BJ$4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'Reserve Margin'!$AG$8:$BJ$8</c:f>
              <c:numCache>
                <c:formatCode>0.0</c:formatCode>
                <c:ptCount val="30"/>
                <c:pt idx="0">
                  <c:v>59.859955677461699</c:v>
                </c:pt>
                <c:pt idx="1">
                  <c:v>35.402319462040701</c:v>
                </c:pt>
                <c:pt idx="2">
                  <c:v>19.474632079198301</c:v>
                </c:pt>
                <c:pt idx="3">
                  <c:v>28.996156253287801</c:v>
                </c:pt>
                <c:pt idx="4">
                  <c:v>29.286363490560301</c:v>
                </c:pt>
                <c:pt idx="5">
                  <c:v>29.4357502925962</c:v>
                </c:pt>
                <c:pt idx="6">
                  <c:v>29.808650698226501</c:v>
                </c:pt>
                <c:pt idx="7">
                  <c:v>30.4636704694325</c:v>
                </c:pt>
                <c:pt idx="8">
                  <c:v>30.486275862748901</c:v>
                </c:pt>
                <c:pt idx="9">
                  <c:v>30.839076577002899</c:v>
                </c:pt>
                <c:pt idx="10">
                  <c:v>30.2057758559449</c:v>
                </c:pt>
                <c:pt idx="11">
                  <c:v>49.526761777806499</c:v>
                </c:pt>
                <c:pt idx="12">
                  <c:v>58.799782732909598</c:v>
                </c:pt>
                <c:pt idx="13">
                  <c:v>59.771275599622399</c:v>
                </c:pt>
                <c:pt idx="14">
                  <c:v>59.979759809038697</c:v>
                </c:pt>
                <c:pt idx="15">
                  <c:v>60.512569291794399</c:v>
                </c:pt>
                <c:pt idx="16">
                  <c:v>60.422456669959601</c:v>
                </c:pt>
                <c:pt idx="17">
                  <c:v>61.239407644653298</c:v>
                </c:pt>
                <c:pt idx="18">
                  <c:v>61.418040223882301</c:v>
                </c:pt>
                <c:pt idx="19">
                  <c:v>62.691549045777101</c:v>
                </c:pt>
                <c:pt idx="20">
                  <c:v>19.037244920530899</c:v>
                </c:pt>
                <c:pt idx="21">
                  <c:v>19.196499512416</c:v>
                </c:pt>
                <c:pt idx="22">
                  <c:v>19.3217335115677</c:v>
                </c:pt>
                <c:pt idx="23">
                  <c:v>17.676812956900498</c:v>
                </c:pt>
                <c:pt idx="24">
                  <c:v>17.5575780996163</c:v>
                </c:pt>
                <c:pt idx="25">
                  <c:v>17.682227718678401</c:v>
                </c:pt>
                <c:pt idx="26">
                  <c:v>17.8566278106263</c:v>
                </c:pt>
                <c:pt idx="27">
                  <c:v>18.318393503434802</c:v>
                </c:pt>
                <c:pt idx="28">
                  <c:v>18.1600473221669</c:v>
                </c:pt>
                <c:pt idx="29">
                  <c:v>17.7191375738049</c:v>
                </c:pt>
              </c:numCache>
            </c:numRef>
          </c:val>
          <c:smooth val="0"/>
          <c:extLst>
            <c:ext xmlns:c16="http://schemas.microsoft.com/office/drawing/2014/chart" uri="{C3380CC4-5D6E-409C-BE32-E72D297353CC}">
              <c16:uniqueId val="{00000003-3BEB-4AA0-8436-FEF5A2D22168}"/>
            </c:ext>
          </c:extLst>
        </c:ser>
        <c:dLbls>
          <c:showLegendKey val="0"/>
          <c:showVal val="0"/>
          <c:showCatName val="0"/>
          <c:showSerName val="0"/>
          <c:showPercent val="0"/>
          <c:showBubbleSize val="0"/>
        </c:dLbls>
        <c:smooth val="0"/>
        <c:axId val="196360528"/>
        <c:axId val="196358032"/>
      </c:lineChart>
      <c:catAx>
        <c:axId val="19636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358032"/>
        <c:crosses val="autoZero"/>
        <c:auto val="1"/>
        <c:lblAlgn val="ctr"/>
        <c:lblOffset val="100"/>
        <c:noMultiLvlLbl val="0"/>
      </c:catAx>
      <c:valAx>
        <c:axId val="196358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36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6347271986098"/>
          <c:y val="0.12997534968236304"/>
          <c:w val="0.7950730545602781"/>
          <c:h val="0.78298339272886064"/>
        </c:manualLayout>
      </c:layout>
      <c:pieChart>
        <c:varyColors val="1"/>
        <c:ser>
          <c:idx val="0"/>
          <c:order val="0"/>
          <c:dPt>
            <c:idx val="0"/>
            <c:bubble3D val="0"/>
            <c:spPr>
              <a:solidFill>
                <a:schemeClr val="accent3">
                  <a:lumMod val="40000"/>
                  <a:lumOff val="60000"/>
                </a:schemeClr>
              </a:solidFill>
              <a:ln w="9525">
                <a:solidFill>
                  <a:schemeClr val="lt1"/>
                </a:solidFill>
              </a:ln>
              <a:effectLst/>
            </c:spPr>
            <c:extLst>
              <c:ext xmlns:c16="http://schemas.microsoft.com/office/drawing/2014/chart" uri="{C3380CC4-5D6E-409C-BE32-E72D297353CC}">
                <c16:uniqueId val="{00000004-2436-497C-A190-74D47C024024}"/>
              </c:ext>
            </c:extLst>
          </c:dPt>
          <c:dPt>
            <c:idx val="1"/>
            <c:bubble3D val="0"/>
            <c:spPr>
              <a:solidFill>
                <a:schemeClr val="bg1">
                  <a:lumMod val="50000"/>
                </a:schemeClr>
              </a:solidFill>
              <a:ln w="9525">
                <a:solidFill>
                  <a:schemeClr val="lt1"/>
                </a:solidFill>
              </a:ln>
              <a:effectLst/>
            </c:spPr>
            <c:extLst>
              <c:ext xmlns:c16="http://schemas.microsoft.com/office/drawing/2014/chart" uri="{C3380CC4-5D6E-409C-BE32-E72D297353CC}">
                <c16:uniqueId val="{00000005-2436-497C-A190-74D47C024024}"/>
              </c:ext>
            </c:extLst>
          </c:dPt>
          <c:dPt>
            <c:idx val="2"/>
            <c:bubble3D val="0"/>
            <c:spPr>
              <a:solidFill>
                <a:schemeClr val="accent5"/>
              </a:solidFill>
              <a:ln w="9525">
                <a:solidFill>
                  <a:schemeClr val="lt1"/>
                </a:solidFill>
              </a:ln>
              <a:effectLst/>
            </c:spPr>
            <c:extLst>
              <c:ext xmlns:c16="http://schemas.microsoft.com/office/drawing/2014/chart" uri="{C3380CC4-5D6E-409C-BE32-E72D297353CC}">
                <c16:uniqueId val="{00000002-2436-497C-A190-74D47C024024}"/>
              </c:ext>
            </c:extLst>
          </c:dPt>
          <c:dPt>
            <c:idx val="3"/>
            <c:bubble3D val="0"/>
            <c:spPr>
              <a:solidFill>
                <a:schemeClr val="accent1">
                  <a:lumMod val="50000"/>
                </a:schemeClr>
              </a:solidFill>
              <a:ln w="9525">
                <a:solidFill>
                  <a:schemeClr val="lt1"/>
                </a:solidFill>
              </a:ln>
              <a:effectLst/>
            </c:spPr>
            <c:extLst>
              <c:ext xmlns:c16="http://schemas.microsoft.com/office/drawing/2014/chart" uri="{C3380CC4-5D6E-409C-BE32-E72D297353CC}">
                <c16:uniqueId val="{0000000A-2436-497C-A190-74D47C024024}"/>
              </c:ext>
            </c:extLst>
          </c:dPt>
          <c:dPt>
            <c:idx val="4"/>
            <c:bubble3D val="0"/>
            <c:spPr>
              <a:solidFill>
                <a:schemeClr val="accent5"/>
              </a:solidFill>
              <a:ln w="9525">
                <a:solidFill>
                  <a:schemeClr val="lt1"/>
                </a:solidFill>
              </a:ln>
              <a:effectLst/>
            </c:spPr>
            <c:extLst>
              <c:ext xmlns:c16="http://schemas.microsoft.com/office/drawing/2014/chart" uri="{C3380CC4-5D6E-409C-BE32-E72D297353CC}">
                <c16:uniqueId val="{0000000C-2436-497C-A190-74D47C02402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6E1-4225-A3CD-B72E46DC2B4A}"/>
              </c:ext>
            </c:extLst>
          </c:dPt>
          <c:dPt>
            <c:idx val="6"/>
            <c:bubble3D val="0"/>
            <c:spPr>
              <a:solidFill>
                <a:schemeClr val="accent2"/>
              </a:solidFill>
              <a:ln w="9525">
                <a:solidFill>
                  <a:schemeClr val="lt1"/>
                </a:solidFill>
              </a:ln>
              <a:effectLst/>
            </c:spPr>
            <c:extLst>
              <c:ext xmlns:c16="http://schemas.microsoft.com/office/drawing/2014/chart" uri="{C3380CC4-5D6E-409C-BE32-E72D297353CC}">
                <c16:uniqueId val="{00000003-2436-497C-A190-74D47C024024}"/>
              </c:ext>
            </c:extLst>
          </c:dPt>
          <c:dPt>
            <c:idx val="7"/>
            <c:bubble3D val="0"/>
            <c:spPr>
              <a:solidFill>
                <a:schemeClr val="accent2">
                  <a:lumMod val="60000"/>
                </a:schemeClr>
              </a:solidFill>
              <a:ln w="9525">
                <a:solidFill>
                  <a:schemeClr val="lt1"/>
                </a:solidFill>
              </a:ln>
              <a:effectLst/>
            </c:spPr>
            <c:extLst>
              <c:ext xmlns:c16="http://schemas.microsoft.com/office/drawing/2014/chart" uri="{C3380CC4-5D6E-409C-BE32-E72D297353CC}">
                <c16:uniqueId val="{00000009-2436-497C-A190-74D47C024024}"/>
              </c:ext>
            </c:extLst>
          </c:dPt>
          <c:dPt>
            <c:idx val="8"/>
            <c:bubble3D val="0"/>
            <c:spPr>
              <a:solidFill>
                <a:schemeClr val="accent6"/>
              </a:solidFill>
              <a:ln w="9525">
                <a:solidFill>
                  <a:schemeClr val="lt1"/>
                </a:solidFill>
              </a:ln>
              <a:effectLst/>
            </c:spPr>
            <c:extLst>
              <c:ext xmlns:c16="http://schemas.microsoft.com/office/drawing/2014/chart" uri="{C3380CC4-5D6E-409C-BE32-E72D297353CC}">
                <c16:uniqueId val="{00000007-2436-497C-A190-74D47C024024}"/>
              </c:ext>
            </c:extLst>
          </c:dPt>
          <c:dPt>
            <c:idx val="9"/>
            <c:bubble3D val="0"/>
            <c:spPr>
              <a:solidFill>
                <a:schemeClr val="accent1"/>
              </a:solidFill>
              <a:ln w="9525">
                <a:solidFill>
                  <a:schemeClr val="lt1"/>
                </a:solidFill>
              </a:ln>
              <a:effectLst/>
            </c:spPr>
            <c:extLst>
              <c:ext xmlns:c16="http://schemas.microsoft.com/office/drawing/2014/chart" uri="{C3380CC4-5D6E-409C-BE32-E72D297353CC}">
                <c16:uniqueId val="{00000006-2436-497C-A190-74D47C024024}"/>
              </c:ext>
            </c:extLst>
          </c:dPt>
          <c:dPt>
            <c:idx val="10"/>
            <c:bubble3D val="0"/>
            <c:spPr>
              <a:solidFill>
                <a:schemeClr val="accent5">
                  <a:lumMod val="60000"/>
                </a:schemeClr>
              </a:solidFill>
              <a:ln w="9525">
                <a:solidFill>
                  <a:schemeClr val="lt1"/>
                </a:solidFill>
              </a:ln>
              <a:effectLst/>
            </c:spPr>
            <c:extLst>
              <c:ext xmlns:c16="http://schemas.microsoft.com/office/drawing/2014/chart" uri="{C3380CC4-5D6E-409C-BE32-E72D297353CC}">
                <c16:uniqueId val="{0000000B-2436-497C-A190-74D47C024024}"/>
              </c:ext>
            </c:extLst>
          </c:dPt>
          <c:dPt>
            <c:idx val="11"/>
            <c:bubble3D val="0"/>
            <c:spPr>
              <a:solidFill>
                <a:schemeClr val="accent5">
                  <a:lumMod val="60000"/>
                  <a:lumOff val="40000"/>
                </a:schemeClr>
              </a:solidFill>
              <a:ln w="9525">
                <a:solidFill>
                  <a:schemeClr val="lt1"/>
                </a:solidFill>
              </a:ln>
              <a:effectLst/>
            </c:spPr>
            <c:extLst>
              <c:ext xmlns:c16="http://schemas.microsoft.com/office/drawing/2014/chart" uri="{C3380CC4-5D6E-409C-BE32-E72D297353CC}">
                <c16:uniqueId val="{00000008-2436-497C-A190-74D47C024024}"/>
              </c:ext>
            </c:extLst>
          </c:dPt>
          <c:dLbls>
            <c:dLbl>
              <c:idx val="0"/>
              <c:layout>
                <c:manualLayout>
                  <c:x val="-2.7457408732998617E-3"/>
                  <c:y val="9.264092853445222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436-497C-A190-74D47C024024}"/>
                </c:ext>
              </c:extLst>
            </c:dLbl>
            <c:dLbl>
              <c:idx val="1"/>
              <c:layout>
                <c:manualLayout>
                  <c:x val="-9.0544022906227633E-3"/>
                  <c:y val="1.026619077459606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436-497C-A190-74D47C024024}"/>
                </c:ext>
              </c:extLst>
            </c:dLbl>
            <c:dLbl>
              <c:idx val="2"/>
              <c:layout>
                <c:manualLayout>
                  <c:x val="-1.0421474588403722E-2"/>
                  <c:y val="-3.2994578099882843E-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436-497C-A190-74D47C024024}"/>
                </c:ext>
              </c:extLst>
            </c:dLbl>
            <c:dLbl>
              <c:idx val="6"/>
              <c:layout>
                <c:manualLayout>
                  <c:x val="-4.2803178213077574E-2"/>
                  <c:y val="-5.907297951392439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436-497C-A190-74D47C024024}"/>
                </c:ext>
              </c:extLst>
            </c:dLbl>
            <c:dLbl>
              <c:idx val="9"/>
              <c:layout>
                <c:manualLayout>
                  <c:x val="9.0171796707229773E-3"/>
                  <c:y val="1.853227256627523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436-497C-A190-74D47C024024}"/>
                </c:ext>
              </c:extLst>
            </c:dLbl>
            <c:dLbl>
              <c:idx val="10"/>
              <c:layout>
                <c:manualLayout>
                  <c:x val="6.2751829045892089E-3"/>
                  <c:y val="6.93840542659440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436-497C-A190-74D47C024024}"/>
                </c:ext>
              </c:extLst>
            </c:dLbl>
            <c:dLbl>
              <c:idx val="11"/>
              <c:layout>
                <c:manualLayout>
                  <c:x val="5.131226444105931E-2"/>
                  <c:y val="4.9210212359818645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436-497C-A190-74D47C0240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'Gen_Capacity Graphs'!$AB$5:$AM$5</c:f>
              <c:strCache>
                <c:ptCount val="12"/>
                <c:pt idx="0">
                  <c:v>Nuclear</c:v>
                </c:pt>
                <c:pt idx="1">
                  <c:v>Coal</c:v>
                </c:pt>
                <c:pt idx="2">
                  <c:v>Gas</c:v>
                </c:pt>
                <c:pt idx="3">
                  <c:v>Hydro</c:v>
                </c:pt>
                <c:pt idx="4">
                  <c:v>Biomass</c:v>
                </c:pt>
                <c:pt idx="5">
                  <c:v>Landfill</c:v>
                </c:pt>
                <c:pt idx="6">
                  <c:v>Utility Solar</c:v>
                </c:pt>
                <c:pt idx="7">
                  <c:v>DG Solar</c:v>
                </c:pt>
                <c:pt idx="8">
                  <c:v>Pumped Hydro</c:v>
                </c:pt>
                <c:pt idx="9">
                  <c:v>Offshore Wind</c:v>
                </c:pt>
                <c:pt idx="10">
                  <c:v>Onshore Wind</c:v>
                </c:pt>
                <c:pt idx="11">
                  <c:v>Battery Storage</c:v>
                </c:pt>
              </c:strCache>
            </c:strRef>
          </c:cat>
          <c:val>
            <c:numRef>
              <c:f>'Gen_Capacity Graphs'!$AB$10:$AM$10</c:f>
              <c:numCache>
                <c:formatCode>0%</c:formatCode>
                <c:ptCount val="12"/>
                <c:pt idx="0">
                  <c:v>0</c:v>
                </c:pt>
                <c:pt idx="1">
                  <c:v>0.26306913996627318</c:v>
                </c:pt>
                <c:pt idx="2">
                  <c:v>4.2158516020236091E-2</c:v>
                </c:pt>
                <c:pt idx="3">
                  <c:v>0</c:v>
                </c:pt>
                <c:pt idx="4">
                  <c:v>0</c:v>
                </c:pt>
                <c:pt idx="5">
                  <c:v>0</c:v>
                </c:pt>
                <c:pt idx="6">
                  <c:v>0.55986509274873519</c:v>
                </c:pt>
                <c:pt idx="7">
                  <c:v>0</c:v>
                </c:pt>
                <c:pt idx="8">
                  <c:v>0</c:v>
                </c:pt>
                <c:pt idx="9">
                  <c:v>0.13490725126475547</c:v>
                </c:pt>
                <c:pt idx="10">
                  <c:v>0</c:v>
                </c:pt>
                <c:pt idx="11">
                  <c:v>0</c:v>
                </c:pt>
              </c:numCache>
            </c:numRef>
          </c:val>
          <c:extLst>
            <c:ext xmlns:c16="http://schemas.microsoft.com/office/drawing/2014/chart" uri="{C3380CC4-5D6E-409C-BE32-E72D297353CC}">
              <c16:uniqueId val="{00000000-2436-497C-A190-74D47C024024}"/>
            </c:ext>
          </c:extLst>
        </c:ser>
        <c:dLbls>
          <c:showLegendKey val="0"/>
          <c:showVal val="0"/>
          <c:showCatName val="1"/>
          <c:showSerName val="0"/>
          <c:showPercent val="1"/>
          <c:showBubbleSize val="0"/>
          <c:showLeaderLines val="1"/>
        </c:dLbls>
        <c:firstSliceAng val="0"/>
      </c:pieChart>
      <c:spPr>
        <a:noFill/>
        <a:ln w="3175">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6347271986098"/>
          <c:y val="0.1195820227565388"/>
          <c:w val="0.7950730545602781"/>
          <c:h val="0.782283675666547"/>
        </c:manualLayout>
      </c:layout>
      <c:pieChart>
        <c:varyColors val="1"/>
        <c:ser>
          <c:idx val="0"/>
          <c:order val="0"/>
          <c:dPt>
            <c:idx val="0"/>
            <c:bubble3D val="0"/>
            <c:spPr>
              <a:solidFill>
                <a:schemeClr val="accent3">
                  <a:lumMod val="40000"/>
                  <a:lumOff val="60000"/>
                </a:schemeClr>
              </a:solidFill>
              <a:ln w="9525">
                <a:solidFill>
                  <a:schemeClr val="lt1"/>
                </a:solidFill>
              </a:ln>
              <a:effectLst/>
            </c:spPr>
            <c:extLst>
              <c:ext xmlns:c16="http://schemas.microsoft.com/office/drawing/2014/chart" uri="{C3380CC4-5D6E-409C-BE32-E72D297353CC}">
                <c16:uniqueId val="{00000001-3235-4652-A098-6A05CEB4401D}"/>
              </c:ext>
            </c:extLst>
          </c:dPt>
          <c:dPt>
            <c:idx val="1"/>
            <c:bubble3D val="0"/>
            <c:spPr>
              <a:solidFill>
                <a:schemeClr val="bg1">
                  <a:lumMod val="50000"/>
                </a:schemeClr>
              </a:solidFill>
              <a:ln w="9525">
                <a:solidFill>
                  <a:schemeClr val="lt1"/>
                </a:solidFill>
              </a:ln>
              <a:effectLst/>
            </c:spPr>
            <c:extLst>
              <c:ext xmlns:c16="http://schemas.microsoft.com/office/drawing/2014/chart" uri="{C3380CC4-5D6E-409C-BE32-E72D297353CC}">
                <c16:uniqueId val="{00000003-3235-4652-A098-6A05CEB4401D}"/>
              </c:ext>
            </c:extLst>
          </c:dPt>
          <c:dPt>
            <c:idx val="2"/>
            <c:bubble3D val="0"/>
            <c:spPr>
              <a:solidFill>
                <a:schemeClr val="accent5"/>
              </a:solidFill>
              <a:ln w="9525">
                <a:solidFill>
                  <a:schemeClr val="lt1"/>
                </a:solidFill>
              </a:ln>
              <a:effectLst/>
            </c:spPr>
            <c:extLst>
              <c:ext xmlns:c16="http://schemas.microsoft.com/office/drawing/2014/chart" uri="{C3380CC4-5D6E-409C-BE32-E72D297353CC}">
                <c16:uniqueId val="{00000005-3235-4652-A098-6A05CEB4401D}"/>
              </c:ext>
            </c:extLst>
          </c:dPt>
          <c:dPt>
            <c:idx val="3"/>
            <c:bubble3D val="0"/>
            <c:spPr>
              <a:solidFill>
                <a:schemeClr val="accent1">
                  <a:lumMod val="50000"/>
                </a:schemeClr>
              </a:solidFill>
              <a:ln w="9525">
                <a:solidFill>
                  <a:schemeClr val="lt1"/>
                </a:solidFill>
              </a:ln>
              <a:effectLst/>
            </c:spPr>
            <c:extLst>
              <c:ext xmlns:c16="http://schemas.microsoft.com/office/drawing/2014/chart" uri="{C3380CC4-5D6E-409C-BE32-E72D297353CC}">
                <c16:uniqueId val="{00000007-3235-4652-A098-6A05CEB4401D}"/>
              </c:ext>
            </c:extLst>
          </c:dPt>
          <c:dPt>
            <c:idx val="4"/>
            <c:bubble3D val="0"/>
            <c:spPr>
              <a:solidFill>
                <a:schemeClr val="accent5"/>
              </a:solidFill>
              <a:ln w="9525">
                <a:solidFill>
                  <a:schemeClr val="lt1"/>
                </a:solidFill>
              </a:ln>
              <a:effectLst/>
            </c:spPr>
            <c:extLst>
              <c:ext xmlns:c16="http://schemas.microsoft.com/office/drawing/2014/chart" uri="{C3380CC4-5D6E-409C-BE32-E72D297353CC}">
                <c16:uniqueId val="{00000009-3235-4652-A098-6A05CEB4401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235-4652-A098-6A05CEB4401D}"/>
              </c:ext>
            </c:extLst>
          </c:dPt>
          <c:dPt>
            <c:idx val="6"/>
            <c:bubble3D val="0"/>
            <c:spPr>
              <a:solidFill>
                <a:schemeClr val="accent2"/>
              </a:solidFill>
              <a:ln w="9525">
                <a:solidFill>
                  <a:schemeClr val="lt1"/>
                </a:solidFill>
              </a:ln>
              <a:effectLst/>
            </c:spPr>
            <c:extLst>
              <c:ext xmlns:c16="http://schemas.microsoft.com/office/drawing/2014/chart" uri="{C3380CC4-5D6E-409C-BE32-E72D297353CC}">
                <c16:uniqueId val="{0000000D-3235-4652-A098-6A05CEB4401D}"/>
              </c:ext>
            </c:extLst>
          </c:dPt>
          <c:dPt>
            <c:idx val="7"/>
            <c:bubble3D val="0"/>
            <c:spPr>
              <a:solidFill>
                <a:schemeClr val="accent2">
                  <a:lumMod val="60000"/>
                </a:schemeClr>
              </a:solidFill>
              <a:ln w="9525">
                <a:solidFill>
                  <a:schemeClr val="lt1"/>
                </a:solidFill>
              </a:ln>
              <a:effectLst/>
            </c:spPr>
            <c:extLst>
              <c:ext xmlns:c16="http://schemas.microsoft.com/office/drawing/2014/chart" uri="{C3380CC4-5D6E-409C-BE32-E72D297353CC}">
                <c16:uniqueId val="{0000000F-3235-4652-A098-6A05CEB4401D}"/>
              </c:ext>
            </c:extLst>
          </c:dPt>
          <c:dPt>
            <c:idx val="8"/>
            <c:bubble3D val="0"/>
            <c:spPr>
              <a:solidFill>
                <a:schemeClr val="accent6"/>
              </a:solidFill>
              <a:ln w="9525">
                <a:solidFill>
                  <a:schemeClr val="lt1"/>
                </a:solidFill>
              </a:ln>
              <a:effectLst/>
            </c:spPr>
            <c:extLst>
              <c:ext xmlns:c16="http://schemas.microsoft.com/office/drawing/2014/chart" uri="{C3380CC4-5D6E-409C-BE32-E72D297353CC}">
                <c16:uniqueId val="{00000011-3235-4652-A098-6A05CEB4401D}"/>
              </c:ext>
            </c:extLst>
          </c:dPt>
          <c:dPt>
            <c:idx val="9"/>
            <c:bubble3D val="0"/>
            <c:spPr>
              <a:solidFill>
                <a:schemeClr val="accent1"/>
              </a:solidFill>
              <a:ln w="9525">
                <a:solidFill>
                  <a:schemeClr val="lt1"/>
                </a:solidFill>
              </a:ln>
              <a:effectLst/>
            </c:spPr>
            <c:extLst>
              <c:ext xmlns:c16="http://schemas.microsoft.com/office/drawing/2014/chart" uri="{C3380CC4-5D6E-409C-BE32-E72D297353CC}">
                <c16:uniqueId val="{00000013-3235-4652-A098-6A05CEB4401D}"/>
              </c:ext>
            </c:extLst>
          </c:dPt>
          <c:dPt>
            <c:idx val="10"/>
            <c:bubble3D val="0"/>
            <c:spPr>
              <a:solidFill>
                <a:schemeClr val="accent5">
                  <a:lumMod val="60000"/>
                </a:schemeClr>
              </a:solidFill>
              <a:ln w="9525">
                <a:solidFill>
                  <a:schemeClr val="lt1"/>
                </a:solidFill>
              </a:ln>
              <a:effectLst/>
            </c:spPr>
            <c:extLst>
              <c:ext xmlns:c16="http://schemas.microsoft.com/office/drawing/2014/chart" uri="{C3380CC4-5D6E-409C-BE32-E72D297353CC}">
                <c16:uniqueId val="{00000015-3235-4652-A098-6A05CEB4401D}"/>
              </c:ext>
            </c:extLst>
          </c:dPt>
          <c:dPt>
            <c:idx val="11"/>
            <c:bubble3D val="0"/>
            <c:spPr>
              <a:solidFill>
                <a:schemeClr val="accent5">
                  <a:lumMod val="60000"/>
                  <a:lumOff val="40000"/>
                </a:schemeClr>
              </a:solidFill>
              <a:ln w="9525">
                <a:solidFill>
                  <a:schemeClr val="lt1"/>
                </a:solidFill>
              </a:ln>
              <a:effectLst/>
            </c:spPr>
            <c:extLst>
              <c:ext xmlns:c16="http://schemas.microsoft.com/office/drawing/2014/chart" uri="{C3380CC4-5D6E-409C-BE32-E72D297353CC}">
                <c16:uniqueId val="{00000017-3235-4652-A098-6A05CEB4401D}"/>
              </c:ext>
            </c:extLst>
          </c:dPt>
          <c:dLbls>
            <c:dLbl>
              <c:idx val="0"/>
              <c:layout>
                <c:manualLayout>
                  <c:x val="-2.7457408732998617E-3"/>
                  <c:y val="9.264092853445222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235-4652-A098-6A05CEB4401D}"/>
                </c:ext>
              </c:extLst>
            </c:dLbl>
            <c:dLbl>
              <c:idx val="1"/>
              <c:layout>
                <c:manualLayout>
                  <c:x val="-9.0544022906227633E-3"/>
                  <c:y val="1.026619077459606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235-4652-A098-6A05CEB4401D}"/>
                </c:ext>
              </c:extLst>
            </c:dLbl>
            <c:dLbl>
              <c:idx val="2"/>
              <c:layout>
                <c:manualLayout>
                  <c:x val="-1.0421474588403722E-2"/>
                  <c:y val="-3.2994578099882843E-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235-4652-A098-6A05CEB4401D}"/>
                </c:ext>
              </c:extLst>
            </c:dLbl>
            <c:dLbl>
              <c:idx val="6"/>
              <c:layout>
                <c:manualLayout>
                  <c:x val="-6.7317367708600737E-2"/>
                  <c:y val="-5.8432904610071926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235-4652-A098-6A05CEB4401D}"/>
                </c:ext>
              </c:extLst>
            </c:dLbl>
            <c:dLbl>
              <c:idx val="9"/>
              <c:layout>
                <c:manualLayout>
                  <c:x val="9.0171796707229773E-3"/>
                  <c:y val="1.853227256627523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3235-4652-A098-6A05CEB4401D}"/>
                </c:ext>
              </c:extLst>
            </c:dLbl>
            <c:dLbl>
              <c:idx val="10"/>
              <c:layout>
                <c:manualLayout>
                  <c:x val="6.2751829045892089E-3"/>
                  <c:y val="6.93840542659440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3235-4652-A098-6A05CEB4401D}"/>
                </c:ext>
              </c:extLst>
            </c:dLbl>
            <c:dLbl>
              <c:idx val="11"/>
              <c:layout>
                <c:manualLayout>
                  <c:x val="5.131226444105931E-2"/>
                  <c:y val="4.9210212359818645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3235-4652-A098-6A05CEB440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'Gen_Capacity Graphs'!$AB$5:$AM$5</c:f>
              <c:strCache>
                <c:ptCount val="12"/>
                <c:pt idx="0">
                  <c:v>Nuclear</c:v>
                </c:pt>
                <c:pt idx="1">
                  <c:v>Coal</c:v>
                </c:pt>
                <c:pt idx="2">
                  <c:v>Gas</c:v>
                </c:pt>
                <c:pt idx="3">
                  <c:v>Hydro</c:v>
                </c:pt>
                <c:pt idx="4">
                  <c:v>Biomass</c:v>
                </c:pt>
                <c:pt idx="5">
                  <c:v>Landfill</c:v>
                </c:pt>
                <c:pt idx="6">
                  <c:v>Utility Solar</c:v>
                </c:pt>
                <c:pt idx="7">
                  <c:v>DG Solar</c:v>
                </c:pt>
                <c:pt idx="8">
                  <c:v>Pumped Hydro</c:v>
                </c:pt>
                <c:pt idx="9">
                  <c:v>Offshore Wind</c:v>
                </c:pt>
                <c:pt idx="10">
                  <c:v>Onshore Wind</c:v>
                </c:pt>
                <c:pt idx="11">
                  <c:v>Battery Storage</c:v>
                </c:pt>
              </c:strCache>
            </c:strRef>
          </c:cat>
          <c:val>
            <c:numRef>
              <c:f>'Gen_Capacity Graphs'!$AB$11:$AM$11</c:f>
              <c:numCache>
                <c:formatCode>0%</c:formatCode>
                <c:ptCount val="12"/>
                <c:pt idx="0">
                  <c:v>0</c:v>
                </c:pt>
                <c:pt idx="1">
                  <c:v>0</c:v>
                </c:pt>
                <c:pt idx="2">
                  <c:v>4.6904315196998121E-2</c:v>
                </c:pt>
                <c:pt idx="3">
                  <c:v>0</c:v>
                </c:pt>
                <c:pt idx="4">
                  <c:v>0</c:v>
                </c:pt>
                <c:pt idx="5">
                  <c:v>0</c:v>
                </c:pt>
                <c:pt idx="6">
                  <c:v>0.80300187617260788</c:v>
                </c:pt>
                <c:pt idx="7">
                  <c:v>0</c:v>
                </c:pt>
                <c:pt idx="8">
                  <c:v>0</c:v>
                </c:pt>
                <c:pt idx="9">
                  <c:v>0</c:v>
                </c:pt>
                <c:pt idx="10">
                  <c:v>0.15009380863039401</c:v>
                </c:pt>
                <c:pt idx="11">
                  <c:v>0</c:v>
                </c:pt>
              </c:numCache>
            </c:numRef>
          </c:val>
          <c:extLst>
            <c:ext xmlns:c16="http://schemas.microsoft.com/office/drawing/2014/chart" uri="{C3380CC4-5D6E-409C-BE32-E72D297353CC}">
              <c16:uniqueId val="{00000018-3235-4652-A098-6A05CEB4401D}"/>
            </c:ext>
          </c:extLst>
        </c:ser>
        <c:dLbls>
          <c:showLegendKey val="0"/>
          <c:showVal val="0"/>
          <c:showCatName val="1"/>
          <c:showSerName val="0"/>
          <c:showPercent val="1"/>
          <c:showBubbleSize val="0"/>
          <c:showLeaderLines val="1"/>
        </c:dLbls>
        <c:firstSliceAng val="0"/>
      </c:pieChart>
      <c:spPr>
        <a:noFill/>
        <a:ln w="3175">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6347271986098"/>
          <c:y val="0.12997534968236304"/>
          <c:w val="0.7950730545602781"/>
          <c:h val="0.78298339272886064"/>
        </c:manualLayout>
      </c:layout>
      <c:pieChart>
        <c:varyColors val="1"/>
        <c:ser>
          <c:idx val="0"/>
          <c:order val="0"/>
          <c:dPt>
            <c:idx val="0"/>
            <c:bubble3D val="0"/>
            <c:spPr>
              <a:solidFill>
                <a:schemeClr val="accent3">
                  <a:lumMod val="40000"/>
                  <a:lumOff val="60000"/>
                </a:schemeClr>
              </a:solidFill>
              <a:ln w="9525">
                <a:solidFill>
                  <a:schemeClr val="lt1"/>
                </a:solidFill>
              </a:ln>
              <a:effectLst/>
            </c:spPr>
            <c:extLst>
              <c:ext xmlns:c16="http://schemas.microsoft.com/office/drawing/2014/chart" uri="{C3380CC4-5D6E-409C-BE32-E72D297353CC}">
                <c16:uniqueId val="{00000001-27FD-4A6A-9487-60CD72B33EDC}"/>
              </c:ext>
            </c:extLst>
          </c:dPt>
          <c:dPt>
            <c:idx val="1"/>
            <c:bubble3D val="0"/>
            <c:spPr>
              <a:solidFill>
                <a:schemeClr val="bg1">
                  <a:lumMod val="50000"/>
                </a:schemeClr>
              </a:solidFill>
              <a:ln w="9525">
                <a:solidFill>
                  <a:schemeClr val="lt1"/>
                </a:solidFill>
              </a:ln>
              <a:effectLst/>
            </c:spPr>
            <c:extLst>
              <c:ext xmlns:c16="http://schemas.microsoft.com/office/drawing/2014/chart" uri="{C3380CC4-5D6E-409C-BE32-E72D297353CC}">
                <c16:uniqueId val="{00000003-27FD-4A6A-9487-60CD72B33EDC}"/>
              </c:ext>
            </c:extLst>
          </c:dPt>
          <c:dPt>
            <c:idx val="2"/>
            <c:bubble3D val="0"/>
            <c:spPr>
              <a:solidFill>
                <a:schemeClr val="accent5"/>
              </a:solidFill>
              <a:ln w="9525">
                <a:solidFill>
                  <a:schemeClr val="lt1"/>
                </a:solidFill>
              </a:ln>
              <a:effectLst/>
            </c:spPr>
            <c:extLst>
              <c:ext xmlns:c16="http://schemas.microsoft.com/office/drawing/2014/chart" uri="{C3380CC4-5D6E-409C-BE32-E72D297353CC}">
                <c16:uniqueId val="{00000005-27FD-4A6A-9487-60CD72B33EDC}"/>
              </c:ext>
            </c:extLst>
          </c:dPt>
          <c:dPt>
            <c:idx val="3"/>
            <c:bubble3D val="0"/>
            <c:spPr>
              <a:solidFill>
                <a:schemeClr val="accent1">
                  <a:lumMod val="50000"/>
                </a:schemeClr>
              </a:solidFill>
              <a:ln w="9525">
                <a:solidFill>
                  <a:schemeClr val="lt1"/>
                </a:solidFill>
              </a:ln>
              <a:effectLst/>
            </c:spPr>
            <c:extLst>
              <c:ext xmlns:c16="http://schemas.microsoft.com/office/drawing/2014/chart" uri="{C3380CC4-5D6E-409C-BE32-E72D297353CC}">
                <c16:uniqueId val="{00000007-27FD-4A6A-9487-60CD72B33EDC}"/>
              </c:ext>
            </c:extLst>
          </c:dPt>
          <c:dPt>
            <c:idx val="4"/>
            <c:bubble3D val="0"/>
            <c:spPr>
              <a:solidFill>
                <a:schemeClr val="accent5"/>
              </a:solidFill>
              <a:ln w="9525">
                <a:solidFill>
                  <a:schemeClr val="lt1"/>
                </a:solidFill>
              </a:ln>
              <a:effectLst/>
            </c:spPr>
            <c:extLst>
              <c:ext xmlns:c16="http://schemas.microsoft.com/office/drawing/2014/chart" uri="{C3380CC4-5D6E-409C-BE32-E72D297353CC}">
                <c16:uniqueId val="{00000009-27FD-4A6A-9487-60CD72B33ED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FD-4A6A-9487-60CD72B33EDC}"/>
              </c:ext>
            </c:extLst>
          </c:dPt>
          <c:dPt>
            <c:idx val="6"/>
            <c:bubble3D val="0"/>
            <c:spPr>
              <a:solidFill>
                <a:schemeClr val="accent2"/>
              </a:solidFill>
              <a:ln w="9525">
                <a:solidFill>
                  <a:schemeClr val="lt1"/>
                </a:solidFill>
              </a:ln>
              <a:effectLst/>
            </c:spPr>
            <c:extLst>
              <c:ext xmlns:c16="http://schemas.microsoft.com/office/drawing/2014/chart" uri="{C3380CC4-5D6E-409C-BE32-E72D297353CC}">
                <c16:uniqueId val="{0000000D-27FD-4A6A-9487-60CD72B33EDC}"/>
              </c:ext>
            </c:extLst>
          </c:dPt>
          <c:dPt>
            <c:idx val="7"/>
            <c:bubble3D val="0"/>
            <c:spPr>
              <a:solidFill>
                <a:schemeClr val="accent1"/>
              </a:solidFill>
              <a:ln w="9525">
                <a:solidFill>
                  <a:schemeClr val="lt1"/>
                </a:solidFill>
              </a:ln>
              <a:effectLst/>
            </c:spPr>
            <c:extLst>
              <c:ext xmlns:c16="http://schemas.microsoft.com/office/drawing/2014/chart" uri="{C3380CC4-5D6E-409C-BE32-E72D297353CC}">
                <c16:uniqueId val="{0000000F-27FD-4A6A-9487-60CD72B33EDC}"/>
              </c:ext>
            </c:extLst>
          </c:dPt>
          <c:dPt>
            <c:idx val="8"/>
            <c:bubble3D val="0"/>
            <c:spPr>
              <a:solidFill>
                <a:schemeClr val="accent6"/>
              </a:solidFill>
              <a:ln w="9525">
                <a:solidFill>
                  <a:schemeClr val="lt1"/>
                </a:solidFill>
              </a:ln>
              <a:effectLst/>
            </c:spPr>
            <c:extLst>
              <c:ext xmlns:c16="http://schemas.microsoft.com/office/drawing/2014/chart" uri="{C3380CC4-5D6E-409C-BE32-E72D297353CC}">
                <c16:uniqueId val="{00000011-27FD-4A6A-9487-60CD72B33EDC}"/>
              </c:ext>
            </c:extLst>
          </c:dPt>
          <c:dPt>
            <c:idx val="9"/>
            <c:bubble3D val="0"/>
            <c:spPr>
              <a:solidFill>
                <a:schemeClr val="accent1"/>
              </a:solidFill>
              <a:ln w="9525">
                <a:solidFill>
                  <a:schemeClr val="lt1"/>
                </a:solidFill>
              </a:ln>
              <a:effectLst/>
            </c:spPr>
            <c:extLst>
              <c:ext xmlns:c16="http://schemas.microsoft.com/office/drawing/2014/chart" uri="{C3380CC4-5D6E-409C-BE32-E72D297353CC}">
                <c16:uniqueId val="{00000013-27FD-4A6A-9487-60CD72B33EDC}"/>
              </c:ext>
            </c:extLst>
          </c:dPt>
          <c:dPt>
            <c:idx val="10"/>
            <c:bubble3D val="0"/>
            <c:spPr>
              <a:solidFill>
                <a:schemeClr val="accent5">
                  <a:lumMod val="60000"/>
                </a:schemeClr>
              </a:solidFill>
              <a:ln w="9525">
                <a:solidFill>
                  <a:schemeClr val="lt1"/>
                </a:solidFill>
              </a:ln>
              <a:effectLst/>
            </c:spPr>
            <c:extLst>
              <c:ext xmlns:c16="http://schemas.microsoft.com/office/drawing/2014/chart" uri="{C3380CC4-5D6E-409C-BE32-E72D297353CC}">
                <c16:uniqueId val="{00000015-27FD-4A6A-9487-60CD72B33EDC}"/>
              </c:ext>
            </c:extLst>
          </c:dPt>
          <c:dPt>
            <c:idx val="11"/>
            <c:bubble3D val="0"/>
            <c:spPr>
              <a:solidFill>
                <a:schemeClr val="accent5">
                  <a:lumMod val="60000"/>
                  <a:lumOff val="40000"/>
                </a:schemeClr>
              </a:solidFill>
              <a:ln w="9525">
                <a:solidFill>
                  <a:schemeClr val="lt1"/>
                </a:solidFill>
              </a:ln>
              <a:effectLst/>
            </c:spPr>
            <c:extLst>
              <c:ext xmlns:c16="http://schemas.microsoft.com/office/drawing/2014/chart" uri="{C3380CC4-5D6E-409C-BE32-E72D297353CC}">
                <c16:uniqueId val="{00000017-27FD-4A6A-9487-60CD72B33EDC}"/>
              </c:ext>
            </c:extLst>
          </c:dPt>
          <c:dLbls>
            <c:dLbl>
              <c:idx val="0"/>
              <c:layout>
                <c:manualLayout>
                  <c:x val="-2.7457408732998617E-3"/>
                  <c:y val="9.264092853445222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7FD-4A6A-9487-60CD72B33EDC}"/>
                </c:ext>
              </c:extLst>
            </c:dLbl>
            <c:dLbl>
              <c:idx val="1"/>
              <c:layout>
                <c:manualLayout>
                  <c:x val="-9.0544022906227633E-3"/>
                  <c:y val="1.026619077459606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7FD-4A6A-9487-60CD72B33EDC}"/>
                </c:ext>
              </c:extLst>
            </c:dLbl>
            <c:dLbl>
              <c:idx val="2"/>
              <c:layout>
                <c:manualLayout>
                  <c:x val="5.1716962516707404E-2"/>
                  <c:y val="-3.57177090554858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7FD-4A6A-9487-60CD72B33EDC}"/>
                </c:ext>
              </c:extLst>
            </c:dLbl>
            <c:dLbl>
              <c:idx val="3"/>
              <c:layout>
                <c:manualLayout>
                  <c:x val="8.7711267321876937E-2"/>
                  <c:y val="-1.149880405973236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7FD-4A6A-9487-60CD72B33EDC}"/>
                </c:ext>
              </c:extLst>
            </c:dLbl>
            <c:dLbl>
              <c:idx val="4"/>
              <c:layout>
                <c:manualLayout>
                  <c:x val="-2.0134217564040789E-2"/>
                  <c:y val="3.2389584508282416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7FD-4A6A-9487-60CD72B33EDC}"/>
                </c:ext>
              </c:extLst>
            </c:dLbl>
            <c:dLbl>
              <c:idx val="5"/>
              <c:layout>
                <c:manualLayout>
                  <c:x val="-0.22435449853619563"/>
                  <c:y val="1.317150429892042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7FD-4A6A-9487-60CD72B33EDC}"/>
                </c:ext>
              </c:extLst>
            </c:dLbl>
            <c:dLbl>
              <c:idx val="6"/>
              <c:layout>
                <c:manualLayout>
                  <c:x val="-4.2803178213077574E-2"/>
                  <c:y val="-5.907297951392439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27FD-4A6A-9487-60CD72B33EDC}"/>
                </c:ext>
              </c:extLst>
            </c:dLbl>
            <c:dLbl>
              <c:idx val="7"/>
              <c:layout>
                <c:manualLayout>
                  <c:x val="3.5174764311954383E-2"/>
                  <c:y val="-4.618580876993139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27FD-4A6A-9487-60CD72B33EDC}"/>
                </c:ext>
              </c:extLst>
            </c:dLbl>
            <c:dLbl>
              <c:idx val="9"/>
              <c:layout>
                <c:manualLayout>
                  <c:x val="9.0171796707229773E-3"/>
                  <c:y val="1.853227256627523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27FD-4A6A-9487-60CD72B33EDC}"/>
                </c:ext>
              </c:extLst>
            </c:dLbl>
            <c:dLbl>
              <c:idx val="10"/>
              <c:layout>
                <c:manualLayout>
                  <c:x val="6.2751829045892089E-3"/>
                  <c:y val="6.93840542659440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27FD-4A6A-9487-60CD72B33EDC}"/>
                </c:ext>
              </c:extLst>
            </c:dLbl>
            <c:dLbl>
              <c:idx val="11"/>
              <c:layout>
                <c:manualLayout>
                  <c:x val="5.131226444105931E-2"/>
                  <c:y val="4.9210212359818645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27FD-4A6A-9487-60CD72B33E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'Gen_Capacity Graphs'!$AB$15:$AI$15</c:f>
              <c:strCache>
                <c:ptCount val="8"/>
                <c:pt idx="0">
                  <c:v>Nuclear</c:v>
                </c:pt>
                <c:pt idx="1">
                  <c:v>Coal</c:v>
                </c:pt>
                <c:pt idx="2">
                  <c:v>Gas</c:v>
                </c:pt>
                <c:pt idx="3">
                  <c:v>Hydro</c:v>
                </c:pt>
                <c:pt idx="4">
                  <c:v>Biomass</c:v>
                </c:pt>
                <c:pt idx="5">
                  <c:v>Landfill</c:v>
                </c:pt>
                <c:pt idx="6">
                  <c:v>Solar</c:v>
                </c:pt>
                <c:pt idx="7">
                  <c:v>Wind</c:v>
                </c:pt>
              </c:strCache>
            </c:strRef>
          </c:cat>
          <c:val>
            <c:numRef>
              <c:f>'Gen_Capacity Graphs'!$AB$16:$AI$16</c:f>
              <c:numCache>
                <c:formatCode>_(* #,##0_);_(* \(#,##0\);_(* "-"??_);_(@_)</c:formatCode>
                <c:ptCount val="8"/>
                <c:pt idx="0">
                  <c:v>0</c:v>
                </c:pt>
                <c:pt idx="1">
                  <c:v>1376.185138702393</c:v>
                </c:pt>
                <c:pt idx="2">
                  <c:v>0</c:v>
                </c:pt>
                <c:pt idx="3">
                  <c:v>0</c:v>
                </c:pt>
                <c:pt idx="4">
                  <c:v>0</c:v>
                </c:pt>
                <c:pt idx="5">
                  <c:v>0</c:v>
                </c:pt>
                <c:pt idx="6">
                  <c:v>3760.0687942504901</c:v>
                </c:pt>
                <c:pt idx="7">
                  <c:v>1280.12427520752</c:v>
                </c:pt>
              </c:numCache>
            </c:numRef>
          </c:val>
          <c:extLst>
            <c:ext xmlns:c16="http://schemas.microsoft.com/office/drawing/2014/chart" uri="{C3380CC4-5D6E-409C-BE32-E72D297353CC}">
              <c16:uniqueId val="{00000018-27FD-4A6A-9487-60CD72B33EDC}"/>
            </c:ext>
          </c:extLst>
        </c:ser>
        <c:dLbls>
          <c:showLegendKey val="0"/>
          <c:showVal val="0"/>
          <c:showCatName val="1"/>
          <c:showSerName val="0"/>
          <c:showPercent val="1"/>
          <c:showBubbleSize val="0"/>
          <c:showLeaderLines val="1"/>
        </c:dLbls>
        <c:firstSliceAng val="0"/>
      </c:pieChart>
      <c:spPr>
        <a:noFill/>
        <a:ln w="3175">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6347271986098"/>
          <c:y val="0.12997534968236304"/>
          <c:w val="0.7950730545602781"/>
          <c:h val="0.78298339272886064"/>
        </c:manualLayout>
      </c:layout>
      <c:pieChart>
        <c:varyColors val="1"/>
        <c:ser>
          <c:idx val="0"/>
          <c:order val="0"/>
          <c:dPt>
            <c:idx val="0"/>
            <c:bubble3D val="0"/>
            <c:spPr>
              <a:solidFill>
                <a:schemeClr val="accent3">
                  <a:lumMod val="40000"/>
                  <a:lumOff val="60000"/>
                </a:schemeClr>
              </a:solidFill>
              <a:ln w="9525">
                <a:solidFill>
                  <a:schemeClr val="lt1"/>
                </a:solidFill>
              </a:ln>
              <a:effectLst/>
            </c:spPr>
            <c:extLst>
              <c:ext xmlns:c16="http://schemas.microsoft.com/office/drawing/2014/chart" uri="{C3380CC4-5D6E-409C-BE32-E72D297353CC}">
                <c16:uniqueId val="{00000001-1C60-4976-924D-77C5FB53F72F}"/>
              </c:ext>
            </c:extLst>
          </c:dPt>
          <c:dPt>
            <c:idx val="1"/>
            <c:bubble3D val="0"/>
            <c:spPr>
              <a:solidFill>
                <a:schemeClr val="bg1">
                  <a:lumMod val="50000"/>
                </a:schemeClr>
              </a:solidFill>
              <a:ln w="9525">
                <a:solidFill>
                  <a:schemeClr val="lt1"/>
                </a:solidFill>
              </a:ln>
              <a:effectLst/>
            </c:spPr>
            <c:extLst>
              <c:ext xmlns:c16="http://schemas.microsoft.com/office/drawing/2014/chart" uri="{C3380CC4-5D6E-409C-BE32-E72D297353CC}">
                <c16:uniqueId val="{00000003-1C60-4976-924D-77C5FB53F72F}"/>
              </c:ext>
            </c:extLst>
          </c:dPt>
          <c:dPt>
            <c:idx val="2"/>
            <c:bubble3D val="0"/>
            <c:spPr>
              <a:solidFill>
                <a:schemeClr val="accent5"/>
              </a:solidFill>
              <a:ln w="9525">
                <a:solidFill>
                  <a:schemeClr val="lt1"/>
                </a:solidFill>
              </a:ln>
              <a:effectLst/>
            </c:spPr>
            <c:extLst>
              <c:ext xmlns:c16="http://schemas.microsoft.com/office/drawing/2014/chart" uri="{C3380CC4-5D6E-409C-BE32-E72D297353CC}">
                <c16:uniqueId val="{00000005-1C60-4976-924D-77C5FB53F72F}"/>
              </c:ext>
            </c:extLst>
          </c:dPt>
          <c:dPt>
            <c:idx val="3"/>
            <c:bubble3D val="0"/>
            <c:spPr>
              <a:solidFill>
                <a:schemeClr val="accent1">
                  <a:lumMod val="50000"/>
                </a:schemeClr>
              </a:solidFill>
              <a:ln w="9525">
                <a:solidFill>
                  <a:schemeClr val="lt1"/>
                </a:solidFill>
              </a:ln>
              <a:effectLst/>
            </c:spPr>
            <c:extLst>
              <c:ext xmlns:c16="http://schemas.microsoft.com/office/drawing/2014/chart" uri="{C3380CC4-5D6E-409C-BE32-E72D297353CC}">
                <c16:uniqueId val="{00000007-1C60-4976-924D-77C5FB53F72F}"/>
              </c:ext>
            </c:extLst>
          </c:dPt>
          <c:dPt>
            <c:idx val="4"/>
            <c:bubble3D val="0"/>
            <c:spPr>
              <a:solidFill>
                <a:schemeClr val="accent5"/>
              </a:solidFill>
              <a:ln w="9525">
                <a:solidFill>
                  <a:schemeClr val="lt1"/>
                </a:solidFill>
              </a:ln>
              <a:effectLst/>
            </c:spPr>
            <c:extLst>
              <c:ext xmlns:c16="http://schemas.microsoft.com/office/drawing/2014/chart" uri="{C3380CC4-5D6E-409C-BE32-E72D297353CC}">
                <c16:uniqueId val="{00000009-1C60-4976-924D-77C5FB53F72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C60-4976-924D-77C5FB53F72F}"/>
              </c:ext>
            </c:extLst>
          </c:dPt>
          <c:dPt>
            <c:idx val="6"/>
            <c:bubble3D val="0"/>
            <c:spPr>
              <a:solidFill>
                <a:schemeClr val="accent2"/>
              </a:solidFill>
              <a:ln w="9525">
                <a:solidFill>
                  <a:schemeClr val="lt1"/>
                </a:solidFill>
              </a:ln>
              <a:effectLst/>
            </c:spPr>
            <c:extLst>
              <c:ext xmlns:c16="http://schemas.microsoft.com/office/drawing/2014/chart" uri="{C3380CC4-5D6E-409C-BE32-E72D297353CC}">
                <c16:uniqueId val="{0000000D-1C60-4976-924D-77C5FB53F72F}"/>
              </c:ext>
            </c:extLst>
          </c:dPt>
          <c:dPt>
            <c:idx val="7"/>
            <c:bubble3D val="0"/>
            <c:spPr>
              <a:solidFill>
                <a:schemeClr val="accent1"/>
              </a:solidFill>
              <a:ln w="9525">
                <a:solidFill>
                  <a:schemeClr val="lt1"/>
                </a:solidFill>
              </a:ln>
              <a:effectLst/>
            </c:spPr>
            <c:extLst>
              <c:ext xmlns:c16="http://schemas.microsoft.com/office/drawing/2014/chart" uri="{C3380CC4-5D6E-409C-BE32-E72D297353CC}">
                <c16:uniqueId val="{0000000F-1C60-4976-924D-77C5FB53F72F}"/>
              </c:ext>
            </c:extLst>
          </c:dPt>
          <c:dPt>
            <c:idx val="8"/>
            <c:bubble3D val="0"/>
            <c:spPr>
              <a:solidFill>
                <a:schemeClr val="accent6"/>
              </a:solidFill>
              <a:ln w="9525">
                <a:solidFill>
                  <a:schemeClr val="lt1"/>
                </a:solidFill>
              </a:ln>
              <a:effectLst/>
            </c:spPr>
            <c:extLst>
              <c:ext xmlns:c16="http://schemas.microsoft.com/office/drawing/2014/chart" uri="{C3380CC4-5D6E-409C-BE32-E72D297353CC}">
                <c16:uniqueId val="{00000011-1C60-4976-924D-77C5FB53F72F}"/>
              </c:ext>
            </c:extLst>
          </c:dPt>
          <c:dPt>
            <c:idx val="9"/>
            <c:bubble3D val="0"/>
            <c:spPr>
              <a:solidFill>
                <a:schemeClr val="accent1"/>
              </a:solidFill>
              <a:ln w="9525">
                <a:solidFill>
                  <a:schemeClr val="lt1"/>
                </a:solidFill>
              </a:ln>
              <a:effectLst/>
            </c:spPr>
            <c:extLst>
              <c:ext xmlns:c16="http://schemas.microsoft.com/office/drawing/2014/chart" uri="{C3380CC4-5D6E-409C-BE32-E72D297353CC}">
                <c16:uniqueId val="{00000013-1C60-4976-924D-77C5FB53F72F}"/>
              </c:ext>
            </c:extLst>
          </c:dPt>
          <c:dPt>
            <c:idx val="10"/>
            <c:bubble3D val="0"/>
            <c:spPr>
              <a:solidFill>
                <a:schemeClr val="accent5">
                  <a:lumMod val="60000"/>
                </a:schemeClr>
              </a:solidFill>
              <a:ln w="9525">
                <a:solidFill>
                  <a:schemeClr val="lt1"/>
                </a:solidFill>
              </a:ln>
              <a:effectLst/>
            </c:spPr>
            <c:extLst>
              <c:ext xmlns:c16="http://schemas.microsoft.com/office/drawing/2014/chart" uri="{C3380CC4-5D6E-409C-BE32-E72D297353CC}">
                <c16:uniqueId val="{00000015-1C60-4976-924D-77C5FB53F72F}"/>
              </c:ext>
            </c:extLst>
          </c:dPt>
          <c:dPt>
            <c:idx val="11"/>
            <c:bubble3D val="0"/>
            <c:spPr>
              <a:solidFill>
                <a:schemeClr val="accent5">
                  <a:lumMod val="60000"/>
                  <a:lumOff val="40000"/>
                </a:schemeClr>
              </a:solidFill>
              <a:ln w="9525">
                <a:solidFill>
                  <a:schemeClr val="lt1"/>
                </a:solidFill>
              </a:ln>
              <a:effectLst/>
            </c:spPr>
            <c:extLst>
              <c:ext xmlns:c16="http://schemas.microsoft.com/office/drawing/2014/chart" uri="{C3380CC4-5D6E-409C-BE32-E72D297353CC}">
                <c16:uniqueId val="{00000017-1C60-4976-924D-77C5FB53F72F}"/>
              </c:ext>
            </c:extLst>
          </c:dPt>
          <c:dLbls>
            <c:dLbl>
              <c:idx val="0"/>
              <c:layout>
                <c:manualLayout>
                  <c:x val="-2.7457408732998617E-3"/>
                  <c:y val="9.264092853445222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C60-4976-924D-77C5FB53F72F}"/>
                </c:ext>
              </c:extLst>
            </c:dLbl>
            <c:dLbl>
              <c:idx val="1"/>
              <c:layout>
                <c:manualLayout>
                  <c:x val="-9.0544022906227633E-3"/>
                  <c:y val="1.026619077459606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60-4976-924D-77C5FB53F72F}"/>
                </c:ext>
              </c:extLst>
            </c:dLbl>
            <c:dLbl>
              <c:idx val="2"/>
              <c:layout>
                <c:manualLayout>
                  <c:x val="5.1716962516707404E-2"/>
                  <c:y val="-3.57177090554858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C60-4976-924D-77C5FB53F72F}"/>
                </c:ext>
              </c:extLst>
            </c:dLbl>
            <c:dLbl>
              <c:idx val="3"/>
              <c:layout>
                <c:manualLayout>
                  <c:x val="8.7711267321876937E-2"/>
                  <c:y val="-1.149880405973236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C60-4976-924D-77C5FB53F72F}"/>
                </c:ext>
              </c:extLst>
            </c:dLbl>
            <c:dLbl>
              <c:idx val="4"/>
              <c:layout>
                <c:manualLayout>
                  <c:x val="-2.0134217564040789E-2"/>
                  <c:y val="3.2389584508282416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C60-4976-924D-77C5FB53F72F}"/>
                </c:ext>
              </c:extLst>
            </c:dLbl>
            <c:dLbl>
              <c:idx val="5"/>
              <c:layout>
                <c:manualLayout>
                  <c:x val="-0.22435449853619563"/>
                  <c:y val="1.317150429892042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C60-4976-924D-77C5FB53F72F}"/>
                </c:ext>
              </c:extLst>
            </c:dLbl>
            <c:dLbl>
              <c:idx val="6"/>
              <c:layout>
                <c:manualLayout>
                  <c:x val="-4.2803178213077574E-2"/>
                  <c:y val="-5.907297951392439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C60-4976-924D-77C5FB53F72F}"/>
                </c:ext>
              </c:extLst>
            </c:dLbl>
            <c:dLbl>
              <c:idx val="7"/>
              <c:layout>
                <c:manualLayout>
                  <c:x val="3.5174764311954383E-2"/>
                  <c:y val="-4.618580876993139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C60-4976-924D-77C5FB53F72F}"/>
                </c:ext>
              </c:extLst>
            </c:dLbl>
            <c:dLbl>
              <c:idx val="8"/>
              <c:layout>
                <c:manualLayout>
                  <c:x val="-6.5973170598475654E-4"/>
                  <c:y val="9.6562929633795778E-3"/>
                </c:manualLayout>
              </c:layout>
              <c:showLegendKey val="0"/>
              <c:showVal val="0"/>
              <c:showCatName val="1"/>
              <c:showSerName val="0"/>
              <c:showPercent val="1"/>
              <c:showBubbleSize val="0"/>
              <c:extLst>
                <c:ext xmlns:c15="http://schemas.microsoft.com/office/drawing/2012/chart" uri="{CE6537A1-D6FC-4f65-9D91-7224C49458BB}">
                  <c15:layout>
                    <c:manualLayout>
                      <c:w val="0.16027750247770067"/>
                      <c:h val="0.1361904761904762"/>
                    </c:manualLayout>
                  </c15:layout>
                </c:ext>
                <c:ext xmlns:c16="http://schemas.microsoft.com/office/drawing/2014/chart" uri="{C3380CC4-5D6E-409C-BE32-E72D297353CC}">
                  <c16:uniqueId val="{00000011-1C60-4976-924D-77C5FB53F72F}"/>
                </c:ext>
              </c:extLst>
            </c:dLbl>
            <c:dLbl>
              <c:idx val="9"/>
              <c:layout>
                <c:manualLayout>
                  <c:x val="9.0171796707229773E-3"/>
                  <c:y val="1.853227256627523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1C60-4976-924D-77C5FB53F72F}"/>
                </c:ext>
              </c:extLst>
            </c:dLbl>
            <c:dLbl>
              <c:idx val="10"/>
              <c:layout>
                <c:manualLayout>
                  <c:x val="6.2751829045892089E-3"/>
                  <c:y val="6.93840542659440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1C60-4976-924D-77C5FB53F72F}"/>
                </c:ext>
              </c:extLst>
            </c:dLbl>
            <c:dLbl>
              <c:idx val="11"/>
              <c:layout>
                <c:manualLayout>
                  <c:x val="5.131226444105931E-2"/>
                  <c:y val="4.9210212359818645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1C60-4976-924D-77C5FB53F7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'Gen_Capacity Graphs'!$AB$15:$AI$15</c:f>
              <c:strCache>
                <c:ptCount val="8"/>
                <c:pt idx="0">
                  <c:v>Nuclear</c:v>
                </c:pt>
                <c:pt idx="1">
                  <c:v>Coal</c:v>
                </c:pt>
                <c:pt idx="2">
                  <c:v>Gas</c:v>
                </c:pt>
                <c:pt idx="3">
                  <c:v>Hydro</c:v>
                </c:pt>
                <c:pt idx="4">
                  <c:v>Biomass</c:v>
                </c:pt>
                <c:pt idx="5">
                  <c:v>Landfill</c:v>
                </c:pt>
                <c:pt idx="6">
                  <c:v>Solar</c:v>
                </c:pt>
                <c:pt idx="7">
                  <c:v>Wind</c:v>
                </c:pt>
              </c:strCache>
            </c:strRef>
          </c:cat>
          <c:val>
            <c:numRef>
              <c:f>'Gen_Capacity Graphs'!$AB$17:$AI$17</c:f>
              <c:numCache>
                <c:formatCode>_(* #,##0_);_(* \(#,##0\);_(* "-"??_);_(@_)</c:formatCode>
                <c:ptCount val="8"/>
                <c:pt idx="0">
                  <c:v>0</c:v>
                </c:pt>
                <c:pt idx="1">
                  <c:v>0</c:v>
                </c:pt>
                <c:pt idx="2">
                  <c:v>0</c:v>
                </c:pt>
                <c:pt idx="3">
                  <c:v>0</c:v>
                </c:pt>
                <c:pt idx="4">
                  <c:v>0</c:v>
                </c:pt>
                <c:pt idx="5">
                  <c:v>0</c:v>
                </c:pt>
                <c:pt idx="6">
                  <c:v>4506.7122411727942</c:v>
                </c:pt>
                <c:pt idx="7">
                  <c:v>1266.862983703614</c:v>
                </c:pt>
              </c:numCache>
            </c:numRef>
          </c:val>
          <c:extLst>
            <c:ext xmlns:c16="http://schemas.microsoft.com/office/drawing/2014/chart" uri="{C3380CC4-5D6E-409C-BE32-E72D297353CC}">
              <c16:uniqueId val="{00000018-1C60-4976-924D-77C5FB53F72F}"/>
            </c:ext>
          </c:extLst>
        </c:ser>
        <c:dLbls>
          <c:showLegendKey val="0"/>
          <c:showVal val="0"/>
          <c:showCatName val="1"/>
          <c:showSerName val="0"/>
          <c:showPercent val="1"/>
          <c:showBubbleSize val="0"/>
          <c:showLeaderLines val="1"/>
        </c:dLbls>
        <c:firstSliceAng val="0"/>
      </c:pieChart>
      <c:spPr>
        <a:noFill/>
        <a:ln w="3175">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90364963029767"/>
          <c:y val="3.6796991760318566E-2"/>
          <c:w val="0.67116303889335815"/>
          <c:h val="0.86276802934066221"/>
        </c:manualLayout>
      </c:layout>
      <c:barChart>
        <c:barDir val="col"/>
        <c:grouping val="stacked"/>
        <c:varyColors val="0"/>
        <c:ser>
          <c:idx val="0"/>
          <c:order val="0"/>
          <c:tx>
            <c:strRef>
              <c:f>BAU_NoCO2!$BQ$4</c:f>
              <c:strCache>
                <c:ptCount val="1"/>
                <c:pt idx="0">
                  <c:v>Nuclear</c:v>
                </c:pt>
              </c:strCache>
            </c:strRef>
          </c:tx>
          <c:spPr>
            <a:solidFill>
              <a:schemeClr val="accent3">
                <a:lumMod val="60000"/>
                <a:lumOff val="40000"/>
              </a:schemeClr>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BAU_NoCO2!$BQ$5:$BQ$34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EF11-4F94-8DA8-B6C5D06CD2A8}"/>
            </c:ext>
          </c:extLst>
        </c:ser>
        <c:ser>
          <c:idx val="1"/>
          <c:order val="1"/>
          <c:tx>
            <c:strRef>
              <c:f>BAU_NoCO2!$BR$4</c:f>
              <c:strCache>
                <c:ptCount val="1"/>
                <c:pt idx="0">
                  <c:v>Coal</c:v>
                </c:pt>
              </c:strCache>
            </c:strRef>
          </c:tx>
          <c:spPr>
            <a:solidFill>
              <a:schemeClr val="bg1">
                <a:lumMod val="50000"/>
              </a:schemeClr>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BAU_NoCO2!$BR$5:$BR$34</c:f>
              <c:numCache>
                <c:formatCode>_(* #,##0_);_(* \(#,##0\);_(* "-"??_);_(@_)</c:formatCode>
                <c:ptCount val="30"/>
                <c:pt idx="0">
                  <c:v>1172</c:v>
                </c:pt>
                <c:pt idx="1">
                  <c:v>977</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pt idx="19">
                  <c:v>780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EF11-4F94-8DA8-B6C5D06CD2A8}"/>
            </c:ext>
          </c:extLst>
        </c:ser>
        <c:ser>
          <c:idx val="2"/>
          <c:order val="2"/>
          <c:tx>
            <c:strRef>
              <c:f>BAU_NoCO2!$BS$4</c:f>
              <c:strCache>
                <c:ptCount val="1"/>
                <c:pt idx="0">
                  <c:v>Gas</c:v>
                </c:pt>
              </c:strCache>
            </c:strRef>
          </c:tx>
          <c:spPr>
            <a:solidFill>
              <a:schemeClr val="accent5">
                <a:alpha val="80000"/>
              </a:schemeClr>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BAU_NoCO2!$BS$5:$BS$34</c:f>
              <c:numCache>
                <c:formatCode>_(* #,##0_);_(* \(#,##0\);_(* "-"??_);_(@_)</c:formatCode>
                <c:ptCount val="30"/>
                <c:pt idx="0">
                  <c:v>295</c:v>
                </c:pt>
                <c:pt idx="1">
                  <c:v>295</c:v>
                </c:pt>
                <c:pt idx="2">
                  <c:v>295</c:v>
                </c:pt>
                <c:pt idx="3">
                  <c:v>295</c:v>
                </c:pt>
                <c:pt idx="4">
                  <c:v>295</c:v>
                </c:pt>
                <c:pt idx="5">
                  <c:v>295</c:v>
                </c:pt>
                <c:pt idx="6">
                  <c:v>295</c:v>
                </c:pt>
                <c:pt idx="7">
                  <c:v>295</c:v>
                </c:pt>
                <c:pt idx="8">
                  <c:v>295</c:v>
                </c:pt>
                <c:pt idx="9">
                  <c:v>295</c:v>
                </c:pt>
                <c:pt idx="10">
                  <c:v>125</c:v>
                </c:pt>
                <c:pt idx="11">
                  <c:v>125</c:v>
                </c:pt>
                <c:pt idx="12">
                  <c:v>125</c:v>
                </c:pt>
                <c:pt idx="13">
                  <c:v>125</c:v>
                </c:pt>
                <c:pt idx="14">
                  <c:v>125</c:v>
                </c:pt>
                <c:pt idx="15">
                  <c:v>125</c:v>
                </c:pt>
                <c:pt idx="16">
                  <c:v>125</c:v>
                </c:pt>
                <c:pt idx="17">
                  <c:v>125</c:v>
                </c:pt>
                <c:pt idx="18">
                  <c:v>125</c:v>
                </c:pt>
                <c:pt idx="19">
                  <c:v>125</c:v>
                </c:pt>
                <c:pt idx="20">
                  <c:v>125</c:v>
                </c:pt>
                <c:pt idx="21">
                  <c:v>125</c:v>
                </c:pt>
                <c:pt idx="22">
                  <c:v>125</c:v>
                </c:pt>
                <c:pt idx="23">
                  <c:v>125</c:v>
                </c:pt>
                <c:pt idx="24">
                  <c:v>125</c:v>
                </c:pt>
                <c:pt idx="25">
                  <c:v>125</c:v>
                </c:pt>
                <c:pt idx="26">
                  <c:v>125</c:v>
                </c:pt>
                <c:pt idx="27">
                  <c:v>125</c:v>
                </c:pt>
                <c:pt idx="28">
                  <c:v>125</c:v>
                </c:pt>
                <c:pt idx="29">
                  <c:v>125</c:v>
                </c:pt>
              </c:numCache>
            </c:numRef>
          </c:val>
          <c:extLst>
            <c:ext xmlns:c16="http://schemas.microsoft.com/office/drawing/2014/chart" uri="{C3380CC4-5D6E-409C-BE32-E72D297353CC}">
              <c16:uniqueId val="{00000002-EF11-4F94-8DA8-B6C5D06CD2A8}"/>
            </c:ext>
          </c:extLst>
        </c:ser>
        <c:ser>
          <c:idx val="3"/>
          <c:order val="3"/>
          <c:tx>
            <c:strRef>
              <c:f>BAU_NoCO2!$BT$4</c:f>
              <c:strCache>
                <c:ptCount val="1"/>
                <c:pt idx="0">
                  <c:v>Hydro</c:v>
                </c:pt>
              </c:strCache>
            </c:strRef>
          </c:tx>
          <c:spPr>
            <a:solidFill>
              <a:schemeClr val="accent1">
                <a:lumMod val="50000"/>
              </a:schemeClr>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BAU_NoCO2!$BT$5:$BT$34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3-EF11-4F94-8DA8-B6C5D06CD2A8}"/>
            </c:ext>
          </c:extLst>
        </c:ser>
        <c:ser>
          <c:idx val="4"/>
          <c:order val="4"/>
          <c:tx>
            <c:strRef>
              <c:f>BAU_NoCO2!$BU$4</c:f>
              <c:strCache>
                <c:ptCount val="1"/>
                <c:pt idx="0">
                  <c:v>Biomass</c:v>
                </c:pt>
              </c:strCache>
            </c:strRef>
          </c:tx>
          <c:spPr>
            <a:solidFill>
              <a:schemeClr val="accent4"/>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BAU_NoCO2!$BU$5:$BU$34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4-EF11-4F94-8DA8-B6C5D06CD2A8}"/>
            </c:ext>
          </c:extLst>
        </c:ser>
        <c:ser>
          <c:idx val="5"/>
          <c:order val="5"/>
          <c:tx>
            <c:strRef>
              <c:f>BAU_NoCO2!$BV$4</c:f>
              <c:strCache>
                <c:ptCount val="1"/>
                <c:pt idx="0">
                  <c:v>Landfill</c:v>
                </c:pt>
              </c:strCache>
            </c:strRef>
          </c:tx>
          <c:spPr>
            <a:solidFill>
              <a:schemeClr val="accent4">
                <a:lumMod val="50000"/>
              </a:schemeClr>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BAU_NoCO2!$BV$5:$BV$34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5-EF11-4F94-8DA8-B6C5D06CD2A8}"/>
            </c:ext>
          </c:extLst>
        </c:ser>
        <c:ser>
          <c:idx val="6"/>
          <c:order val="6"/>
          <c:tx>
            <c:strRef>
              <c:f>BAU_NoCO2!$BW$4</c:f>
              <c:strCache>
                <c:ptCount val="1"/>
                <c:pt idx="0">
                  <c:v>Utility Solar</c:v>
                </c:pt>
              </c:strCache>
            </c:strRef>
          </c:tx>
          <c:spPr>
            <a:solidFill>
              <a:schemeClr val="accent2"/>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BAU_NoCO2!$BW$5:$BW$34</c:f>
              <c:numCache>
                <c:formatCode>_(* #,##0_);_(* \(#,##0\);_(* "-"??_);_(@_)</c:formatCode>
                <c:ptCount val="30"/>
                <c:pt idx="0">
                  <c:v>0</c:v>
                </c:pt>
                <c:pt idx="1">
                  <c:v>0</c:v>
                </c:pt>
                <c:pt idx="2">
                  <c:v>64</c:v>
                </c:pt>
                <c:pt idx="3">
                  <c:v>64</c:v>
                </c:pt>
                <c:pt idx="4">
                  <c:v>64</c:v>
                </c:pt>
                <c:pt idx="5">
                  <c:v>64</c:v>
                </c:pt>
                <c:pt idx="6">
                  <c:v>64</c:v>
                </c:pt>
                <c:pt idx="7">
                  <c:v>64</c:v>
                </c:pt>
                <c:pt idx="8">
                  <c:v>64</c:v>
                </c:pt>
                <c:pt idx="9">
                  <c:v>64</c:v>
                </c:pt>
                <c:pt idx="10">
                  <c:v>226</c:v>
                </c:pt>
                <c:pt idx="11">
                  <c:v>388</c:v>
                </c:pt>
                <c:pt idx="12">
                  <c:v>469</c:v>
                </c:pt>
                <c:pt idx="13">
                  <c:v>474.40000009536743</c:v>
                </c:pt>
                <c:pt idx="14">
                  <c:v>474.40000009536743</c:v>
                </c:pt>
                <c:pt idx="15">
                  <c:v>474.40000009536743</c:v>
                </c:pt>
                <c:pt idx="16">
                  <c:v>474.40000009536743</c:v>
                </c:pt>
                <c:pt idx="17">
                  <c:v>479.80000019073486</c:v>
                </c:pt>
                <c:pt idx="18">
                  <c:v>479.80000019073486</c:v>
                </c:pt>
                <c:pt idx="19">
                  <c:v>485.20000028610229</c:v>
                </c:pt>
                <c:pt idx="20">
                  <c:v>593.20000791549728</c:v>
                </c:pt>
                <c:pt idx="21">
                  <c:v>593.20000791549728</c:v>
                </c:pt>
                <c:pt idx="22">
                  <c:v>593.20000791549728</c:v>
                </c:pt>
                <c:pt idx="23">
                  <c:v>625.60000944137619</c:v>
                </c:pt>
                <c:pt idx="24">
                  <c:v>625.60000944137619</c:v>
                </c:pt>
                <c:pt idx="25">
                  <c:v>625.60000944137619</c:v>
                </c:pt>
                <c:pt idx="26">
                  <c:v>625.60000944137619</c:v>
                </c:pt>
                <c:pt idx="27">
                  <c:v>625.60000944137619</c:v>
                </c:pt>
                <c:pt idx="28">
                  <c:v>625.60000944137619</c:v>
                </c:pt>
                <c:pt idx="29">
                  <c:v>641.80001020431564</c:v>
                </c:pt>
              </c:numCache>
            </c:numRef>
          </c:val>
          <c:extLst>
            <c:ext xmlns:c16="http://schemas.microsoft.com/office/drawing/2014/chart" uri="{C3380CC4-5D6E-409C-BE32-E72D297353CC}">
              <c16:uniqueId val="{00000006-EF11-4F94-8DA8-B6C5D06CD2A8}"/>
            </c:ext>
          </c:extLst>
        </c:ser>
        <c:ser>
          <c:idx val="7"/>
          <c:order val="7"/>
          <c:tx>
            <c:strRef>
              <c:f>BAU_NoCO2!$BX$4</c:f>
              <c:strCache>
                <c:ptCount val="1"/>
                <c:pt idx="0">
                  <c:v>DG Solar</c:v>
                </c:pt>
              </c:strCache>
            </c:strRef>
          </c:tx>
          <c:spPr>
            <a:solidFill>
              <a:schemeClr val="accent2">
                <a:lumMod val="75000"/>
              </a:schemeClr>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BAU_NoCO2!$BX$5:$BX$34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7-EF11-4F94-8DA8-B6C5D06CD2A8}"/>
            </c:ext>
          </c:extLst>
        </c:ser>
        <c:ser>
          <c:idx val="10"/>
          <c:order val="8"/>
          <c:tx>
            <c:strRef>
              <c:f>BAU_NoCO2!$BZ$4</c:f>
              <c:strCache>
                <c:ptCount val="1"/>
                <c:pt idx="0">
                  <c:v>Offshore Wind</c:v>
                </c:pt>
              </c:strCache>
            </c:strRef>
          </c:tx>
          <c:spPr>
            <a:solidFill>
              <a:schemeClr val="accent1"/>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BAU_NoCO2!$BZ$5:$BZ$34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8-EF11-4F94-8DA8-B6C5D06CD2A8}"/>
            </c:ext>
          </c:extLst>
        </c:ser>
        <c:ser>
          <c:idx val="8"/>
          <c:order val="9"/>
          <c:tx>
            <c:strRef>
              <c:f>BAU_NoCO2!$CA$4</c:f>
              <c:strCache>
                <c:ptCount val="1"/>
                <c:pt idx="0">
                  <c:v>Onshore Wind</c:v>
                </c:pt>
              </c:strCache>
            </c:strRef>
          </c:tx>
          <c:spPr>
            <a:solidFill>
              <a:schemeClr val="accent1"/>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BAU_NoCO2!$CA$5:$CA$34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9-EF11-4F94-8DA8-B6C5D06CD2A8}"/>
            </c:ext>
          </c:extLst>
        </c:ser>
        <c:ser>
          <c:idx val="9"/>
          <c:order val="10"/>
          <c:tx>
            <c:strRef>
              <c:f>BAU_NoCO2!$BY$4</c:f>
              <c:strCache>
                <c:ptCount val="1"/>
                <c:pt idx="0">
                  <c:v>Pumped Hydro</c:v>
                </c:pt>
              </c:strCache>
            </c:strRef>
          </c:tx>
          <c:spPr>
            <a:solidFill>
              <a:schemeClr val="accent6"/>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BAU_NoCO2!$BY$5:$BY$34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A-EF11-4F94-8DA8-B6C5D06CD2A8}"/>
            </c:ext>
          </c:extLst>
        </c:ser>
        <c:ser>
          <c:idx val="11"/>
          <c:order val="11"/>
          <c:tx>
            <c:strRef>
              <c:f>BAU_NoCO2!$CB$4</c:f>
              <c:strCache>
                <c:ptCount val="1"/>
                <c:pt idx="0">
                  <c:v>Battery Storage</c:v>
                </c:pt>
              </c:strCache>
            </c:strRef>
          </c:tx>
          <c:spPr>
            <a:solidFill>
              <a:schemeClr val="accent5">
                <a:lumMod val="60000"/>
                <a:lumOff val="40000"/>
              </a:schemeClr>
            </a:solidFill>
            <a:ln>
              <a:solidFill>
                <a:schemeClr val="bg1"/>
              </a:solidFill>
            </a:ln>
            <a:effectLst/>
          </c:spPr>
          <c:invertIfNegative val="0"/>
          <c:cat>
            <c:numRef>
              <c:f>BAU_NoCO2!$AL$5:$AL$34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BAU_NoCO2!$CB$5:$CB$34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28.800001144409201</c:v>
                </c:pt>
              </c:numCache>
            </c:numRef>
          </c:val>
          <c:extLst>
            <c:ext xmlns:c16="http://schemas.microsoft.com/office/drawing/2014/chart" uri="{C3380CC4-5D6E-409C-BE32-E72D297353CC}">
              <c16:uniqueId val="{0000000B-EF11-4F94-8DA8-B6C5D06CD2A8}"/>
            </c:ext>
          </c:extLst>
        </c:ser>
        <c:ser>
          <c:idx val="13"/>
          <c:order val="13"/>
          <c:tx>
            <c:strRef>
              <c:f>BAU_NoCO2!$CC$4</c:f>
              <c:strCache>
                <c:ptCount val="1"/>
                <c:pt idx="0">
                  <c:v>Capacity Only PPA</c:v>
                </c:pt>
              </c:strCache>
            </c:strRef>
          </c:tx>
          <c:spPr>
            <a:solidFill>
              <a:schemeClr val="accent4"/>
            </a:solidFill>
            <a:ln>
              <a:solidFill>
                <a:schemeClr val="bg1"/>
              </a:solidFill>
            </a:ln>
          </c:spPr>
          <c:invertIfNegative val="0"/>
          <c:val>
            <c:numRef>
              <c:f>BAU_NoCO2!$CC$5:$CC$34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300</c:v>
                </c:pt>
                <c:pt idx="21">
                  <c:v>300</c:v>
                </c:pt>
                <c:pt idx="22">
                  <c:v>300</c:v>
                </c:pt>
                <c:pt idx="23">
                  <c:v>250</c:v>
                </c:pt>
                <c:pt idx="24">
                  <c:v>250</c:v>
                </c:pt>
                <c:pt idx="25">
                  <c:v>250</c:v>
                </c:pt>
                <c:pt idx="26">
                  <c:v>250</c:v>
                </c:pt>
                <c:pt idx="27">
                  <c:v>250</c:v>
                </c:pt>
                <c:pt idx="28">
                  <c:v>250</c:v>
                </c:pt>
                <c:pt idx="29">
                  <c:v>200</c:v>
                </c:pt>
              </c:numCache>
            </c:numRef>
          </c:val>
          <c:extLst>
            <c:ext xmlns:c16="http://schemas.microsoft.com/office/drawing/2014/chart" uri="{C3380CC4-5D6E-409C-BE32-E72D297353CC}">
              <c16:uniqueId val="{00000001-78EF-4790-B026-1C4AF3115092}"/>
            </c:ext>
          </c:extLst>
        </c:ser>
        <c:dLbls>
          <c:showLegendKey val="0"/>
          <c:showVal val="0"/>
          <c:showCatName val="0"/>
          <c:showSerName val="0"/>
          <c:showPercent val="0"/>
          <c:showBubbleSize val="0"/>
        </c:dLbls>
        <c:gapWidth val="150"/>
        <c:overlap val="100"/>
        <c:axId val="1784488592"/>
        <c:axId val="1676733216"/>
      </c:barChart>
      <c:lineChart>
        <c:grouping val="standard"/>
        <c:varyColors val="0"/>
        <c:ser>
          <c:idx val="12"/>
          <c:order val="12"/>
          <c:tx>
            <c:strRef>
              <c:f>BAU_NoCO2!$CD$4</c:f>
              <c:strCache>
                <c:ptCount val="1"/>
                <c:pt idx="0">
                  <c:v>Peak</c:v>
                </c:pt>
              </c:strCache>
            </c:strRef>
          </c:tx>
          <c:spPr>
            <a:ln>
              <a:solidFill>
                <a:sysClr val="windowText" lastClr="000000"/>
              </a:solidFill>
            </a:ln>
          </c:spPr>
          <c:marker>
            <c:symbol val="none"/>
          </c:marker>
          <c:val>
            <c:numRef>
              <c:f>BAU_NoCO2!$CD$5:$CD$34</c:f>
              <c:numCache>
                <c:formatCode>_(* #,##0_);_(* \(#,##0\);_(* "-"??_);_(@_)</c:formatCode>
                <c:ptCount val="30"/>
                <c:pt idx="0">
                  <c:v>955.49041748046898</c:v>
                </c:pt>
                <c:pt idx="1">
                  <c:v>978.13079833984398</c:v>
                </c:pt>
                <c:pt idx="2">
                  <c:v>992.6220703125</c:v>
                </c:pt>
                <c:pt idx="3">
                  <c:v>919.35418701171898</c:v>
                </c:pt>
                <c:pt idx="4">
                  <c:v>917.29052734375</c:v>
                </c:pt>
                <c:pt idx="5">
                  <c:v>916.23187255859398</c:v>
                </c:pt>
                <c:pt idx="6">
                  <c:v>913.59979248046898</c:v>
                </c:pt>
                <c:pt idx="7">
                  <c:v>909.01287841796898</c:v>
                </c:pt>
                <c:pt idx="8">
                  <c:v>908.85540771484398</c:v>
                </c:pt>
                <c:pt idx="9">
                  <c:v>906.40472412109398</c:v>
                </c:pt>
                <c:pt idx="10">
                  <c:v>904.41607666015602</c:v>
                </c:pt>
                <c:pt idx="11">
                  <c:v>900.35858154296898</c:v>
                </c:pt>
                <c:pt idx="12">
                  <c:v>900.89202880859398</c:v>
                </c:pt>
                <c:pt idx="13">
                  <c:v>898.93322753906295</c:v>
                </c:pt>
                <c:pt idx="14">
                  <c:v>897.76171875</c:v>
                </c:pt>
                <c:pt idx="15">
                  <c:v>894.78167724609398</c:v>
                </c:pt>
                <c:pt idx="16">
                  <c:v>895.28430175781295</c:v>
                </c:pt>
                <c:pt idx="17">
                  <c:v>894.23522949218795</c:v>
                </c:pt>
                <c:pt idx="18">
                  <c:v>893.24560546875</c:v>
                </c:pt>
                <c:pt idx="19">
                  <c:v>889.70941162109398</c:v>
                </c:pt>
                <c:pt idx="20">
                  <c:v>890.60711669921898</c:v>
                </c:pt>
                <c:pt idx="21">
                  <c:v>889.41717529296898</c:v>
                </c:pt>
                <c:pt idx="22">
                  <c:v>888.48370361328102</c:v>
                </c:pt>
                <c:pt idx="23">
                  <c:v>885.33068847656295</c:v>
                </c:pt>
                <c:pt idx="24">
                  <c:v>886.22869873046898</c:v>
                </c:pt>
                <c:pt idx="25">
                  <c:v>885.28997802734398</c:v>
                </c:pt>
                <c:pt idx="26">
                  <c:v>883.97998046875</c:v>
                </c:pt>
                <c:pt idx="27">
                  <c:v>880.530029296875</c:v>
                </c:pt>
                <c:pt idx="28">
                  <c:v>881.71002197265602</c:v>
                </c:pt>
                <c:pt idx="29">
                  <c:v>880.59002685546898</c:v>
                </c:pt>
              </c:numCache>
            </c:numRef>
          </c:val>
          <c:smooth val="0"/>
          <c:extLst>
            <c:ext xmlns:c16="http://schemas.microsoft.com/office/drawing/2014/chart" uri="{C3380CC4-5D6E-409C-BE32-E72D297353CC}">
              <c16:uniqueId val="{0000000C-EF11-4F94-8DA8-B6C5D06CD2A8}"/>
            </c:ext>
          </c:extLst>
        </c:ser>
        <c:dLbls>
          <c:showLegendKey val="0"/>
          <c:showVal val="0"/>
          <c:showCatName val="0"/>
          <c:showSerName val="0"/>
          <c:showPercent val="0"/>
          <c:showBubbleSize val="0"/>
        </c:dLbls>
        <c:marker val="1"/>
        <c:smooth val="0"/>
        <c:axId val="1784488592"/>
        <c:axId val="1676733216"/>
      </c:lineChart>
      <c:catAx>
        <c:axId val="178448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733216"/>
        <c:crosses val="autoZero"/>
        <c:auto val="1"/>
        <c:lblAlgn val="ctr"/>
        <c:lblOffset val="100"/>
        <c:noMultiLvlLbl val="0"/>
      </c:catAx>
      <c:valAx>
        <c:axId val="1676733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b="0"/>
                  <a:t>Firm Capacity (MW)</a:t>
                </a:r>
              </a:p>
            </c:rich>
          </c:tx>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488592"/>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5038004642484"/>
          <c:y val="8.9120461504811899E-2"/>
          <c:w val="0.66537797557913947"/>
          <c:h val="0.78229731700204141"/>
        </c:manualLayout>
      </c:layout>
      <c:areaChart>
        <c:grouping val="stacked"/>
        <c:varyColors val="0"/>
        <c:ser>
          <c:idx val="0"/>
          <c:order val="0"/>
          <c:tx>
            <c:strRef>
              <c:f>'2028_NoCO2'!$AN$4</c:f>
              <c:strCache>
                <c:ptCount val="1"/>
                <c:pt idx="0">
                  <c:v>Nuclear</c:v>
                </c:pt>
              </c:strCache>
            </c:strRef>
          </c:tx>
          <c:spPr>
            <a:solidFill>
              <a:schemeClr val="accent3">
                <a:lumMod val="60000"/>
                <a:lumOff val="40000"/>
                <a:alpha val="80000"/>
              </a:schemeClr>
            </a:solidFill>
            <a:ln>
              <a:solidFill>
                <a:schemeClr val="bg1"/>
              </a:solidFill>
            </a:ln>
            <a:effectLst/>
          </c:spPr>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'2028_NoCO2'!$AN$5:$AN$34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A186-4ED8-9491-4F27ED5DE6E8}"/>
            </c:ext>
          </c:extLst>
        </c:ser>
        <c:ser>
          <c:idx val="1"/>
          <c:order val="1"/>
          <c:tx>
            <c:strRef>
              <c:f>'2028_NoCO2'!$AO$4</c:f>
              <c:strCache>
                <c:ptCount val="1"/>
                <c:pt idx="0">
                  <c:v>Coal</c:v>
                </c:pt>
              </c:strCache>
            </c:strRef>
          </c:tx>
          <c:spPr>
            <a:solidFill>
              <a:schemeClr val="bg1">
                <a:lumMod val="50000"/>
                <a:alpha val="80000"/>
              </a:schemeClr>
            </a:solidFill>
            <a:ln>
              <a:solidFill>
                <a:schemeClr val="bg1"/>
              </a:solidFill>
            </a:ln>
            <a:effectLst/>
          </c:spPr>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'2028_NoCO2'!$AO$5:$AO$34</c:f>
              <c:numCache>
                <c:formatCode>_(* #,##0_);_(* \(#,##0\);_(* "-"??_);_(@_)</c:formatCode>
                <c:ptCount val="30"/>
                <c:pt idx="0">
                  <c:v>4018.2993125915459</c:v>
                </c:pt>
                <c:pt idx="1">
                  <c:v>3086.4021987915044</c:v>
                </c:pt>
                <c:pt idx="2">
                  <c:v>2249.9332199096698</c:v>
                </c:pt>
                <c:pt idx="3">
                  <c:v>2287.1534233093298</c:v>
                </c:pt>
                <c:pt idx="4">
                  <c:v>2349.5265769958501</c:v>
                </c:pt>
                <c:pt idx="5">
                  <c:v>2471.3659210205096</c:v>
                </c:pt>
                <c:pt idx="6">
                  <c:v>2695.1251487731902</c:v>
                </c:pt>
                <c:pt idx="7">
                  <c:v>2611.4427566528302</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A186-4ED8-9491-4F27ED5DE6E8}"/>
            </c:ext>
          </c:extLst>
        </c:ser>
        <c:ser>
          <c:idx val="2"/>
          <c:order val="2"/>
          <c:tx>
            <c:strRef>
              <c:f>'2028_NoCO2'!$AP$4</c:f>
              <c:strCache>
                <c:ptCount val="1"/>
                <c:pt idx="0">
                  <c:v>Gas</c:v>
                </c:pt>
              </c:strCache>
            </c:strRef>
          </c:tx>
          <c:spPr>
            <a:solidFill>
              <a:schemeClr val="accent5">
                <a:alpha val="80000"/>
              </a:schemeClr>
            </a:solidFill>
            <a:ln>
              <a:solidFill>
                <a:schemeClr val="bg1"/>
              </a:solidFill>
            </a:ln>
            <a:effectLst/>
          </c:spPr>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'2028_NoCO2'!$AP$5:$AP$34</c:f>
              <c:numCache>
                <c:formatCode>_(* #,##0_);_(* \(#,##0\);_(* "-"??_);_(@_)</c:formatCode>
                <c:ptCount val="30"/>
                <c:pt idx="0">
                  <c:v>190.83677673339801</c:v>
                </c:pt>
                <c:pt idx="1">
                  <c:v>377.33641815185501</c:v>
                </c:pt>
                <c:pt idx="2">
                  <c:v>472.75480651855497</c:v>
                </c:pt>
                <c:pt idx="3">
                  <c:v>472.754829406738</c:v>
                </c:pt>
                <c:pt idx="4">
                  <c:v>190.83682250976599</c:v>
                </c:pt>
                <c:pt idx="5">
                  <c:v>190.83682250976599</c:v>
                </c:pt>
                <c:pt idx="6">
                  <c:v>190.83677673339801</c:v>
                </c:pt>
                <c:pt idx="7">
                  <c:v>137.41756439208999</c:v>
                </c:pt>
                <c:pt idx="8">
                  <c:v>164.59864807128901</c:v>
                </c:pt>
                <c:pt idx="9">
                  <c:v>164.56188964843801</c:v>
                </c:pt>
                <c:pt idx="10">
                  <c:v>33.170761108398402</c:v>
                </c:pt>
                <c:pt idx="11">
                  <c:v>32.065464019775398</c:v>
                </c:pt>
                <c:pt idx="12">
                  <c:v>30.678928375244102</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2-A186-4ED8-9491-4F27ED5DE6E8}"/>
            </c:ext>
          </c:extLst>
        </c:ser>
        <c:ser>
          <c:idx val="3"/>
          <c:order val="3"/>
          <c:tx>
            <c:strRef>
              <c:f>'2028_NoCO2'!$AQ$4</c:f>
              <c:strCache>
                <c:ptCount val="1"/>
                <c:pt idx="0">
                  <c:v>Hydro</c:v>
                </c:pt>
              </c:strCache>
            </c:strRef>
          </c:tx>
          <c:spPr>
            <a:solidFill>
              <a:schemeClr val="accent1">
                <a:lumMod val="50000"/>
                <a:alpha val="80000"/>
              </a:schemeClr>
            </a:solidFill>
            <a:ln>
              <a:solidFill>
                <a:schemeClr val="bg1"/>
              </a:solidFill>
            </a:ln>
            <a:effectLst/>
          </c:spPr>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'2028_NoCO2'!$AQ$5:$AQ$34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3-A186-4ED8-9491-4F27ED5DE6E8}"/>
            </c:ext>
          </c:extLst>
        </c:ser>
        <c:ser>
          <c:idx val="4"/>
          <c:order val="4"/>
          <c:tx>
            <c:strRef>
              <c:f>'2028_NoCO2'!$AR$4</c:f>
              <c:strCache>
                <c:ptCount val="1"/>
                <c:pt idx="0">
                  <c:v>Biomass</c:v>
                </c:pt>
              </c:strCache>
            </c:strRef>
          </c:tx>
          <c:spPr>
            <a:solidFill>
              <a:schemeClr val="accent4">
                <a:alpha val="80000"/>
              </a:schemeClr>
            </a:solidFill>
            <a:ln>
              <a:solidFill>
                <a:schemeClr val="bg1"/>
              </a:solidFill>
            </a:ln>
            <a:effectLst/>
          </c:spPr>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'2028_NoCO2'!$AR$5:$AR$34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4-A186-4ED8-9491-4F27ED5DE6E8}"/>
            </c:ext>
          </c:extLst>
        </c:ser>
        <c:ser>
          <c:idx val="5"/>
          <c:order val="5"/>
          <c:tx>
            <c:strRef>
              <c:f>'2028_NoCO2'!$AS$4</c:f>
              <c:strCache>
                <c:ptCount val="1"/>
                <c:pt idx="0">
                  <c:v>Landfill</c:v>
                </c:pt>
              </c:strCache>
            </c:strRef>
          </c:tx>
          <c:spPr>
            <a:solidFill>
              <a:schemeClr val="accent4">
                <a:lumMod val="50000"/>
                <a:alpha val="80000"/>
              </a:schemeClr>
            </a:solidFill>
            <a:ln>
              <a:noFill/>
            </a:ln>
            <a:effectLst/>
          </c:spPr>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'2028_NoCO2'!$AS$5:$AS$34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5-A186-4ED8-9491-4F27ED5DE6E8}"/>
            </c:ext>
          </c:extLst>
        </c:ser>
        <c:ser>
          <c:idx val="6"/>
          <c:order val="6"/>
          <c:tx>
            <c:strRef>
              <c:f>'2028_NoCO2'!$AT$4</c:f>
              <c:strCache>
                <c:ptCount val="1"/>
                <c:pt idx="0">
                  <c:v>Solar</c:v>
                </c:pt>
              </c:strCache>
            </c:strRef>
          </c:tx>
          <c:spPr>
            <a:solidFill>
              <a:schemeClr val="accent2">
                <a:alpha val="80000"/>
              </a:schemeClr>
            </a:solidFill>
            <a:ln>
              <a:solidFill>
                <a:schemeClr val="bg1"/>
              </a:solidFill>
            </a:ln>
            <a:effectLst/>
          </c:spPr>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'2028_NoCO2'!$AT$5:$AT$34</c:f>
              <c:numCache>
                <c:formatCode>_(* #,##0_);_(* \(#,##0\);_(* "-"??_);_(@_)</c:formatCode>
                <c:ptCount val="30"/>
                <c:pt idx="0">
                  <c:v>0</c:v>
                </c:pt>
                <c:pt idx="1">
                  <c:v>0</c:v>
                </c:pt>
                <c:pt idx="2">
                  <c:v>232.79998588562</c:v>
                </c:pt>
                <c:pt idx="3">
                  <c:v>233.13419246673601</c:v>
                </c:pt>
                <c:pt idx="4">
                  <c:v>232.48285579681399</c:v>
                </c:pt>
                <c:pt idx="5">
                  <c:v>1164.2306709289549</c:v>
                </c:pt>
                <c:pt idx="6">
                  <c:v>2327.886693954465</c:v>
                </c:pt>
                <c:pt idx="7">
                  <c:v>3488.4946699142438</c:v>
                </c:pt>
                <c:pt idx="8">
                  <c:v>4099.3580522537259</c:v>
                </c:pt>
                <c:pt idx="9">
                  <c:v>4101.4976367950421</c:v>
                </c:pt>
                <c:pt idx="10">
                  <c:v>4321.8622646331742</c:v>
                </c:pt>
                <c:pt idx="11">
                  <c:v>4333.7331008911224</c:v>
                </c:pt>
                <c:pt idx="12">
                  <c:v>4315.973684310914</c:v>
                </c:pt>
                <c:pt idx="13">
                  <c:v>4532.8119964599582</c:v>
                </c:pt>
                <c:pt idx="14">
                  <c:v>4526.2035045623852</c:v>
                </c:pt>
                <c:pt idx="15">
                  <c:v>4534.3824653625561</c:v>
                </c:pt>
                <c:pt idx="16">
                  <c:v>4533.1366443634106</c:v>
                </c:pt>
                <c:pt idx="17">
                  <c:v>4530.8781671523984</c:v>
                </c:pt>
                <c:pt idx="18">
                  <c:v>4522.5931777954183</c:v>
                </c:pt>
                <c:pt idx="19">
                  <c:v>4527.5409898757953</c:v>
                </c:pt>
                <c:pt idx="20">
                  <c:v>4653.6458358764748</c:v>
                </c:pt>
                <c:pt idx="21">
                  <c:v>4643.3460836410513</c:v>
                </c:pt>
                <c:pt idx="22">
                  <c:v>4647.3247699737458</c:v>
                </c:pt>
                <c:pt idx="23">
                  <c:v>4653.0481443405215</c:v>
                </c:pt>
                <c:pt idx="24">
                  <c:v>4644.4554224014237</c:v>
                </c:pt>
                <c:pt idx="25">
                  <c:v>4644.7282676696759</c:v>
                </c:pt>
                <c:pt idx="26">
                  <c:v>4646.0000143051057</c:v>
                </c:pt>
                <c:pt idx="27">
                  <c:v>4653.8254423141407</c:v>
                </c:pt>
                <c:pt idx="28">
                  <c:v>4643.921733856203</c:v>
                </c:pt>
                <c:pt idx="29">
                  <c:v>4639.1630220413208</c:v>
                </c:pt>
              </c:numCache>
            </c:numRef>
          </c:val>
          <c:extLst>
            <c:ext xmlns:c16="http://schemas.microsoft.com/office/drawing/2014/chart" uri="{C3380CC4-5D6E-409C-BE32-E72D297353CC}">
              <c16:uniqueId val="{00000006-A186-4ED8-9491-4F27ED5DE6E8}"/>
            </c:ext>
          </c:extLst>
        </c:ser>
        <c:ser>
          <c:idx val="7"/>
          <c:order val="7"/>
          <c:tx>
            <c:strRef>
              <c:f>'2028_NoCO2'!$AU$4</c:f>
              <c:strCache>
                <c:ptCount val="1"/>
                <c:pt idx="0">
                  <c:v>Wind</c:v>
                </c:pt>
              </c:strCache>
            </c:strRef>
          </c:tx>
          <c:spPr>
            <a:solidFill>
              <a:schemeClr val="accent1">
                <a:alpha val="80000"/>
              </a:schemeClr>
            </a:solidFill>
            <a:ln>
              <a:solidFill>
                <a:schemeClr val="bg1"/>
              </a:solidFill>
            </a:ln>
            <a:effectLst/>
          </c:spPr>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'2028_NoCO2'!$AU$5:$AU$34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7-A186-4ED8-9491-4F27ED5DE6E8}"/>
            </c:ext>
          </c:extLst>
        </c:ser>
        <c:ser>
          <c:idx val="8"/>
          <c:order val="8"/>
          <c:tx>
            <c:strRef>
              <c:f>'2028_NoCO2'!$AV$4</c:f>
              <c:strCache>
                <c:ptCount val="1"/>
                <c:pt idx="0">
                  <c:v>Pumped Hydro</c:v>
                </c:pt>
              </c:strCache>
            </c:strRef>
          </c:tx>
          <c:spPr>
            <a:solidFill>
              <a:schemeClr val="accent6">
                <a:alpha val="85000"/>
              </a:schemeClr>
            </a:solidFill>
            <a:ln>
              <a:solidFill>
                <a:schemeClr val="bg1"/>
              </a:solidFill>
            </a:ln>
            <a:effectLst/>
          </c:spPr>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'2028_NoCO2'!$AV$5:$AV$34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8-A186-4ED8-9491-4F27ED5DE6E8}"/>
            </c:ext>
          </c:extLst>
        </c:ser>
        <c:ser>
          <c:idx val="11"/>
          <c:order val="9"/>
          <c:tx>
            <c:strRef>
              <c:f>'2028_NoCO2'!$AW$4</c:f>
              <c:strCache>
                <c:ptCount val="1"/>
                <c:pt idx="0">
                  <c:v>Battery Storage</c:v>
                </c:pt>
              </c:strCache>
            </c:strRef>
          </c:tx>
          <c:spPr>
            <a:solidFill>
              <a:schemeClr val="accent5">
                <a:lumMod val="60000"/>
                <a:lumOff val="40000"/>
                <a:alpha val="80000"/>
              </a:schemeClr>
            </a:solidFill>
            <a:ln>
              <a:solidFill>
                <a:schemeClr val="bg1"/>
              </a:solidFill>
            </a:ln>
            <a:effectLst/>
          </c:spPr>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'2028_NoCO2'!$AW$5:$AW$34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9-A186-4ED8-9491-4F27ED5DE6E8}"/>
            </c:ext>
          </c:extLst>
        </c:ser>
        <c:ser>
          <c:idx val="10"/>
          <c:order val="11"/>
          <c:tx>
            <c:strRef>
              <c:f>'2028_NoCO2'!$AX$4</c:f>
              <c:strCache>
                <c:ptCount val="1"/>
                <c:pt idx="0">
                  <c:v>Net Exchange</c:v>
                </c:pt>
              </c:strCache>
            </c:strRef>
          </c:tx>
          <c:spPr>
            <a:solidFill>
              <a:schemeClr val="bg2"/>
            </a:solidFill>
            <a:ln>
              <a:solidFill>
                <a:schemeClr val="bg1"/>
              </a:solidFill>
            </a:ln>
          </c:spPr>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'2028_NoCO2'!$AY$5:$AY$34</c:f>
              <c:numCache>
                <c:formatCode>_(* #,##0_);_(* \(#,##0\);_(* "-"??_);_(@_)</c:formatCode>
                <c:ptCount val="30"/>
                <c:pt idx="0">
                  <c:v>1377.0630683898889</c:v>
                </c:pt>
                <c:pt idx="1">
                  <c:v>2190.0158004760697</c:v>
                </c:pt>
                <c:pt idx="2">
                  <c:v>2690.1571044921839</c:v>
                </c:pt>
                <c:pt idx="3">
                  <c:v>2593.3427219390901</c:v>
                </c:pt>
                <c:pt idx="4">
                  <c:v>2793.4843921661395</c:v>
                </c:pt>
                <c:pt idx="5">
                  <c:v>1740.8562698364299</c:v>
                </c:pt>
                <c:pt idx="6">
                  <c:v>349.01140737533001</c:v>
                </c:pt>
                <c:pt idx="7">
                  <c:v>0</c:v>
                </c:pt>
                <c:pt idx="8">
                  <c:v>1297.69755220413</c:v>
                </c:pt>
                <c:pt idx="9">
                  <c:v>1290.06450223923</c:v>
                </c:pt>
                <c:pt idx="10">
                  <c:v>1197.4667692184503</c:v>
                </c:pt>
                <c:pt idx="11">
                  <c:v>1187.72785754502</c:v>
                </c:pt>
                <c:pt idx="12">
                  <c:v>1200.9277169704396</c:v>
                </c:pt>
                <c:pt idx="13">
                  <c:v>1007.9985971450801</c:v>
                </c:pt>
                <c:pt idx="14">
                  <c:v>1007.9968824386501</c:v>
                </c:pt>
                <c:pt idx="15">
                  <c:v>989.35415840149017</c:v>
                </c:pt>
                <c:pt idx="16">
                  <c:v>979.81247806548981</c:v>
                </c:pt>
                <c:pt idx="17">
                  <c:v>969.81867504119009</c:v>
                </c:pt>
                <c:pt idx="18">
                  <c:v>968.34486007691021</c:v>
                </c:pt>
                <c:pt idx="19">
                  <c:v>952.16031932830992</c:v>
                </c:pt>
                <c:pt idx="20">
                  <c:v>812.90801906585966</c:v>
                </c:pt>
                <c:pt idx="21">
                  <c:v>809.61180317401977</c:v>
                </c:pt>
                <c:pt idx="22">
                  <c:v>793.91322642565001</c:v>
                </c:pt>
                <c:pt idx="23">
                  <c:v>778.82202672959011</c:v>
                </c:pt>
                <c:pt idx="24">
                  <c:v>775.92960911617001</c:v>
                </c:pt>
                <c:pt idx="25">
                  <c:v>764.03730154038021</c:v>
                </c:pt>
                <c:pt idx="26">
                  <c:v>748.86664009094011</c:v>
                </c:pt>
                <c:pt idx="27">
                  <c:v>728.67542243004027</c:v>
                </c:pt>
                <c:pt idx="28">
                  <c:v>727.19882059097017</c:v>
                </c:pt>
                <c:pt idx="29">
                  <c:v>745.31834411621003</c:v>
                </c:pt>
              </c:numCache>
            </c:numRef>
          </c:val>
          <c:extLst>
            <c:ext xmlns:c16="http://schemas.microsoft.com/office/drawing/2014/chart" uri="{C3380CC4-5D6E-409C-BE32-E72D297353CC}">
              <c16:uniqueId val="{0000000A-A186-4ED8-9491-4F27ED5DE6E8}"/>
            </c:ext>
          </c:extLst>
        </c:ser>
        <c:dLbls>
          <c:showLegendKey val="0"/>
          <c:showVal val="0"/>
          <c:showCatName val="0"/>
          <c:showSerName val="0"/>
          <c:showPercent val="0"/>
          <c:showBubbleSize val="0"/>
        </c:dLbls>
        <c:axId val="1793979776"/>
        <c:axId val="1676736128"/>
      </c:areaChart>
      <c:lineChart>
        <c:grouping val="standard"/>
        <c:varyColors val="0"/>
        <c:ser>
          <c:idx val="9"/>
          <c:order val="10"/>
          <c:tx>
            <c:strRef>
              <c:f>'2028_NoCO2'!$AM$4</c:f>
              <c:strCache>
                <c:ptCount val="1"/>
                <c:pt idx="0">
                  <c:v>Load</c:v>
                </c:pt>
              </c:strCache>
            </c:strRef>
          </c:tx>
          <c:spPr>
            <a:ln w="38100">
              <a:solidFill>
                <a:sysClr val="windowText" lastClr="000000"/>
              </a:solidFill>
            </a:ln>
          </c:spPr>
          <c:marker>
            <c:symbol val="none"/>
          </c:marker>
          <c:val>
            <c:numRef>
              <c:f>'2028_NoCO2'!$AM$5:$AM$34</c:f>
              <c:numCache>
                <c:formatCode>_(* #,##0_);_(* \(#,##0\);_(* "-"??_);_(@_)</c:formatCode>
                <c:ptCount val="30"/>
                <c:pt idx="0">
                  <c:v>5586.1985473632803</c:v>
                </c:pt>
                <c:pt idx="1">
                  <c:v>5653.7536621093795</c:v>
                </c:pt>
                <c:pt idx="2">
                  <c:v>5645.6453552246103</c:v>
                </c:pt>
                <c:pt idx="3">
                  <c:v>5586.3847961425799</c:v>
                </c:pt>
                <c:pt idx="4">
                  <c:v>5566.330078125</c:v>
                </c:pt>
                <c:pt idx="5">
                  <c:v>5567.2893066406295</c:v>
                </c:pt>
                <c:pt idx="6">
                  <c:v>5562.8591613769504</c:v>
                </c:pt>
                <c:pt idx="7">
                  <c:v>5561.5941162109402</c:v>
                </c:pt>
                <c:pt idx="8">
                  <c:v>5561.6545104980496</c:v>
                </c:pt>
                <c:pt idx="9">
                  <c:v>5556.1241149902298</c:v>
                </c:pt>
                <c:pt idx="10">
                  <c:v>5552.4999084472702</c:v>
                </c:pt>
                <c:pt idx="11">
                  <c:v>5553.5268859863299</c:v>
                </c:pt>
                <c:pt idx="12">
                  <c:v>5547.5801086425799</c:v>
                </c:pt>
                <c:pt idx="13">
                  <c:v>5540.8108215332004</c:v>
                </c:pt>
                <c:pt idx="14">
                  <c:v>5534.2001342773401</c:v>
                </c:pt>
                <c:pt idx="15">
                  <c:v>5523.736328125</c:v>
                </c:pt>
                <c:pt idx="16">
                  <c:v>5512.9490356445303</c:v>
                </c:pt>
                <c:pt idx="17">
                  <c:v>5500.6968078613299</c:v>
                </c:pt>
                <c:pt idx="18">
                  <c:v>5490.9378356933603</c:v>
                </c:pt>
                <c:pt idx="19">
                  <c:v>5479.7013244628897</c:v>
                </c:pt>
                <c:pt idx="20">
                  <c:v>5466.5540771484402</c:v>
                </c:pt>
                <c:pt idx="21">
                  <c:v>5452.9577636718795</c:v>
                </c:pt>
                <c:pt idx="22">
                  <c:v>5441.2379760742197</c:v>
                </c:pt>
                <c:pt idx="23">
                  <c:v>5431.8705139160202</c:v>
                </c:pt>
                <c:pt idx="24">
                  <c:v>5420.3854370117197</c:v>
                </c:pt>
                <c:pt idx="25">
                  <c:v>5408.7649536132803</c:v>
                </c:pt>
                <c:pt idx="26">
                  <c:v>5394.8664855957004</c:v>
                </c:pt>
                <c:pt idx="27">
                  <c:v>5382.50048828125</c:v>
                </c:pt>
                <c:pt idx="28">
                  <c:v>5371.1204528808603</c:v>
                </c:pt>
                <c:pt idx="29">
                  <c:v>5384.4817810058603</c:v>
                </c:pt>
              </c:numCache>
            </c:numRef>
          </c:val>
          <c:smooth val="0"/>
          <c:extLst>
            <c:ext xmlns:c16="http://schemas.microsoft.com/office/drawing/2014/chart" uri="{C3380CC4-5D6E-409C-BE32-E72D297353CC}">
              <c16:uniqueId val="{0000000B-A186-4ED8-9491-4F27ED5DE6E8}"/>
            </c:ext>
          </c:extLst>
        </c:ser>
        <c:dLbls>
          <c:showLegendKey val="0"/>
          <c:showVal val="0"/>
          <c:showCatName val="0"/>
          <c:showSerName val="0"/>
          <c:showPercent val="0"/>
          <c:showBubbleSize val="0"/>
        </c:dLbls>
        <c:marker val="1"/>
        <c:smooth val="0"/>
        <c:axId val="1793979776"/>
        <c:axId val="1676736128"/>
      </c:lineChart>
      <c:catAx>
        <c:axId val="17939797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736128"/>
        <c:crosses val="autoZero"/>
        <c:auto val="1"/>
        <c:lblAlgn val="ctr"/>
        <c:lblOffset val="100"/>
        <c:noMultiLvlLbl val="0"/>
      </c:catAx>
      <c:valAx>
        <c:axId val="1676736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b="0"/>
                  <a:t>Generation (GWh)</a:t>
                </a:r>
              </a:p>
            </c:rich>
          </c:tx>
          <c:layout>
            <c:manualLayout>
              <c:xMode val="edge"/>
              <c:yMode val="edge"/>
              <c:x val="5.0978107505347961E-3"/>
              <c:y val="0.3387642169728784"/>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793979776"/>
        <c:crosses val="autoZero"/>
        <c:crossBetween val="midCat"/>
      </c:valAx>
    </c:plotArea>
    <c:plotVisOnly val="1"/>
    <c:dispBlanksAs val="zero"/>
    <c:showDLblsOverMax val="0"/>
    <c:extLst/>
  </c:chart>
  <c:txPr>
    <a:bodyPr/>
    <a:lstStyle/>
    <a:p>
      <a:pPr>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90364963029767"/>
          <c:y val="3.6796991760318566E-2"/>
          <c:w val="0.67116303889335815"/>
          <c:h val="0.86276802934066221"/>
        </c:manualLayout>
      </c:layout>
      <c:barChart>
        <c:barDir val="col"/>
        <c:grouping val="stacked"/>
        <c:varyColors val="0"/>
        <c:ser>
          <c:idx val="0"/>
          <c:order val="0"/>
          <c:tx>
            <c:strRef>
              <c:f>'2028_NoCO2'!$BC$4</c:f>
              <c:strCache>
                <c:ptCount val="1"/>
                <c:pt idx="0">
                  <c:v>Nuclear</c:v>
                </c:pt>
              </c:strCache>
            </c:strRef>
          </c:tx>
          <c:spPr>
            <a:solidFill>
              <a:schemeClr val="accent3">
                <a:lumMod val="60000"/>
                <a:lumOff val="40000"/>
              </a:schemeClr>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'2028_NoCO2'!$BC$5:$BC$34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5118-4901-9033-A22795C050E8}"/>
            </c:ext>
          </c:extLst>
        </c:ser>
        <c:ser>
          <c:idx val="1"/>
          <c:order val="1"/>
          <c:tx>
            <c:strRef>
              <c:f>'2028_NoCO2'!$BD$4</c:f>
              <c:strCache>
                <c:ptCount val="1"/>
                <c:pt idx="0">
                  <c:v>Coal</c:v>
                </c:pt>
              </c:strCache>
            </c:strRef>
          </c:tx>
          <c:spPr>
            <a:solidFill>
              <a:schemeClr val="bg1">
                <a:lumMod val="50000"/>
              </a:schemeClr>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'2028_NoCO2'!$BD$5:$BD$34</c:f>
              <c:numCache>
                <c:formatCode>_(* #,##0_);_(* \(#,##0\);_(* "-"??_);_(@_)</c:formatCode>
                <c:ptCount val="30"/>
                <c:pt idx="0">
                  <c:v>1172</c:v>
                </c:pt>
                <c:pt idx="1">
                  <c:v>977</c:v>
                </c:pt>
                <c:pt idx="2">
                  <c:v>780</c:v>
                </c:pt>
                <c:pt idx="3">
                  <c:v>780</c:v>
                </c:pt>
                <c:pt idx="4">
                  <c:v>780</c:v>
                </c:pt>
                <c:pt idx="5">
                  <c:v>780</c:v>
                </c:pt>
                <c:pt idx="6">
                  <c:v>780</c:v>
                </c:pt>
                <c:pt idx="7">
                  <c:v>780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5118-4901-9033-A22795C050E8}"/>
            </c:ext>
          </c:extLst>
        </c:ser>
        <c:ser>
          <c:idx val="2"/>
          <c:order val="2"/>
          <c:tx>
            <c:strRef>
              <c:f>'2028_NoCO2'!$BE$4</c:f>
              <c:strCache>
                <c:ptCount val="1"/>
                <c:pt idx="0">
                  <c:v>Gas</c:v>
                </c:pt>
              </c:strCache>
            </c:strRef>
          </c:tx>
          <c:spPr>
            <a:solidFill>
              <a:schemeClr val="accent5">
                <a:alpha val="80000"/>
              </a:schemeClr>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'2028_NoCO2'!$BE$5:$BE$34</c:f>
              <c:numCache>
                <c:formatCode>_(* #,##0_);_(* \(#,##0\);_(* "-"??_);_(@_)</c:formatCode>
                <c:ptCount val="30"/>
                <c:pt idx="0">
                  <c:v>295</c:v>
                </c:pt>
                <c:pt idx="1">
                  <c:v>295</c:v>
                </c:pt>
                <c:pt idx="2">
                  <c:v>295</c:v>
                </c:pt>
                <c:pt idx="3">
                  <c:v>295</c:v>
                </c:pt>
                <c:pt idx="4">
                  <c:v>295</c:v>
                </c:pt>
                <c:pt idx="5">
                  <c:v>295</c:v>
                </c:pt>
                <c:pt idx="6">
                  <c:v>295</c:v>
                </c:pt>
                <c:pt idx="7">
                  <c:v>295</c:v>
                </c:pt>
                <c:pt idx="8">
                  <c:v>295</c:v>
                </c:pt>
                <c:pt idx="9">
                  <c:v>295</c:v>
                </c:pt>
                <c:pt idx="10">
                  <c:v>125</c:v>
                </c:pt>
                <c:pt idx="11">
                  <c:v>125</c:v>
                </c:pt>
                <c:pt idx="12">
                  <c:v>125</c:v>
                </c:pt>
                <c:pt idx="13">
                  <c:v>125</c:v>
                </c:pt>
                <c:pt idx="14">
                  <c:v>125</c:v>
                </c:pt>
                <c:pt idx="15">
                  <c:v>125</c:v>
                </c:pt>
                <c:pt idx="16">
                  <c:v>125</c:v>
                </c:pt>
                <c:pt idx="17">
                  <c:v>125</c:v>
                </c:pt>
                <c:pt idx="18">
                  <c:v>125</c:v>
                </c:pt>
                <c:pt idx="19">
                  <c:v>125</c:v>
                </c:pt>
                <c:pt idx="20">
                  <c:v>125</c:v>
                </c:pt>
                <c:pt idx="21">
                  <c:v>125</c:v>
                </c:pt>
                <c:pt idx="22">
                  <c:v>125</c:v>
                </c:pt>
                <c:pt idx="23">
                  <c:v>125</c:v>
                </c:pt>
                <c:pt idx="24">
                  <c:v>125</c:v>
                </c:pt>
                <c:pt idx="25">
                  <c:v>125</c:v>
                </c:pt>
                <c:pt idx="26">
                  <c:v>125</c:v>
                </c:pt>
                <c:pt idx="27">
                  <c:v>125</c:v>
                </c:pt>
                <c:pt idx="28">
                  <c:v>125</c:v>
                </c:pt>
                <c:pt idx="29">
                  <c:v>125</c:v>
                </c:pt>
              </c:numCache>
            </c:numRef>
          </c:val>
          <c:extLst>
            <c:ext xmlns:c16="http://schemas.microsoft.com/office/drawing/2014/chart" uri="{C3380CC4-5D6E-409C-BE32-E72D297353CC}">
              <c16:uniqueId val="{00000002-5118-4901-9033-A22795C050E8}"/>
            </c:ext>
          </c:extLst>
        </c:ser>
        <c:ser>
          <c:idx val="3"/>
          <c:order val="3"/>
          <c:tx>
            <c:strRef>
              <c:f>'2028_NoCO2'!$BF$4</c:f>
              <c:strCache>
                <c:ptCount val="1"/>
                <c:pt idx="0">
                  <c:v>Hydro</c:v>
                </c:pt>
              </c:strCache>
            </c:strRef>
          </c:tx>
          <c:spPr>
            <a:solidFill>
              <a:schemeClr val="accent1">
                <a:lumMod val="50000"/>
              </a:schemeClr>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'2028_NoCO2'!$BF$5:$BF$34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3-5118-4901-9033-A22795C050E8}"/>
            </c:ext>
          </c:extLst>
        </c:ser>
        <c:ser>
          <c:idx val="4"/>
          <c:order val="4"/>
          <c:tx>
            <c:strRef>
              <c:f>'2028_NoCO2'!$BG$4</c:f>
              <c:strCache>
                <c:ptCount val="1"/>
                <c:pt idx="0">
                  <c:v>Biomass</c:v>
                </c:pt>
              </c:strCache>
            </c:strRef>
          </c:tx>
          <c:spPr>
            <a:solidFill>
              <a:schemeClr val="accent4"/>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'2028_NoCO2'!$BG$5:$BG$34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4-5118-4901-9033-A22795C050E8}"/>
            </c:ext>
          </c:extLst>
        </c:ser>
        <c:ser>
          <c:idx val="5"/>
          <c:order val="5"/>
          <c:tx>
            <c:strRef>
              <c:f>'2028_NoCO2'!$BH$4</c:f>
              <c:strCache>
                <c:ptCount val="1"/>
                <c:pt idx="0">
                  <c:v>Landfill</c:v>
                </c:pt>
              </c:strCache>
            </c:strRef>
          </c:tx>
          <c:spPr>
            <a:solidFill>
              <a:schemeClr val="accent4">
                <a:lumMod val="50000"/>
              </a:schemeClr>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'2028_NoCO2'!$BH$5:$BH$34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5-5118-4901-9033-A22795C050E8}"/>
            </c:ext>
          </c:extLst>
        </c:ser>
        <c:ser>
          <c:idx val="6"/>
          <c:order val="6"/>
          <c:tx>
            <c:strRef>
              <c:f>'2028_NoCO2'!$BI$4</c:f>
              <c:strCache>
                <c:ptCount val="1"/>
                <c:pt idx="0">
                  <c:v>Utility Solar</c:v>
                </c:pt>
              </c:strCache>
            </c:strRef>
          </c:tx>
          <c:spPr>
            <a:solidFill>
              <a:schemeClr val="accent2"/>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'2028_NoCO2'!$BI$5:$BI$34</c:f>
              <c:numCache>
                <c:formatCode>_(* #,##0_);_(* \(#,##0\);_(* "-"??_);_(@_)</c:formatCode>
                <c:ptCount val="30"/>
                <c:pt idx="0">
                  <c:v>0</c:v>
                </c:pt>
                <c:pt idx="1">
                  <c:v>0</c:v>
                </c:pt>
                <c:pt idx="2">
                  <c:v>100</c:v>
                </c:pt>
                <c:pt idx="3">
                  <c:v>100</c:v>
                </c:pt>
                <c:pt idx="4">
                  <c:v>100</c:v>
                </c:pt>
                <c:pt idx="5">
                  <c:v>500</c:v>
                </c:pt>
                <c:pt idx="6">
                  <c:v>1000</c:v>
                </c:pt>
                <c:pt idx="7">
                  <c:v>1500</c:v>
                </c:pt>
                <c:pt idx="8">
                  <c:v>1780</c:v>
                </c:pt>
                <c:pt idx="9">
                  <c:v>1780</c:v>
                </c:pt>
                <c:pt idx="10">
                  <c:v>1920</c:v>
                </c:pt>
                <c:pt idx="11">
                  <c:v>1920</c:v>
                </c:pt>
                <c:pt idx="12">
                  <c:v>1920</c:v>
                </c:pt>
                <c:pt idx="13">
                  <c:v>2080</c:v>
                </c:pt>
                <c:pt idx="14">
                  <c:v>2080</c:v>
                </c:pt>
                <c:pt idx="15">
                  <c:v>2080</c:v>
                </c:pt>
                <c:pt idx="16">
                  <c:v>2080</c:v>
                </c:pt>
                <c:pt idx="17">
                  <c:v>2080</c:v>
                </c:pt>
                <c:pt idx="18">
                  <c:v>2080</c:v>
                </c:pt>
                <c:pt idx="19">
                  <c:v>2080</c:v>
                </c:pt>
                <c:pt idx="20">
                  <c:v>2200</c:v>
                </c:pt>
                <c:pt idx="21">
                  <c:v>2200</c:v>
                </c:pt>
                <c:pt idx="22">
                  <c:v>2200</c:v>
                </c:pt>
                <c:pt idx="23">
                  <c:v>2200</c:v>
                </c:pt>
                <c:pt idx="24">
                  <c:v>2200</c:v>
                </c:pt>
                <c:pt idx="25">
                  <c:v>2200</c:v>
                </c:pt>
                <c:pt idx="26">
                  <c:v>2200</c:v>
                </c:pt>
                <c:pt idx="27">
                  <c:v>2200</c:v>
                </c:pt>
                <c:pt idx="28">
                  <c:v>2200</c:v>
                </c:pt>
                <c:pt idx="29">
                  <c:v>2200</c:v>
                </c:pt>
              </c:numCache>
            </c:numRef>
          </c:val>
          <c:extLst>
            <c:ext xmlns:c16="http://schemas.microsoft.com/office/drawing/2014/chart" uri="{C3380CC4-5D6E-409C-BE32-E72D297353CC}">
              <c16:uniqueId val="{00000006-5118-4901-9033-A22795C050E8}"/>
            </c:ext>
          </c:extLst>
        </c:ser>
        <c:ser>
          <c:idx val="7"/>
          <c:order val="7"/>
          <c:tx>
            <c:strRef>
              <c:f>'2028_NoCO2'!$BJ$4</c:f>
              <c:strCache>
                <c:ptCount val="1"/>
                <c:pt idx="0">
                  <c:v>DG Solar</c:v>
                </c:pt>
              </c:strCache>
            </c:strRef>
          </c:tx>
          <c:spPr>
            <a:solidFill>
              <a:schemeClr val="accent2">
                <a:lumMod val="75000"/>
              </a:schemeClr>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'2028_NoCO2'!$BJ$5:$BJ$34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7-5118-4901-9033-A22795C050E8}"/>
            </c:ext>
          </c:extLst>
        </c:ser>
        <c:ser>
          <c:idx val="9"/>
          <c:order val="8"/>
          <c:tx>
            <c:strRef>
              <c:f>'2028_NoCO2'!$BL$4</c:f>
              <c:strCache>
                <c:ptCount val="1"/>
                <c:pt idx="0">
                  <c:v>Offshore Wind</c:v>
                </c:pt>
              </c:strCache>
            </c:strRef>
          </c:tx>
          <c:spPr>
            <a:solidFill>
              <a:schemeClr val="accent1"/>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'2028_NoCO2'!$BL$5:$BL$34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8-5118-4901-9033-A22795C050E8}"/>
            </c:ext>
          </c:extLst>
        </c:ser>
        <c:ser>
          <c:idx val="10"/>
          <c:order val="9"/>
          <c:tx>
            <c:strRef>
              <c:f>'2028_NoCO2'!$BM$4</c:f>
              <c:strCache>
                <c:ptCount val="1"/>
                <c:pt idx="0">
                  <c:v>Onshore Wind</c:v>
                </c:pt>
              </c:strCache>
            </c:strRef>
          </c:tx>
          <c:spPr>
            <a:solidFill>
              <a:schemeClr val="accent1"/>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'2028_NoCO2'!$BM$5:$BM$34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9-5118-4901-9033-A22795C050E8}"/>
            </c:ext>
          </c:extLst>
        </c:ser>
        <c:ser>
          <c:idx val="8"/>
          <c:order val="10"/>
          <c:tx>
            <c:strRef>
              <c:f>'2028_NoCO2'!$BK$4</c:f>
              <c:strCache>
                <c:ptCount val="1"/>
                <c:pt idx="0">
                  <c:v>Pumped Hydro</c:v>
                </c:pt>
              </c:strCache>
            </c:strRef>
          </c:tx>
          <c:spPr>
            <a:solidFill>
              <a:schemeClr val="accent6"/>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'2028_NoCO2'!$BK$5:$BK$34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A-5118-4901-9033-A22795C050E8}"/>
            </c:ext>
          </c:extLst>
        </c:ser>
        <c:ser>
          <c:idx val="11"/>
          <c:order val="11"/>
          <c:tx>
            <c:strRef>
              <c:f>'2028_NoCO2'!$BN$4</c:f>
              <c:strCache>
                <c:ptCount val="1"/>
                <c:pt idx="0">
                  <c:v>Battery Storage</c:v>
                </c:pt>
              </c:strCache>
            </c:strRef>
          </c:tx>
          <c:spPr>
            <a:solidFill>
              <a:schemeClr val="accent5">
                <a:lumMod val="60000"/>
                <a:lumOff val="40000"/>
              </a:schemeClr>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'2028_NoCO2'!$BN$5:$BN$34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B-5118-4901-9033-A22795C050E8}"/>
            </c:ext>
          </c:extLst>
        </c:ser>
        <c:ser>
          <c:idx val="12"/>
          <c:order val="12"/>
          <c:tx>
            <c:strRef>
              <c:f>'2028_NoCO2'!$BO$4</c:f>
              <c:strCache>
                <c:ptCount val="1"/>
                <c:pt idx="0">
                  <c:v>Capacity Only PPA</c:v>
                </c:pt>
              </c:strCache>
            </c:strRef>
          </c:tx>
          <c:spPr>
            <a:solidFill>
              <a:schemeClr val="accent4"/>
            </a:solidFill>
            <a:ln>
              <a:solidFill>
                <a:schemeClr val="bg1"/>
              </a:solidFill>
            </a:ln>
          </c:spPr>
          <c:invertIfNegative val="0"/>
          <c:val>
            <c:numRef>
              <c:f>'2028_NoCO2'!$BO$5:$BO$34</c:f>
              <c:numCache>
                <c:formatCode>_(* #,##0_);_(* \(#,##0\);_(* "-"??_);_(@_)</c:formatCode>
                <c:ptCount val="30"/>
                <c:pt idx="0">
                  <c:v>0</c:v>
                </c:pt>
                <c:pt idx="1">
                  <c:v>0</c:v>
                </c:pt>
                <c:pt idx="2">
                  <c:v>0</c:v>
                </c:pt>
                <c:pt idx="3">
                  <c:v>0</c:v>
                </c:pt>
                <c:pt idx="4">
                  <c:v>0</c:v>
                </c:pt>
                <c:pt idx="5">
                  <c:v>0</c:v>
                </c:pt>
                <c:pt idx="6">
                  <c:v>0</c:v>
                </c:pt>
                <c:pt idx="7">
                  <c:v>0</c:v>
                </c:pt>
                <c:pt idx="8">
                  <c:v>0</c:v>
                </c:pt>
                <c:pt idx="9">
                  <c:v>0</c:v>
                </c:pt>
                <c:pt idx="10">
                  <c:v>100</c:v>
                </c:pt>
                <c:pt idx="11">
                  <c:v>100</c:v>
                </c:pt>
                <c:pt idx="12">
                  <c:v>100</c:v>
                </c:pt>
                <c:pt idx="13">
                  <c:v>50</c:v>
                </c:pt>
                <c:pt idx="14">
                  <c:v>50</c:v>
                </c:pt>
                <c:pt idx="15">
                  <c:v>50</c:v>
                </c:pt>
                <c:pt idx="16">
                  <c:v>50</c:v>
                </c:pt>
                <c:pt idx="17">
                  <c:v>50</c:v>
                </c:pt>
                <c:pt idx="18">
                  <c:v>50</c:v>
                </c:pt>
                <c:pt idx="19">
                  <c:v>50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4FF7-457E-906B-9CC2C5AE53D0}"/>
            </c:ext>
          </c:extLst>
        </c:ser>
        <c:dLbls>
          <c:showLegendKey val="0"/>
          <c:showVal val="0"/>
          <c:showCatName val="0"/>
          <c:showSerName val="0"/>
          <c:showPercent val="0"/>
          <c:showBubbleSize val="0"/>
        </c:dLbls>
        <c:gapWidth val="150"/>
        <c:overlap val="100"/>
        <c:axId val="1784488592"/>
        <c:axId val="1676733216"/>
      </c:barChart>
      <c:catAx>
        <c:axId val="178448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733216"/>
        <c:crosses val="autoZero"/>
        <c:auto val="1"/>
        <c:lblAlgn val="ctr"/>
        <c:lblOffset val="100"/>
        <c:tickLblSkip val="2"/>
        <c:noMultiLvlLbl val="0"/>
      </c:catAx>
      <c:valAx>
        <c:axId val="1676733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b="0"/>
                  <a:t>Nameplate Capacity (MW)</a:t>
                </a:r>
              </a:p>
            </c:rich>
          </c:tx>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488592"/>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90364963029767"/>
          <c:y val="3.6796991760318566E-2"/>
          <c:w val="0.67116303889335815"/>
          <c:h val="0.86276802934066221"/>
        </c:manualLayout>
      </c:layout>
      <c:barChart>
        <c:barDir val="col"/>
        <c:grouping val="stacked"/>
        <c:varyColors val="0"/>
        <c:ser>
          <c:idx val="0"/>
          <c:order val="0"/>
          <c:tx>
            <c:strRef>
              <c:f>'2028_NoCO2'!$BQ$4</c:f>
              <c:strCache>
                <c:ptCount val="1"/>
                <c:pt idx="0">
                  <c:v>Nuclear</c:v>
                </c:pt>
              </c:strCache>
            </c:strRef>
          </c:tx>
          <c:spPr>
            <a:solidFill>
              <a:schemeClr val="accent3">
                <a:lumMod val="60000"/>
                <a:lumOff val="40000"/>
              </a:schemeClr>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'2028_NoCO2'!$BQ$5:$BQ$34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905C-4122-BE70-18950FAE8EFF}"/>
            </c:ext>
          </c:extLst>
        </c:ser>
        <c:ser>
          <c:idx val="1"/>
          <c:order val="1"/>
          <c:tx>
            <c:strRef>
              <c:f>'2028_NoCO2'!$BR$4</c:f>
              <c:strCache>
                <c:ptCount val="1"/>
                <c:pt idx="0">
                  <c:v>Coal</c:v>
                </c:pt>
              </c:strCache>
            </c:strRef>
          </c:tx>
          <c:spPr>
            <a:solidFill>
              <a:schemeClr val="bg1">
                <a:lumMod val="50000"/>
              </a:schemeClr>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'2028_NoCO2'!$BR$5:$BR$34</c:f>
              <c:numCache>
                <c:formatCode>_(* #,##0_);_(* \(#,##0\);_(* "-"??_);_(@_)</c:formatCode>
                <c:ptCount val="30"/>
                <c:pt idx="0">
                  <c:v>1172</c:v>
                </c:pt>
                <c:pt idx="1">
                  <c:v>977</c:v>
                </c:pt>
                <c:pt idx="2">
                  <c:v>780</c:v>
                </c:pt>
                <c:pt idx="3">
                  <c:v>780</c:v>
                </c:pt>
                <c:pt idx="4">
                  <c:v>780</c:v>
                </c:pt>
                <c:pt idx="5">
                  <c:v>780</c:v>
                </c:pt>
                <c:pt idx="6">
                  <c:v>780</c:v>
                </c:pt>
                <c:pt idx="7">
                  <c:v>780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905C-4122-BE70-18950FAE8EFF}"/>
            </c:ext>
          </c:extLst>
        </c:ser>
        <c:ser>
          <c:idx val="2"/>
          <c:order val="2"/>
          <c:tx>
            <c:strRef>
              <c:f>'2028_NoCO2'!$BS$4</c:f>
              <c:strCache>
                <c:ptCount val="1"/>
                <c:pt idx="0">
                  <c:v>Gas</c:v>
                </c:pt>
              </c:strCache>
            </c:strRef>
          </c:tx>
          <c:spPr>
            <a:solidFill>
              <a:schemeClr val="accent5">
                <a:alpha val="80000"/>
              </a:schemeClr>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'2028_NoCO2'!$BS$5:$BS$34</c:f>
              <c:numCache>
                <c:formatCode>_(* #,##0_);_(* \(#,##0\);_(* "-"??_);_(@_)</c:formatCode>
                <c:ptCount val="30"/>
                <c:pt idx="0">
                  <c:v>295</c:v>
                </c:pt>
                <c:pt idx="1">
                  <c:v>295</c:v>
                </c:pt>
                <c:pt idx="2">
                  <c:v>295</c:v>
                </c:pt>
                <c:pt idx="3">
                  <c:v>295</c:v>
                </c:pt>
                <c:pt idx="4">
                  <c:v>295</c:v>
                </c:pt>
                <c:pt idx="5">
                  <c:v>295</c:v>
                </c:pt>
                <c:pt idx="6">
                  <c:v>295</c:v>
                </c:pt>
                <c:pt idx="7">
                  <c:v>295</c:v>
                </c:pt>
                <c:pt idx="8">
                  <c:v>295</c:v>
                </c:pt>
                <c:pt idx="9">
                  <c:v>295</c:v>
                </c:pt>
                <c:pt idx="10">
                  <c:v>125</c:v>
                </c:pt>
                <c:pt idx="11">
                  <c:v>125</c:v>
                </c:pt>
                <c:pt idx="12">
                  <c:v>125</c:v>
                </c:pt>
                <c:pt idx="13">
                  <c:v>125</c:v>
                </c:pt>
                <c:pt idx="14">
                  <c:v>125</c:v>
                </c:pt>
                <c:pt idx="15">
                  <c:v>125</c:v>
                </c:pt>
                <c:pt idx="16">
                  <c:v>125</c:v>
                </c:pt>
                <c:pt idx="17">
                  <c:v>125</c:v>
                </c:pt>
                <c:pt idx="18">
                  <c:v>125</c:v>
                </c:pt>
                <c:pt idx="19">
                  <c:v>125</c:v>
                </c:pt>
                <c:pt idx="20">
                  <c:v>125</c:v>
                </c:pt>
                <c:pt idx="21">
                  <c:v>125</c:v>
                </c:pt>
                <c:pt idx="22">
                  <c:v>125</c:v>
                </c:pt>
                <c:pt idx="23">
                  <c:v>125</c:v>
                </c:pt>
                <c:pt idx="24">
                  <c:v>125</c:v>
                </c:pt>
                <c:pt idx="25">
                  <c:v>125</c:v>
                </c:pt>
                <c:pt idx="26">
                  <c:v>125</c:v>
                </c:pt>
                <c:pt idx="27">
                  <c:v>125</c:v>
                </c:pt>
                <c:pt idx="28">
                  <c:v>125</c:v>
                </c:pt>
                <c:pt idx="29">
                  <c:v>125</c:v>
                </c:pt>
              </c:numCache>
            </c:numRef>
          </c:val>
          <c:extLst>
            <c:ext xmlns:c16="http://schemas.microsoft.com/office/drawing/2014/chart" uri="{C3380CC4-5D6E-409C-BE32-E72D297353CC}">
              <c16:uniqueId val="{00000002-905C-4122-BE70-18950FAE8EFF}"/>
            </c:ext>
          </c:extLst>
        </c:ser>
        <c:ser>
          <c:idx val="3"/>
          <c:order val="3"/>
          <c:tx>
            <c:strRef>
              <c:f>'2028_NoCO2'!$BT$4</c:f>
              <c:strCache>
                <c:ptCount val="1"/>
                <c:pt idx="0">
                  <c:v>Hydro</c:v>
                </c:pt>
              </c:strCache>
            </c:strRef>
          </c:tx>
          <c:spPr>
            <a:solidFill>
              <a:schemeClr val="accent1">
                <a:lumMod val="50000"/>
              </a:schemeClr>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'2028_NoCO2'!$BT$5:$BT$34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3-905C-4122-BE70-18950FAE8EFF}"/>
            </c:ext>
          </c:extLst>
        </c:ser>
        <c:ser>
          <c:idx val="4"/>
          <c:order val="4"/>
          <c:tx>
            <c:strRef>
              <c:f>'2028_NoCO2'!$BU$4</c:f>
              <c:strCache>
                <c:ptCount val="1"/>
                <c:pt idx="0">
                  <c:v>Biomass</c:v>
                </c:pt>
              </c:strCache>
            </c:strRef>
          </c:tx>
          <c:spPr>
            <a:solidFill>
              <a:schemeClr val="accent4"/>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'2028_NoCO2'!$BU$5:$BU$34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4-905C-4122-BE70-18950FAE8EFF}"/>
            </c:ext>
          </c:extLst>
        </c:ser>
        <c:ser>
          <c:idx val="5"/>
          <c:order val="5"/>
          <c:tx>
            <c:strRef>
              <c:f>'2028_NoCO2'!$BV$4</c:f>
              <c:strCache>
                <c:ptCount val="1"/>
                <c:pt idx="0">
                  <c:v>Landfill</c:v>
                </c:pt>
              </c:strCache>
            </c:strRef>
          </c:tx>
          <c:spPr>
            <a:solidFill>
              <a:schemeClr val="accent4">
                <a:lumMod val="50000"/>
              </a:schemeClr>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'2028_NoCO2'!$BV$5:$BV$34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5-905C-4122-BE70-18950FAE8EFF}"/>
            </c:ext>
          </c:extLst>
        </c:ser>
        <c:ser>
          <c:idx val="6"/>
          <c:order val="6"/>
          <c:tx>
            <c:strRef>
              <c:f>'2028_NoCO2'!$BW$4</c:f>
              <c:strCache>
                <c:ptCount val="1"/>
                <c:pt idx="0">
                  <c:v>Utility Solar</c:v>
                </c:pt>
              </c:strCache>
            </c:strRef>
          </c:tx>
          <c:spPr>
            <a:solidFill>
              <a:schemeClr val="accent2"/>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'2028_NoCO2'!$BW$5:$BW$34</c:f>
              <c:numCache>
                <c:formatCode>_(* #,##0_);_(* \(#,##0\);_(* "-"??_);_(@_)</c:formatCode>
                <c:ptCount val="30"/>
                <c:pt idx="0">
                  <c:v>0</c:v>
                </c:pt>
                <c:pt idx="1">
                  <c:v>0</c:v>
                </c:pt>
                <c:pt idx="2">
                  <c:v>64</c:v>
                </c:pt>
                <c:pt idx="3">
                  <c:v>64</c:v>
                </c:pt>
                <c:pt idx="4">
                  <c:v>64</c:v>
                </c:pt>
                <c:pt idx="5">
                  <c:v>260</c:v>
                </c:pt>
                <c:pt idx="6">
                  <c:v>460</c:v>
                </c:pt>
                <c:pt idx="7">
                  <c:v>660</c:v>
                </c:pt>
                <c:pt idx="8">
                  <c:v>772</c:v>
                </c:pt>
                <c:pt idx="9">
                  <c:v>772</c:v>
                </c:pt>
                <c:pt idx="10">
                  <c:v>809.80000305175781</c:v>
                </c:pt>
                <c:pt idx="11">
                  <c:v>809.80000305175781</c:v>
                </c:pt>
                <c:pt idx="12">
                  <c:v>809.80000305175781</c:v>
                </c:pt>
                <c:pt idx="13">
                  <c:v>853.00000381469727</c:v>
                </c:pt>
                <c:pt idx="14">
                  <c:v>853.00000381469727</c:v>
                </c:pt>
                <c:pt idx="15">
                  <c:v>853.00000381469727</c:v>
                </c:pt>
                <c:pt idx="16">
                  <c:v>853.00000381469727</c:v>
                </c:pt>
                <c:pt idx="17">
                  <c:v>853.00000381469727</c:v>
                </c:pt>
                <c:pt idx="18">
                  <c:v>853.00000381469727</c:v>
                </c:pt>
                <c:pt idx="19">
                  <c:v>853.00000381469727</c:v>
                </c:pt>
                <c:pt idx="20">
                  <c:v>885.40000534057617</c:v>
                </c:pt>
                <c:pt idx="21">
                  <c:v>885.40000534057617</c:v>
                </c:pt>
                <c:pt idx="22">
                  <c:v>885.40000534057617</c:v>
                </c:pt>
                <c:pt idx="23">
                  <c:v>885.33067703247127</c:v>
                </c:pt>
                <c:pt idx="24">
                  <c:v>885.40000534057617</c:v>
                </c:pt>
                <c:pt idx="25">
                  <c:v>885.2899742126458</c:v>
                </c:pt>
                <c:pt idx="26">
                  <c:v>883.98000335693257</c:v>
                </c:pt>
                <c:pt idx="27">
                  <c:v>880.5300292968742</c:v>
                </c:pt>
                <c:pt idx="28">
                  <c:v>881.70999908447311</c:v>
                </c:pt>
                <c:pt idx="29">
                  <c:v>880.59005355835029</c:v>
                </c:pt>
              </c:numCache>
            </c:numRef>
          </c:val>
          <c:extLst>
            <c:ext xmlns:c16="http://schemas.microsoft.com/office/drawing/2014/chart" uri="{C3380CC4-5D6E-409C-BE32-E72D297353CC}">
              <c16:uniqueId val="{00000006-905C-4122-BE70-18950FAE8EFF}"/>
            </c:ext>
          </c:extLst>
        </c:ser>
        <c:ser>
          <c:idx val="7"/>
          <c:order val="7"/>
          <c:tx>
            <c:strRef>
              <c:f>'2028_NoCO2'!$BX$4</c:f>
              <c:strCache>
                <c:ptCount val="1"/>
                <c:pt idx="0">
                  <c:v>DG Solar</c:v>
                </c:pt>
              </c:strCache>
            </c:strRef>
          </c:tx>
          <c:spPr>
            <a:solidFill>
              <a:schemeClr val="accent2">
                <a:lumMod val="75000"/>
              </a:schemeClr>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'2028_NoCO2'!$BX$5:$BX$34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7-905C-4122-BE70-18950FAE8EFF}"/>
            </c:ext>
          </c:extLst>
        </c:ser>
        <c:ser>
          <c:idx val="10"/>
          <c:order val="8"/>
          <c:tx>
            <c:strRef>
              <c:f>'2028_NoCO2'!$BZ$4</c:f>
              <c:strCache>
                <c:ptCount val="1"/>
                <c:pt idx="0">
                  <c:v>Offshore Wind</c:v>
                </c:pt>
              </c:strCache>
            </c:strRef>
          </c:tx>
          <c:spPr>
            <a:solidFill>
              <a:schemeClr val="accent1"/>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'2028_NoCO2'!$BZ$5:$BZ$34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8-905C-4122-BE70-18950FAE8EFF}"/>
            </c:ext>
          </c:extLst>
        </c:ser>
        <c:ser>
          <c:idx val="8"/>
          <c:order val="9"/>
          <c:tx>
            <c:strRef>
              <c:f>'2028_NoCO2'!$CA$4</c:f>
              <c:strCache>
                <c:ptCount val="1"/>
                <c:pt idx="0">
                  <c:v>Onshore Wind</c:v>
                </c:pt>
              </c:strCache>
            </c:strRef>
          </c:tx>
          <c:spPr>
            <a:solidFill>
              <a:schemeClr val="accent1"/>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'2028_NoCO2'!$CA$5:$CA$34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9-905C-4122-BE70-18950FAE8EFF}"/>
            </c:ext>
          </c:extLst>
        </c:ser>
        <c:ser>
          <c:idx val="9"/>
          <c:order val="10"/>
          <c:tx>
            <c:strRef>
              <c:f>'2028_NoCO2'!$BY$4</c:f>
              <c:strCache>
                <c:ptCount val="1"/>
                <c:pt idx="0">
                  <c:v>Pumped Hydro</c:v>
                </c:pt>
              </c:strCache>
            </c:strRef>
          </c:tx>
          <c:spPr>
            <a:solidFill>
              <a:schemeClr val="accent6"/>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'2028_NoCO2'!$BY$5:$BY$34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A-905C-4122-BE70-18950FAE8EFF}"/>
            </c:ext>
          </c:extLst>
        </c:ser>
        <c:ser>
          <c:idx val="11"/>
          <c:order val="11"/>
          <c:tx>
            <c:strRef>
              <c:f>'2028_NoCO2'!$CB$4</c:f>
              <c:strCache>
                <c:ptCount val="1"/>
                <c:pt idx="0">
                  <c:v>Battery Storage</c:v>
                </c:pt>
              </c:strCache>
            </c:strRef>
          </c:tx>
          <c:spPr>
            <a:solidFill>
              <a:schemeClr val="accent5">
                <a:lumMod val="60000"/>
                <a:lumOff val="40000"/>
              </a:schemeClr>
            </a:solidFill>
            <a:ln>
              <a:solidFill>
                <a:schemeClr val="bg1"/>
              </a:solidFill>
            </a:ln>
            <a:effectLst/>
          </c:spPr>
          <c:invertIfNegative val="0"/>
          <c:cat>
            <c:numRef>
              <c:f>'2028_NoCO2'!$AL$5:$AL$34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'2028_NoCO2'!$CB$5:$CB$34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B-905C-4122-BE70-18950FAE8EFF}"/>
            </c:ext>
          </c:extLst>
        </c:ser>
        <c:ser>
          <c:idx val="13"/>
          <c:order val="13"/>
          <c:tx>
            <c:strRef>
              <c:f>'2028_NoCO2'!$CC$4</c:f>
              <c:strCache>
                <c:ptCount val="1"/>
                <c:pt idx="0">
                  <c:v>Capacity Only PPA</c:v>
                </c:pt>
              </c:strCache>
            </c:strRef>
          </c:tx>
          <c:spPr>
            <a:solidFill>
              <a:schemeClr val="accent4"/>
            </a:solidFill>
            <a:ln>
              <a:solidFill>
                <a:schemeClr val="bg1"/>
              </a:solidFill>
            </a:ln>
          </c:spPr>
          <c:invertIfNegative val="0"/>
          <c:val>
            <c:numRef>
              <c:f>'2028_NoCO2'!$CC$5:$CC$34</c:f>
              <c:numCache>
                <c:formatCode>_(* #,##0_);_(* \(#,##0\);_(* "-"??_);_(@_)</c:formatCode>
                <c:ptCount val="30"/>
                <c:pt idx="0">
                  <c:v>0</c:v>
                </c:pt>
                <c:pt idx="1">
                  <c:v>0</c:v>
                </c:pt>
                <c:pt idx="2">
                  <c:v>0</c:v>
                </c:pt>
                <c:pt idx="3">
                  <c:v>0</c:v>
                </c:pt>
                <c:pt idx="4">
                  <c:v>0</c:v>
                </c:pt>
                <c:pt idx="5">
                  <c:v>0</c:v>
                </c:pt>
                <c:pt idx="6">
                  <c:v>0</c:v>
                </c:pt>
                <c:pt idx="7">
                  <c:v>0</c:v>
                </c:pt>
                <c:pt idx="8">
                  <c:v>0</c:v>
                </c:pt>
                <c:pt idx="9">
                  <c:v>0</c:v>
                </c:pt>
                <c:pt idx="10">
                  <c:v>100</c:v>
                </c:pt>
                <c:pt idx="11">
                  <c:v>100</c:v>
                </c:pt>
                <c:pt idx="12">
                  <c:v>100</c:v>
                </c:pt>
                <c:pt idx="13">
                  <c:v>50</c:v>
                </c:pt>
                <c:pt idx="14">
                  <c:v>50</c:v>
                </c:pt>
                <c:pt idx="15">
                  <c:v>50</c:v>
                </c:pt>
                <c:pt idx="16">
                  <c:v>50</c:v>
                </c:pt>
                <c:pt idx="17">
                  <c:v>50</c:v>
                </c:pt>
                <c:pt idx="18">
                  <c:v>50</c:v>
                </c:pt>
                <c:pt idx="19">
                  <c:v>50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2FEC-4E1E-80B6-90D7C4B5C8DC}"/>
            </c:ext>
          </c:extLst>
        </c:ser>
        <c:dLbls>
          <c:showLegendKey val="0"/>
          <c:showVal val="0"/>
          <c:showCatName val="0"/>
          <c:showSerName val="0"/>
          <c:showPercent val="0"/>
          <c:showBubbleSize val="0"/>
        </c:dLbls>
        <c:gapWidth val="150"/>
        <c:overlap val="100"/>
        <c:axId val="1784488592"/>
        <c:axId val="1676733216"/>
      </c:barChart>
      <c:lineChart>
        <c:grouping val="standard"/>
        <c:varyColors val="0"/>
        <c:ser>
          <c:idx val="12"/>
          <c:order val="12"/>
          <c:tx>
            <c:strRef>
              <c:f>'2028_NoCO2'!$CD$4</c:f>
              <c:strCache>
                <c:ptCount val="1"/>
                <c:pt idx="0">
                  <c:v>Peak</c:v>
                </c:pt>
              </c:strCache>
            </c:strRef>
          </c:tx>
          <c:spPr>
            <a:ln>
              <a:solidFill>
                <a:sysClr val="windowText" lastClr="000000"/>
              </a:solidFill>
            </a:ln>
          </c:spPr>
          <c:marker>
            <c:symbol val="none"/>
          </c:marker>
          <c:val>
            <c:numRef>
              <c:f>'2028_NoCO2'!$CD$5:$CD$34</c:f>
              <c:numCache>
                <c:formatCode>_(* #,##0_);_(* \(#,##0\);_(* "-"??_);_(@_)</c:formatCode>
                <c:ptCount val="30"/>
                <c:pt idx="0">
                  <c:v>955.49041748046898</c:v>
                </c:pt>
                <c:pt idx="1">
                  <c:v>978.13079833984398</c:v>
                </c:pt>
                <c:pt idx="2">
                  <c:v>992.6220703125</c:v>
                </c:pt>
                <c:pt idx="3">
                  <c:v>919.35418701171898</c:v>
                </c:pt>
                <c:pt idx="4">
                  <c:v>917.29052734375</c:v>
                </c:pt>
                <c:pt idx="5">
                  <c:v>916.23187255859398</c:v>
                </c:pt>
                <c:pt idx="6">
                  <c:v>913.59979248046898</c:v>
                </c:pt>
                <c:pt idx="7">
                  <c:v>909.01287841796898</c:v>
                </c:pt>
                <c:pt idx="8">
                  <c:v>908.85540771484398</c:v>
                </c:pt>
                <c:pt idx="9">
                  <c:v>906.40472412109398</c:v>
                </c:pt>
                <c:pt idx="10">
                  <c:v>904.41607666015602</c:v>
                </c:pt>
                <c:pt idx="11">
                  <c:v>900.35858154296898</c:v>
                </c:pt>
                <c:pt idx="12">
                  <c:v>900.89202880859398</c:v>
                </c:pt>
                <c:pt idx="13">
                  <c:v>898.93322753906295</c:v>
                </c:pt>
                <c:pt idx="14">
                  <c:v>897.76171875</c:v>
                </c:pt>
                <c:pt idx="15">
                  <c:v>894.78167724609398</c:v>
                </c:pt>
                <c:pt idx="16">
                  <c:v>895.28430175781295</c:v>
                </c:pt>
                <c:pt idx="17">
                  <c:v>894.23522949218795</c:v>
                </c:pt>
                <c:pt idx="18">
                  <c:v>893.24560546875</c:v>
                </c:pt>
                <c:pt idx="19">
                  <c:v>889.70941162109398</c:v>
                </c:pt>
                <c:pt idx="20">
                  <c:v>890.60711669921898</c:v>
                </c:pt>
                <c:pt idx="21">
                  <c:v>889.41717529296898</c:v>
                </c:pt>
                <c:pt idx="22">
                  <c:v>888.48370361328102</c:v>
                </c:pt>
                <c:pt idx="23">
                  <c:v>885.33068847656295</c:v>
                </c:pt>
                <c:pt idx="24">
                  <c:v>886.22869873046898</c:v>
                </c:pt>
                <c:pt idx="25">
                  <c:v>885.28997802734398</c:v>
                </c:pt>
                <c:pt idx="26">
                  <c:v>883.97998046875</c:v>
                </c:pt>
                <c:pt idx="27">
                  <c:v>880.530029296875</c:v>
                </c:pt>
                <c:pt idx="28">
                  <c:v>881.71002197265602</c:v>
                </c:pt>
                <c:pt idx="29">
                  <c:v>880.59002685546898</c:v>
                </c:pt>
              </c:numCache>
            </c:numRef>
          </c:val>
          <c:smooth val="0"/>
          <c:extLst>
            <c:ext xmlns:c16="http://schemas.microsoft.com/office/drawing/2014/chart" uri="{C3380CC4-5D6E-409C-BE32-E72D297353CC}">
              <c16:uniqueId val="{0000000C-905C-4122-BE70-18950FAE8EFF}"/>
            </c:ext>
          </c:extLst>
        </c:ser>
        <c:dLbls>
          <c:showLegendKey val="0"/>
          <c:showVal val="0"/>
          <c:showCatName val="0"/>
          <c:showSerName val="0"/>
          <c:showPercent val="0"/>
          <c:showBubbleSize val="0"/>
        </c:dLbls>
        <c:marker val="1"/>
        <c:smooth val="0"/>
        <c:axId val="1784488592"/>
        <c:axId val="1676733216"/>
      </c:lineChart>
      <c:catAx>
        <c:axId val="178448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733216"/>
        <c:crosses val="autoZero"/>
        <c:auto val="1"/>
        <c:lblAlgn val="ctr"/>
        <c:lblOffset val="100"/>
        <c:noMultiLvlLbl val="0"/>
      </c:catAx>
      <c:valAx>
        <c:axId val="1676733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b="0"/>
                  <a:t>Firm Capacity (MW)</a:t>
                </a:r>
              </a:p>
            </c:rich>
          </c:tx>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488592"/>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5038004642484"/>
          <c:y val="8.9120461504811899E-2"/>
          <c:w val="0.66537797557913947"/>
          <c:h val="0.78229731700204141"/>
        </c:manualLayout>
      </c:layout>
      <c:areaChart>
        <c:grouping val="stacked"/>
        <c:varyColors val="0"/>
        <c:ser>
          <c:idx val="0"/>
          <c:order val="0"/>
          <c:tx>
            <c:strRef>
              <c:f>BAU_CO2!$AO$4</c:f>
              <c:strCache>
                <c:ptCount val="1"/>
                <c:pt idx="0">
                  <c:v>Nuclear</c:v>
                </c:pt>
              </c:strCache>
            </c:strRef>
          </c:tx>
          <c:spPr>
            <a:solidFill>
              <a:schemeClr val="accent3">
                <a:lumMod val="60000"/>
                <a:lumOff val="40000"/>
                <a:alpha val="80000"/>
              </a:schemeClr>
            </a:solidFill>
            <a:ln>
              <a:solidFill>
                <a:schemeClr val="bg1"/>
              </a:solidFill>
            </a:ln>
            <a:effectLst/>
          </c:spPr>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BAU_CO2!$AO$5:$AO$34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C1A7-492D-93FD-9C3E314C6763}"/>
            </c:ext>
          </c:extLst>
        </c:ser>
        <c:ser>
          <c:idx val="1"/>
          <c:order val="1"/>
          <c:tx>
            <c:strRef>
              <c:f>BAU_CO2!$AP$4</c:f>
              <c:strCache>
                <c:ptCount val="1"/>
                <c:pt idx="0">
                  <c:v>Coal</c:v>
                </c:pt>
              </c:strCache>
            </c:strRef>
          </c:tx>
          <c:spPr>
            <a:solidFill>
              <a:schemeClr val="bg1">
                <a:lumMod val="50000"/>
                <a:alpha val="80000"/>
              </a:schemeClr>
            </a:solidFill>
            <a:ln>
              <a:solidFill>
                <a:schemeClr val="bg1"/>
              </a:solidFill>
            </a:ln>
            <a:effectLst/>
          </c:spPr>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BAU_CO2!$AP$5:$AP$34</c:f>
              <c:numCache>
                <c:formatCode>_(* #,##0_);_(* \(#,##0\);_(* "-"??_);_(@_)</c:formatCode>
                <c:ptCount val="30"/>
                <c:pt idx="0">
                  <c:v>3977.4471015930148</c:v>
                </c:pt>
                <c:pt idx="1">
                  <c:v>3003.7844619750958</c:v>
                </c:pt>
                <c:pt idx="2">
                  <c:v>2249.9332199096698</c:v>
                </c:pt>
                <c:pt idx="3">
                  <c:v>2287.1534233093298</c:v>
                </c:pt>
                <c:pt idx="4">
                  <c:v>2469.39501571655</c:v>
                </c:pt>
                <c:pt idx="5">
                  <c:v>2471.3659210205096</c:v>
                </c:pt>
                <c:pt idx="6">
                  <c:v>2613.68822097779</c:v>
                </c:pt>
                <c:pt idx="7">
                  <c:v>2075.8998107910102</c:v>
                </c:pt>
                <c:pt idx="8">
                  <c:v>1739.916618347168</c:v>
                </c:pt>
                <c:pt idx="9">
                  <c:v>1686.5979309082031</c:v>
                </c:pt>
                <c:pt idx="10">
                  <c:v>1614.76795578003</c:v>
                </c:pt>
                <c:pt idx="11">
                  <c:v>1492.985107421875</c:v>
                </c:pt>
                <c:pt idx="12">
                  <c:v>1360.0130996704102</c:v>
                </c:pt>
                <c:pt idx="13">
                  <c:v>1365.3897552490239</c:v>
                </c:pt>
                <c:pt idx="14">
                  <c:v>1376.185138702393</c:v>
                </c:pt>
                <c:pt idx="15">
                  <c:v>1329.593124389648</c:v>
                </c:pt>
                <c:pt idx="16">
                  <c:v>1326.267490386962</c:v>
                </c:pt>
                <c:pt idx="17">
                  <c:v>1290.8463439941402</c:v>
                </c:pt>
                <c:pt idx="18">
                  <c:v>1293.5976219177251</c:v>
                </c:pt>
                <c:pt idx="19">
                  <c:v>1277.1740417480469</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C1A7-492D-93FD-9C3E314C6763}"/>
            </c:ext>
          </c:extLst>
        </c:ser>
        <c:ser>
          <c:idx val="2"/>
          <c:order val="2"/>
          <c:tx>
            <c:strRef>
              <c:f>BAU_CO2!$AQ$4</c:f>
              <c:strCache>
                <c:ptCount val="1"/>
                <c:pt idx="0">
                  <c:v>Gas</c:v>
                </c:pt>
              </c:strCache>
            </c:strRef>
          </c:tx>
          <c:spPr>
            <a:solidFill>
              <a:schemeClr val="accent5">
                <a:alpha val="80000"/>
              </a:schemeClr>
            </a:solidFill>
            <a:ln>
              <a:solidFill>
                <a:schemeClr val="bg1"/>
              </a:solidFill>
            </a:ln>
            <a:effectLst/>
          </c:spPr>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BAU_CO2!$AQ$5:$AQ$34</c:f>
              <c:numCache>
                <c:formatCode>_(* #,##0_);_(* \(#,##0\);_(* "-"??_);_(@_)</c:formatCode>
                <c:ptCount val="30"/>
                <c:pt idx="0">
                  <c:v>190.83677673339801</c:v>
                </c:pt>
                <c:pt idx="1">
                  <c:v>377.33641815185501</c:v>
                </c:pt>
                <c:pt idx="2">
                  <c:v>472.75480651855497</c:v>
                </c:pt>
                <c:pt idx="3">
                  <c:v>472.754829406738</c:v>
                </c:pt>
                <c:pt idx="4">
                  <c:v>286.25521087646501</c:v>
                </c:pt>
                <c:pt idx="5">
                  <c:v>190.83682250976599</c:v>
                </c:pt>
                <c:pt idx="6">
                  <c:v>190.83677673339801</c:v>
                </c:pt>
                <c:pt idx="7">
                  <c:v>190.83682250976599</c:v>
                </c:pt>
                <c:pt idx="8">
                  <c:v>195.17400360107399</c:v>
                </c:pt>
                <c:pt idx="9">
                  <c:v>195.17400360107399</c:v>
                </c:pt>
                <c:pt idx="10">
                  <c:v>77.010608673095703</c:v>
                </c:pt>
                <c:pt idx="11">
                  <c:v>36.845802307128899</c:v>
                </c:pt>
                <c:pt idx="12">
                  <c:v>21.239255905151399</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2-C1A7-492D-93FD-9C3E314C6763}"/>
            </c:ext>
          </c:extLst>
        </c:ser>
        <c:ser>
          <c:idx val="3"/>
          <c:order val="3"/>
          <c:tx>
            <c:strRef>
              <c:f>BAU_CO2!$AR$4</c:f>
              <c:strCache>
                <c:ptCount val="1"/>
                <c:pt idx="0">
                  <c:v>Hydro</c:v>
                </c:pt>
              </c:strCache>
            </c:strRef>
          </c:tx>
          <c:spPr>
            <a:solidFill>
              <a:schemeClr val="accent1">
                <a:lumMod val="50000"/>
                <a:alpha val="80000"/>
              </a:schemeClr>
            </a:solidFill>
            <a:ln>
              <a:solidFill>
                <a:schemeClr val="bg1"/>
              </a:solidFill>
            </a:ln>
            <a:effectLst/>
          </c:spPr>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BAU_CO2!$AR$5:$AR$34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3-C1A7-492D-93FD-9C3E314C6763}"/>
            </c:ext>
          </c:extLst>
        </c:ser>
        <c:ser>
          <c:idx val="4"/>
          <c:order val="4"/>
          <c:tx>
            <c:strRef>
              <c:f>BAU_CO2!$AS$4</c:f>
              <c:strCache>
                <c:ptCount val="1"/>
                <c:pt idx="0">
                  <c:v>Biomass</c:v>
                </c:pt>
              </c:strCache>
            </c:strRef>
          </c:tx>
          <c:spPr>
            <a:solidFill>
              <a:schemeClr val="accent4">
                <a:alpha val="80000"/>
              </a:schemeClr>
            </a:solidFill>
            <a:ln>
              <a:solidFill>
                <a:schemeClr val="bg1"/>
              </a:solidFill>
            </a:ln>
            <a:effectLst/>
          </c:spPr>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BAU_CO2!$AS$5:$AS$34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4-C1A7-492D-93FD-9C3E314C6763}"/>
            </c:ext>
          </c:extLst>
        </c:ser>
        <c:ser>
          <c:idx val="5"/>
          <c:order val="5"/>
          <c:tx>
            <c:strRef>
              <c:f>BAU_CO2!$AT$4</c:f>
              <c:strCache>
                <c:ptCount val="1"/>
                <c:pt idx="0">
                  <c:v>Landfill</c:v>
                </c:pt>
              </c:strCache>
            </c:strRef>
          </c:tx>
          <c:spPr>
            <a:solidFill>
              <a:schemeClr val="accent4">
                <a:lumMod val="50000"/>
                <a:alpha val="80000"/>
              </a:schemeClr>
            </a:solidFill>
            <a:ln>
              <a:noFill/>
            </a:ln>
            <a:effectLst/>
          </c:spPr>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BAU_CO2!$AT$5:$AT$34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5-C1A7-492D-93FD-9C3E314C6763}"/>
            </c:ext>
          </c:extLst>
        </c:ser>
        <c:ser>
          <c:idx val="6"/>
          <c:order val="6"/>
          <c:tx>
            <c:strRef>
              <c:f>BAU_CO2!$AU$4</c:f>
              <c:strCache>
                <c:ptCount val="1"/>
                <c:pt idx="0">
                  <c:v>Solar</c:v>
                </c:pt>
              </c:strCache>
            </c:strRef>
          </c:tx>
          <c:spPr>
            <a:solidFill>
              <a:schemeClr val="accent2">
                <a:alpha val="80000"/>
              </a:schemeClr>
            </a:solidFill>
            <a:ln>
              <a:solidFill>
                <a:schemeClr val="bg1"/>
              </a:solidFill>
            </a:ln>
            <a:effectLst/>
          </c:spPr>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BAU_CO2!$AU$5:$AU$34</c:f>
              <c:numCache>
                <c:formatCode>_(* #,##0_);_(* \(#,##0\);_(* "-"??_);_(@_)</c:formatCode>
                <c:ptCount val="30"/>
                <c:pt idx="0">
                  <c:v>0</c:v>
                </c:pt>
                <c:pt idx="1">
                  <c:v>0</c:v>
                </c:pt>
                <c:pt idx="2">
                  <c:v>0</c:v>
                </c:pt>
                <c:pt idx="3">
                  <c:v>0</c:v>
                </c:pt>
                <c:pt idx="4">
                  <c:v>0</c:v>
                </c:pt>
                <c:pt idx="5">
                  <c:v>0</c:v>
                </c:pt>
                <c:pt idx="6">
                  <c:v>0</c:v>
                </c:pt>
                <c:pt idx="7">
                  <c:v>0</c:v>
                </c:pt>
                <c:pt idx="8">
                  <c:v>0</c:v>
                </c:pt>
                <c:pt idx="9">
                  <c:v>0</c:v>
                </c:pt>
                <c:pt idx="10">
                  <c:v>1394.8970336914099</c:v>
                </c:pt>
                <c:pt idx="11">
                  <c:v>2800.1715087890602</c:v>
                </c:pt>
                <c:pt idx="12">
                  <c:v>3755.5499382019102</c:v>
                </c:pt>
                <c:pt idx="13">
                  <c:v>3760.5492782592901</c:v>
                </c:pt>
                <c:pt idx="14">
                  <c:v>3760.0687942504901</c:v>
                </c:pt>
                <c:pt idx="15">
                  <c:v>3996.9003677368069</c:v>
                </c:pt>
                <c:pt idx="16">
                  <c:v>3993.097579956047</c:v>
                </c:pt>
                <c:pt idx="17">
                  <c:v>4181.6236343383871</c:v>
                </c:pt>
                <c:pt idx="18">
                  <c:v>4175.0446243286142</c:v>
                </c:pt>
                <c:pt idx="19">
                  <c:v>4342.1716117858878</c:v>
                </c:pt>
                <c:pt idx="20">
                  <c:v>4517.3243932723972</c:v>
                </c:pt>
                <c:pt idx="21">
                  <c:v>4506.1474421024323</c:v>
                </c:pt>
                <c:pt idx="22">
                  <c:v>4510.5548119544919</c:v>
                </c:pt>
                <c:pt idx="23">
                  <c:v>4518.7454125881241</c:v>
                </c:pt>
                <c:pt idx="24">
                  <c:v>4413.0909688472739</c:v>
                </c:pt>
                <c:pt idx="25">
                  <c:v>4317.5333755016309</c:v>
                </c:pt>
                <c:pt idx="26">
                  <c:v>4210.0990469455655</c:v>
                </c:pt>
                <c:pt idx="27">
                  <c:v>4110.8695678711001</c:v>
                </c:pt>
                <c:pt idx="28">
                  <c:v>4140.0237324237742</c:v>
                </c:pt>
                <c:pt idx="29">
                  <c:v>4115.5063453912817</c:v>
                </c:pt>
              </c:numCache>
            </c:numRef>
          </c:val>
          <c:extLst>
            <c:ext xmlns:c16="http://schemas.microsoft.com/office/drawing/2014/chart" uri="{C3380CC4-5D6E-409C-BE32-E72D297353CC}">
              <c16:uniqueId val="{00000006-C1A7-492D-93FD-9C3E314C6763}"/>
            </c:ext>
          </c:extLst>
        </c:ser>
        <c:ser>
          <c:idx val="7"/>
          <c:order val="7"/>
          <c:tx>
            <c:strRef>
              <c:f>BAU_CO2!$AV$4</c:f>
              <c:strCache>
                <c:ptCount val="1"/>
                <c:pt idx="0">
                  <c:v>Wind</c:v>
                </c:pt>
              </c:strCache>
            </c:strRef>
          </c:tx>
          <c:spPr>
            <a:solidFill>
              <a:schemeClr val="accent1">
                <a:alpha val="80000"/>
              </a:schemeClr>
            </a:solidFill>
            <a:ln>
              <a:solidFill>
                <a:schemeClr val="bg1"/>
              </a:solidFill>
            </a:ln>
            <a:effectLst/>
          </c:spPr>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BAU_CO2!$AV$5:$AV$34</c:f>
              <c:numCache>
                <c:formatCode>_(* #,##0_);_(* \(#,##0\);_(* "-"??_);_(@_)</c:formatCode>
                <c:ptCount val="30"/>
                <c:pt idx="0">
                  <c:v>0</c:v>
                </c:pt>
                <c:pt idx="1">
                  <c:v>0</c:v>
                </c:pt>
                <c:pt idx="2">
                  <c:v>641.98740577697799</c:v>
                </c:pt>
                <c:pt idx="3">
                  <c:v>646.59901046752896</c:v>
                </c:pt>
                <c:pt idx="4">
                  <c:v>1287.444187164306</c:v>
                </c:pt>
                <c:pt idx="5">
                  <c:v>1288.237880706788</c:v>
                </c:pt>
                <c:pt idx="6">
                  <c:v>1286.164562225342</c:v>
                </c:pt>
                <c:pt idx="7">
                  <c:v>1292.3378105163581</c:v>
                </c:pt>
                <c:pt idx="8">
                  <c:v>1283.6382675170901</c:v>
                </c:pt>
                <c:pt idx="9">
                  <c:v>1287.041893005372</c:v>
                </c:pt>
                <c:pt idx="10">
                  <c:v>1287.444187164306</c:v>
                </c:pt>
                <c:pt idx="11">
                  <c:v>1293.51647567749</c:v>
                </c:pt>
                <c:pt idx="12">
                  <c:v>1278.2132759094241</c:v>
                </c:pt>
                <c:pt idx="13">
                  <c:v>1279.406299591064</c:v>
                </c:pt>
                <c:pt idx="14">
                  <c:v>1280.12427520752</c:v>
                </c:pt>
                <c:pt idx="15">
                  <c:v>1274.7232780456541</c:v>
                </c:pt>
                <c:pt idx="16">
                  <c:v>1273.158241271972</c:v>
                </c:pt>
                <c:pt idx="17">
                  <c:v>1265.0732879638681</c:v>
                </c:pt>
                <c:pt idx="18">
                  <c:v>1264.614234924316</c:v>
                </c:pt>
                <c:pt idx="19">
                  <c:v>1266.1741485595701</c:v>
                </c:pt>
                <c:pt idx="20">
                  <c:v>1260.4344787597661</c:v>
                </c:pt>
                <c:pt idx="21">
                  <c:v>1263.6378250122079</c:v>
                </c:pt>
                <c:pt idx="22">
                  <c:v>1264.1922531127921</c:v>
                </c:pt>
                <c:pt idx="23">
                  <c:v>1268.3250999450679</c:v>
                </c:pt>
                <c:pt idx="24">
                  <c:v>2513.6945800781223</c:v>
                </c:pt>
                <c:pt idx="25">
                  <c:v>3750.7291488647425</c:v>
                </c:pt>
                <c:pt idx="26">
                  <c:v>4942.8774261474755</c:v>
                </c:pt>
                <c:pt idx="27">
                  <c:v>5872.9193000793584</c:v>
                </c:pt>
                <c:pt idx="28">
                  <c:v>5855.0075225830215</c:v>
                </c:pt>
                <c:pt idx="29">
                  <c:v>6139.7465362548974</c:v>
                </c:pt>
              </c:numCache>
            </c:numRef>
          </c:val>
          <c:extLst>
            <c:ext xmlns:c16="http://schemas.microsoft.com/office/drawing/2014/chart" uri="{C3380CC4-5D6E-409C-BE32-E72D297353CC}">
              <c16:uniqueId val="{00000007-C1A7-492D-93FD-9C3E314C6763}"/>
            </c:ext>
          </c:extLst>
        </c:ser>
        <c:ser>
          <c:idx val="11"/>
          <c:order val="8"/>
          <c:tx>
            <c:strRef>
              <c:f>BAU_CO2!$AW$4</c:f>
              <c:strCache>
                <c:ptCount val="1"/>
                <c:pt idx="0">
                  <c:v>Battery Storage</c:v>
                </c:pt>
              </c:strCache>
            </c:strRef>
          </c:tx>
          <c:spPr>
            <a:solidFill>
              <a:schemeClr val="accent5">
                <a:lumMod val="60000"/>
                <a:lumOff val="40000"/>
                <a:alpha val="80000"/>
              </a:schemeClr>
            </a:solidFill>
            <a:ln>
              <a:solidFill>
                <a:schemeClr val="bg1"/>
              </a:solidFill>
            </a:ln>
            <a:effectLst/>
          </c:spPr>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BAU_CO2!$AW$5:$AW$34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9-C1A7-492D-93FD-9C3E314C6763}"/>
            </c:ext>
          </c:extLst>
        </c:ser>
        <c:ser>
          <c:idx val="10"/>
          <c:order val="10"/>
          <c:tx>
            <c:strRef>
              <c:f>BAU_CO2!$AX$4</c:f>
              <c:strCache>
                <c:ptCount val="1"/>
                <c:pt idx="0">
                  <c:v>Net Exchange</c:v>
                </c:pt>
              </c:strCache>
            </c:strRef>
          </c:tx>
          <c:spPr>
            <a:solidFill>
              <a:schemeClr val="bg2"/>
            </a:solidFill>
            <a:ln>
              <a:solidFill>
                <a:schemeClr val="bg1"/>
              </a:solidFill>
            </a:ln>
          </c:spPr>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BAU_CO2!$AY$5:$AY$34</c:f>
              <c:numCache>
                <c:formatCode>_(* #,##0_);_(* \(#,##0\);_(* "-"??_);_(@_)</c:formatCode>
                <c:ptCount val="30"/>
                <c:pt idx="0">
                  <c:v>1417.9153633117689</c:v>
                </c:pt>
                <c:pt idx="1">
                  <c:v>2272.633262634281</c:v>
                </c:pt>
                <c:pt idx="2">
                  <c:v>2280.969831943512</c:v>
                </c:pt>
                <c:pt idx="3">
                  <c:v>2179.8780188560477</c:v>
                </c:pt>
                <c:pt idx="4">
                  <c:v>1523.2363395690888</c:v>
                </c:pt>
                <c:pt idx="5">
                  <c:v>1616.849193572999</c:v>
                </c:pt>
                <c:pt idx="6">
                  <c:v>1472.17067909241</c:v>
                </c:pt>
                <c:pt idx="7">
                  <c:v>2002.5196380615218</c:v>
                </c:pt>
                <c:pt idx="8">
                  <c:v>2342.925952911381</c:v>
                </c:pt>
                <c:pt idx="9">
                  <c:v>2387.3099746704056</c:v>
                </c:pt>
                <c:pt idx="10">
                  <c:v>1178.380096435551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A-C1A7-492D-93FD-9C3E314C6763}"/>
            </c:ext>
          </c:extLst>
        </c:ser>
        <c:dLbls>
          <c:showLegendKey val="0"/>
          <c:showVal val="0"/>
          <c:showCatName val="0"/>
          <c:showSerName val="0"/>
          <c:showPercent val="0"/>
          <c:showBubbleSize val="0"/>
        </c:dLbls>
        <c:axId val="1793979776"/>
        <c:axId val="1676736128"/>
      </c:areaChart>
      <c:lineChart>
        <c:grouping val="standard"/>
        <c:varyColors val="0"/>
        <c:ser>
          <c:idx val="9"/>
          <c:order val="9"/>
          <c:tx>
            <c:strRef>
              <c:f>BAU_CO2!$AN$4</c:f>
              <c:strCache>
                <c:ptCount val="1"/>
                <c:pt idx="0">
                  <c:v>Load</c:v>
                </c:pt>
              </c:strCache>
            </c:strRef>
          </c:tx>
          <c:spPr>
            <a:ln w="38100">
              <a:solidFill>
                <a:sysClr val="windowText" lastClr="000000"/>
              </a:solidFill>
            </a:ln>
          </c:spPr>
          <c:marker>
            <c:symbol val="none"/>
          </c:marker>
          <c:val>
            <c:numRef>
              <c:f>BAU_CO2!$AN$5:$AN$34</c:f>
              <c:numCache>
                <c:formatCode>_(* #,##0_);_(* \(#,##0\);_(* "-"??_);_(@_)</c:formatCode>
                <c:ptCount val="30"/>
                <c:pt idx="0">
                  <c:v>5586.1985473632803</c:v>
                </c:pt>
                <c:pt idx="1">
                  <c:v>5653.7536621093795</c:v>
                </c:pt>
                <c:pt idx="2">
                  <c:v>5645.6453552246103</c:v>
                </c:pt>
                <c:pt idx="3">
                  <c:v>5586.3847961425799</c:v>
                </c:pt>
                <c:pt idx="4">
                  <c:v>5566.330078125</c:v>
                </c:pt>
                <c:pt idx="5">
                  <c:v>5567.2893066406295</c:v>
                </c:pt>
                <c:pt idx="6">
                  <c:v>5562.8591613769504</c:v>
                </c:pt>
                <c:pt idx="7">
                  <c:v>5561.5941162109402</c:v>
                </c:pt>
                <c:pt idx="8">
                  <c:v>5561.6545104980496</c:v>
                </c:pt>
                <c:pt idx="9">
                  <c:v>5556.1241149902298</c:v>
                </c:pt>
                <c:pt idx="10">
                  <c:v>5552.4999084472702</c:v>
                </c:pt>
                <c:pt idx="11">
                  <c:v>5553.5268859863299</c:v>
                </c:pt>
                <c:pt idx="12">
                  <c:v>5547.5801086425799</c:v>
                </c:pt>
                <c:pt idx="13">
                  <c:v>5540.8108215332004</c:v>
                </c:pt>
                <c:pt idx="14">
                  <c:v>5534.2001342773401</c:v>
                </c:pt>
                <c:pt idx="15">
                  <c:v>5523.736328125</c:v>
                </c:pt>
                <c:pt idx="16">
                  <c:v>5512.9490356445303</c:v>
                </c:pt>
                <c:pt idx="17">
                  <c:v>5500.6968078613299</c:v>
                </c:pt>
                <c:pt idx="18">
                  <c:v>5490.9378356933603</c:v>
                </c:pt>
                <c:pt idx="19">
                  <c:v>5479.7013244628897</c:v>
                </c:pt>
                <c:pt idx="20">
                  <c:v>5466.5540771484402</c:v>
                </c:pt>
                <c:pt idx="21">
                  <c:v>5452.9577636718795</c:v>
                </c:pt>
                <c:pt idx="22">
                  <c:v>5441.2379760742197</c:v>
                </c:pt>
                <c:pt idx="23">
                  <c:v>5431.8705139160202</c:v>
                </c:pt>
                <c:pt idx="24">
                  <c:v>5420.3854370117197</c:v>
                </c:pt>
                <c:pt idx="25">
                  <c:v>5408.7649536132803</c:v>
                </c:pt>
                <c:pt idx="26">
                  <c:v>5394.8664855957004</c:v>
                </c:pt>
                <c:pt idx="27">
                  <c:v>5382.50048828125</c:v>
                </c:pt>
                <c:pt idx="28">
                  <c:v>5371.1204528808603</c:v>
                </c:pt>
                <c:pt idx="29">
                  <c:v>5384.4817810058603</c:v>
                </c:pt>
              </c:numCache>
            </c:numRef>
          </c:val>
          <c:smooth val="0"/>
          <c:extLst>
            <c:ext xmlns:c16="http://schemas.microsoft.com/office/drawing/2014/chart" uri="{C3380CC4-5D6E-409C-BE32-E72D297353CC}">
              <c16:uniqueId val="{0000000B-C1A7-492D-93FD-9C3E314C6763}"/>
            </c:ext>
          </c:extLst>
        </c:ser>
        <c:dLbls>
          <c:showLegendKey val="0"/>
          <c:showVal val="0"/>
          <c:showCatName val="0"/>
          <c:showSerName val="0"/>
          <c:showPercent val="0"/>
          <c:showBubbleSize val="0"/>
        </c:dLbls>
        <c:marker val="1"/>
        <c:smooth val="0"/>
        <c:axId val="1793979776"/>
        <c:axId val="1676736128"/>
      </c:lineChart>
      <c:catAx>
        <c:axId val="17939797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736128"/>
        <c:crosses val="autoZero"/>
        <c:auto val="1"/>
        <c:lblAlgn val="ctr"/>
        <c:lblOffset val="100"/>
        <c:noMultiLvlLbl val="0"/>
      </c:catAx>
      <c:valAx>
        <c:axId val="1676736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b="0"/>
                  <a:t>Generation (GWh)</a:t>
                </a:r>
              </a:p>
            </c:rich>
          </c:tx>
          <c:layout>
            <c:manualLayout>
              <c:xMode val="edge"/>
              <c:yMode val="edge"/>
              <c:x val="1.4346365663829594E-2"/>
              <c:y val="0.34223643919510061"/>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793979776"/>
        <c:crosses val="autoZero"/>
        <c:crossBetween val="midCat"/>
      </c:valAx>
    </c:plotArea>
    <c:plotVisOnly val="1"/>
    <c:dispBlanksAs val="zero"/>
    <c:showDLblsOverMax val="0"/>
    <c:extLst/>
  </c:chart>
  <c:txPr>
    <a:bodyPr/>
    <a:lstStyle/>
    <a:p>
      <a:pPr>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90364963029767"/>
          <c:y val="3.6796991760318566E-2"/>
          <c:w val="0.67116303889335815"/>
          <c:h val="0.86276802934066221"/>
        </c:manualLayout>
      </c:layout>
      <c:barChart>
        <c:barDir val="col"/>
        <c:grouping val="stacked"/>
        <c:varyColors val="0"/>
        <c:ser>
          <c:idx val="0"/>
          <c:order val="0"/>
          <c:tx>
            <c:strRef>
              <c:f>BAU_CO2!$BD$4</c:f>
              <c:strCache>
                <c:ptCount val="1"/>
                <c:pt idx="0">
                  <c:v>Nuclear</c:v>
                </c:pt>
              </c:strCache>
            </c:strRef>
          </c:tx>
          <c:spPr>
            <a:solidFill>
              <a:schemeClr val="accent3">
                <a:lumMod val="60000"/>
                <a:lumOff val="40000"/>
              </a:schemeClr>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BAU_CO2!$BD$5:$BD$34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B7AC-460C-B543-DF74B0AB7718}"/>
            </c:ext>
          </c:extLst>
        </c:ser>
        <c:ser>
          <c:idx val="1"/>
          <c:order val="1"/>
          <c:tx>
            <c:strRef>
              <c:f>BAU_CO2!$BE$4</c:f>
              <c:strCache>
                <c:ptCount val="1"/>
                <c:pt idx="0">
                  <c:v>Coal</c:v>
                </c:pt>
              </c:strCache>
            </c:strRef>
          </c:tx>
          <c:spPr>
            <a:solidFill>
              <a:schemeClr val="bg1">
                <a:lumMod val="50000"/>
              </a:schemeClr>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BAU_CO2!$BE$5:$BE$34</c:f>
              <c:numCache>
                <c:formatCode>_(* #,##0_);_(* \(#,##0\);_(* "-"??_);_(@_)</c:formatCode>
                <c:ptCount val="30"/>
                <c:pt idx="0">
                  <c:v>1172</c:v>
                </c:pt>
                <c:pt idx="1">
                  <c:v>977</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pt idx="19">
                  <c:v>780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B7AC-460C-B543-DF74B0AB7718}"/>
            </c:ext>
          </c:extLst>
        </c:ser>
        <c:ser>
          <c:idx val="2"/>
          <c:order val="2"/>
          <c:tx>
            <c:strRef>
              <c:f>BAU_CO2!$BF$4</c:f>
              <c:strCache>
                <c:ptCount val="1"/>
                <c:pt idx="0">
                  <c:v>Gas</c:v>
                </c:pt>
              </c:strCache>
            </c:strRef>
          </c:tx>
          <c:spPr>
            <a:solidFill>
              <a:schemeClr val="accent5">
                <a:alpha val="80000"/>
              </a:schemeClr>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BAU_CO2!$BF$5:$BF$34</c:f>
              <c:numCache>
                <c:formatCode>_(* #,##0_);_(* \(#,##0\);_(* "-"??_);_(@_)</c:formatCode>
                <c:ptCount val="30"/>
                <c:pt idx="0">
                  <c:v>295</c:v>
                </c:pt>
                <c:pt idx="1">
                  <c:v>295</c:v>
                </c:pt>
                <c:pt idx="2">
                  <c:v>295</c:v>
                </c:pt>
                <c:pt idx="3">
                  <c:v>295</c:v>
                </c:pt>
                <c:pt idx="4">
                  <c:v>295</c:v>
                </c:pt>
                <c:pt idx="5">
                  <c:v>295</c:v>
                </c:pt>
                <c:pt idx="6">
                  <c:v>295</c:v>
                </c:pt>
                <c:pt idx="7">
                  <c:v>295</c:v>
                </c:pt>
                <c:pt idx="8">
                  <c:v>295</c:v>
                </c:pt>
                <c:pt idx="9">
                  <c:v>295</c:v>
                </c:pt>
                <c:pt idx="10">
                  <c:v>125</c:v>
                </c:pt>
                <c:pt idx="11">
                  <c:v>125</c:v>
                </c:pt>
                <c:pt idx="12">
                  <c:v>125</c:v>
                </c:pt>
                <c:pt idx="13">
                  <c:v>125</c:v>
                </c:pt>
                <c:pt idx="14">
                  <c:v>125</c:v>
                </c:pt>
                <c:pt idx="15">
                  <c:v>125</c:v>
                </c:pt>
                <c:pt idx="16">
                  <c:v>125</c:v>
                </c:pt>
                <c:pt idx="17">
                  <c:v>125</c:v>
                </c:pt>
                <c:pt idx="18">
                  <c:v>125</c:v>
                </c:pt>
                <c:pt idx="19">
                  <c:v>125</c:v>
                </c:pt>
                <c:pt idx="20">
                  <c:v>125</c:v>
                </c:pt>
                <c:pt idx="21">
                  <c:v>125</c:v>
                </c:pt>
                <c:pt idx="22">
                  <c:v>125</c:v>
                </c:pt>
                <c:pt idx="23">
                  <c:v>125</c:v>
                </c:pt>
                <c:pt idx="24">
                  <c:v>125</c:v>
                </c:pt>
                <c:pt idx="25">
                  <c:v>125</c:v>
                </c:pt>
                <c:pt idx="26">
                  <c:v>125</c:v>
                </c:pt>
                <c:pt idx="27">
                  <c:v>125</c:v>
                </c:pt>
                <c:pt idx="28">
                  <c:v>125</c:v>
                </c:pt>
                <c:pt idx="29">
                  <c:v>125</c:v>
                </c:pt>
              </c:numCache>
            </c:numRef>
          </c:val>
          <c:extLst>
            <c:ext xmlns:c16="http://schemas.microsoft.com/office/drawing/2014/chart" uri="{C3380CC4-5D6E-409C-BE32-E72D297353CC}">
              <c16:uniqueId val="{00000002-B7AC-460C-B543-DF74B0AB7718}"/>
            </c:ext>
          </c:extLst>
        </c:ser>
        <c:ser>
          <c:idx val="3"/>
          <c:order val="3"/>
          <c:tx>
            <c:strRef>
              <c:f>BAU_CO2!$BG$4</c:f>
              <c:strCache>
                <c:ptCount val="1"/>
                <c:pt idx="0">
                  <c:v>Hydro</c:v>
                </c:pt>
              </c:strCache>
            </c:strRef>
          </c:tx>
          <c:spPr>
            <a:solidFill>
              <a:schemeClr val="accent1">
                <a:lumMod val="50000"/>
              </a:schemeClr>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BAU_CO2!$BG$5:$BG$34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3-B7AC-460C-B543-DF74B0AB7718}"/>
            </c:ext>
          </c:extLst>
        </c:ser>
        <c:ser>
          <c:idx val="4"/>
          <c:order val="4"/>
          <c:tx>
            <c:strRef>
              <c:f>BAU_CO2!$BH$4</c:f>
              <c:strCache>
                <c:ptCount val="1"/>
                <c:pt idx="0">
                  <c:v>Biomass</c:v>
                </c:pt>
              </c:strCache>
            </c:strRef>
          </c:tx>
          <c:spPr>
            <a:solidFill>
              <a:schemeClr val="accent4"/>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BAU_CO2!$BH$5:$BH$34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4-B7AC-460C-B543-DF74B0AB7718}"/>
            </c:ext>
          </c:extLst>
        </c:ser>
        <c:ser>
          <c:idx val="5"/>
          <c:order val="5"/>
          <c:tx>
            <c:strRef>
              <c:f>BAU_CO2!$BI$4</c:f>
              <c:strCache>
                <c:ptCount val="1"/>
                <c:pt idx="0">
                  <c:v>Landfill</c:v>
                </c:pt>
              </c:strCache>
            </c:strRef>
          </c:tx>
          <c:spPr>
            <a:solidFill>
              <a:schemeClr val="accent4">
                <a:lumMod val="50000"/>
              </a:schemeClr>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BAU_CO2!$BI$5:$BI$34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5-B7AC-460C-B543-DF74B0AB7718}"/>
            </c:ext>
          </c:extLst>
        </c:ser>
        <c:ser>
          <c:idx val="6"/>
          <c:order val="6"/>
          <c:tx>
            <c:strRef>
              <c:f>BAU_CO2!$BJ$4</c:f>
              <c:strCache>
                <c:ptCount val="1"/>
                <c:pt idx="0">
                  <c:v>Utility Solar</c:v>
                </c:pt>
              </c:strCache>
            </c:strRef>
          </c:tx>
          <c:spPr>
            <a:solidFill>
              <a:schemeClr val="accent2"/>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BAU_CO2!$BJ$5:$BJ$34</c:f>
              <c:numCache>
                <c:formatCode>_(* #,##0_);_(* \(#,##0\);_(* "-"??_);_(@_)</c:formatCode>
                <c:ptCount val="30"/>
                <c:pt idx="0">
                  <c:v>0</c:v>
                </c:pt>
                <c:pt idx="1">
                  <c:v>0</c:v>
                </c:pt>
                <c:pt idx="2">
                  <c:v>0</c:v>
                </c:pt>
                <c:pt idx="3">
                  <c:v>0</c:v>
                </c:pt>
                <c:pt idx="4">
                  <c:v>0</c:v>
                </c:pt>
                <c:pt idx="5">
                  <c:v>0</c:v>
                </c:pt>
                <c:pt idx="6">
                  <c:v>0</c:v>
                </c:pt>
                <c:pt idx="7">
                  <c:v>0</c:v>
                </c:pt>
                <c:pt idx="8">
                  <c:v>0</c:v>
                </c:pt>
                <c:pt idx="9">
                  <c:v>0</c:v>
                </c:pt>
                <c:pt idx="10">
                  <c:v>600</c:v>
                </c:pt>
                <c:pt idx="11">
                  <c:v>1200</c:v>
                </c:pt>
                <c:pt idx="12">
                  <c:v>1660</c:v>
                </c:pt>
                <c:pt idx="13">
                  <c:v>1660</c:v>
                </c:pt>
                <c:pt idx="14">
                  <c:v>1660</c:v>
                </c:pt>
                <c:pt idx="15">
                  <c:v>1820</c:v>
                </c:pt>
                <c:pt idx="16">
                  <c:v>1820</c:v>
                </c:pt>
                <c:pt idx="17">
                  <c:v>1980</c:v>
                </c:pt>
                <c:pt idx="18">
                  <c:v>1980</c:v>
                </c:pt>
                <c:pt idx="19">
                  <c:v>2140</c:v>
                </c:pt>
                <c:pt idx="20">
                  <c:v>2160</c:v>
                </c:pt>
                <c:pt idx="21">
                  <c:v>2160</c:v>
                </c:pt>
                <c:pt idx="22">
                  <c:v>2160</c:v>
                </c:pt>
                <c:pt idx="23">
                  <c:v>2160</c:v>
                </c:pt>
                <c:pt idx="24">
                  <c:v>2160</c:v>
                </c:pt>
                <c:pt idx="25">
                  <c:v>2160</c:v>
                </c:pt>
                <c:pt idx="26">
                  <c:v>2160</c:v>
                </c:pt>
                <c:pt idx="27">
                  <c:v>2160</c:v>
                </c:pt>
                <c:pt idx="28">
                  <c:v>2160</c:v>
                </c:pt>
                <c:pt idx="29">
                  <c:v>2160</c:v>
                </c:pt>
              </c:numCache>
            </c:numRef>
          </c:val>
          <c:extLst>
            <c:ext xmlns:c16="http://schemas.microsoft.com/office/drawing/2014/chart" uri="{C3380CC4-5D6E-409C-BE32-E72D297353CC}">
              <c16:uniqueId val="{00000006-B7AC-460C-B543-DF74B0AB7718}"/>
            </c:ext>
          </c:extLst>
        </c:ser>
        <c:ser>
          <c:idx val="7"/>
          <c:order val="7"/>
          <c:tx>
            <c:strRef>
              <c:f>BAU_CO2!$BK$4</c:f>
              <c:strCache>
                <c:ptCount val="1"/>
                <c:pt idx="0">
                  <c:v>DG Solar</c:v>
                </c:pt>
              </c:strCache>
            </c:strRef>
          </c:tx>
          <c:spPr>
            <a:solidFill>
              <a:schemeClr val="accent2">
                <a:lumMod val="75000"/>
              </a:schemeClr>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BAU_CO2!$BK$5:$BK$34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7-B7AC-460C-B543-DF74B0AB7718}"/>
            </c:ext>
          </c:extLst>
        </c:ser>
        <c:ser>
          <c:idx val="10"/>
          <c:order val="8"/>
          <c:tx>
            <c:strRef>
              <c:f>BAU_CO2!$BM$4</c:f>
              <c:strCache>
                <c:ptCount val="1"/>
                <c:pt idx="0">
                  <c:v>Onshore Wind</c:v>
                </c:pt>
              </c:strCache>
            </c:strRef>
          </c:tx>
          <c:spPr>
            <a:solidFill>
              <a:schemeClr val="accent1"/>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BAU_CO2!$BM$5:$BM$34</c:f>
              <c:numCache>
                <c:formatCode>_(* #,##0_);_(* \(#,##0\);_(* "-"??_);_(@_)</c:formatCode>
                <c:ptCount val="30"/>
                <c:pt idx="0">
                  <c:v>0</c:v>
                </c:pt>
                <c:pt idx="1">
                  <c:v>0</c:v>
                </c:pt>
                <c:pt idx="2">
                  <c:v>200</c:v>
                </c:pt>
                <c:pt idx="3">
                  <c:v>200</c:v>
                </c:pt>
                <c:pt idx="4">
                  <c:v>400</c:v>
                </c:pt>
                <c:pt idx="5">
                  <c:v>400</c:v>
                </c:pt>
                <c:pt idx="6">
                  <c:v>400</c:v>
                </c:pt>
                <c:pt idx="7">
                  <c:v>400</c:v>
                </c:pt>
                <c:pt idx="8">
                  <c:v>400</c:v>
                </c:pt>
                <c:pt idx="9">
                  <c:v>400</c:v>
                </c:pt>
                <c:pt idx="10">
                  <c:v>400</c:v>
                </c:pt>
                <c:pt idx="11">
                  <c:v>400</c:v>
                </c:pt>
                <c:pt idx="12">
                  <c:v>400</c:v>
                </c:pt>
                <c:pt idx="13">
                  <c:v>400</c:v>
                </c:pt>
                <c:pt idx="14">
                  <c:v>400</c:v>
                </c:pt>
                <c:pt idx="15">
                  <c:v>400</c:v>
                </c:pt>
                <c:pt idx="16">
                  <c:v>400</c:v>
                </c:pt>
                <c:pt idx="17">
                  <c:v>400</c:v>
                </c:pt>
                <c:pt idx="18">
                  <c:v>400</c:v>
                </c:pt>
                <c:pt idx="19">
                  <c:v>400</c:v>
                </c:pt>
                <c:pt idx="20">
                  <c:v>400</c:v>
                </c:pt>
                <c:pt idx="21">
                  <c:v>400</c:v>
                </c:pt>
                <c:pt idx="22">
                  <c:v>400</c:v>
                </c:pt>
                <c:pt idx="23">
                  <c:v>400</c:v>
                </c:pt>
                <c:pt idx="24">
                  <c:v>800</c:v>
                </c:pt>
                <c:pt idx="25">
                  <c:v>1200</c:v>
                </c:pt>
                <c:pt idx="26">
                  <c:v>1600</c:v>
                </c:pt>
                <c:pt idx="27">
                  <c:v>1900</c:v>
                </c:pt>
                <c:pt idx="28">
                  <c:v>1900</c:v>
                </c:pt>
                <c:pt idx="29">
                  <c:v>2000</c:v>
                </c:pt>
              </c:numCache>
            </c:numRef>
          </c:val>
          <c:extLst>
            <c:ext xmlns:c16="http://schemas.microsoft.com/office/drawing/2014/chart" uri="{C3380CC4-5D6E-409C-BE32-E72D297353CC}">
              <c16:uniqueId val="{00000009-B7AC-460C-B543-DF74B0AB7718}"/>
            </c:ext>
          </c:extLst>
        </c:ser>
        <c:ser>
          <c:idx val="11"/>
          <c:order val="9"/>
          <c:tx>
            <c:strRef>
              <c:f>BAU_CO2!$BN$4</c:f>
              <c:strCache>
                <c:ptCount val="1"/>
                <c:pt idx="0">
                  <c:v>Battery Storage</c:v>
                </c:pt>
              </c:strCache>
            </c:strRef>
          </c:tx>
          <c:spPr>
            <a:solidFill>
              <a:schemeClr val="accent5">
                <a:lumMod val="60000"/>
                <a:lumOff val="40000"/>
              </a:schemeClr>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BAU_CO2!$BN$5:$BN$34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12</c:v>
                </c:pt>
                <c:pt idx="21">
                  <c:v>12</c:v>
                </c:pt>
                <c:pt idx="22">
                  <c:v>12</c:v>
                </c:pt>
                <c:pt idx="23">
                  <c:v>12</c:v>
                </c:pt>
                <c:pt idx="24">
                  <c:v>12</c:v>
                </c:pt>
                <c:pt idx="25">
                  <c:v>12</c:v>
                </c:pt>
                <c:pt idx="26">
                  <c:v>12</c:v>
                </c:pt>
                <c:pt idx="27">
                  <c:v>12</c:v>
                </c:pt>
                <c:pt idx="28">
                  <c:v>12</c:v>
                </c:pt>
                <c:pt idx="29">
                  <c:v>12</c:v>
                </c:pt>
              </c:numCache>
            </c:numRef>
          </c:val>
          <c:extLst>
            <c:ext xmlns:c16="http://schemas.microsoft.com/office/drawing/2014/chart" uri="{C3380CC4-5D6E-409C-BE32-E72D297353CC}">
              <c16:uniqueId val="{0000000B-B7AC-460C-B543-DF74B0AB7718}"/>
            </c:ext>
          </c:extLst>
        </c:ser>
        <c:ser>
          <c:idx val="8"/>
          <c:order val="10"/>
          <c:tx>
            <c:strRef>
              <c:f>BAU_CO2!$BO$4</c:f>
              <c:strCache>
                <c:ptCount val="1"/>
                <c:pt idx="0">
                  <c:v>Capacity Only PPA</c:v>
                </c:pt>
              </c:strCache>
            </c:strRef>
          </c:tx>
          <c:spPr>
            <a:solidFill>
              <a:schemeClr val="accent4"/>
            </a:solidFill>
            <a:ln>
              <a:solidFill>
                <a:schemeClr val="bg1"/>
              </a:solidFill>
            </a:ln>
          </c:spPr>
          <c:invertIfNegative val="0"/>
          <c:val>
            <c:numRef>
              <c:f>BAU_CO2!$BO$5:$BO$34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250</c:v>
                </c:pt>
                <c:pt idx="21">
                  <c:v>250</c:v>
                </c:pt>
                <c:pt idx="22">
                  <c:v>250</c:v>
                </c:pt>
                <c:pt idx="23">
                  <c:v>250</c:v>
                </c:pt>
                <c:pt idx="24">
                  <c:v>200</c:v>
                </c:pt>
                <c:pt idx="25">
                  <c:v>150</c:v>
                </c:pt>
                <c:pt idx="26">
                  <c:v>100</c:v>
                </c:pt>
                <c:pt idx="27">
                  <c:v>50</c:v>
                </c:pt>
                <c:pt idx="28">
                  <c:v>50</c:v>
                </c:pt>
                <c:pt idx="29">
                  <c:v>50</c:v>
                </c:pt>
              </c:numCache>
            </c:numRef>
          </c:val>
          <c:extLst>
            <c:ext xmlns:c16="http://schemas.microsoft.com/office/drawing/2014/chart" uri="{C3380CC4-5D6E-409C-BE32-E72D297353CC}">
              <c16:uniqueId val="{00000001-7935-43C2-9562-47C6B5F8234A}"/>
            </c:ext>
          </c:extLst>
        </c:ser>
        <c:dLbls>
          <c:showLegendKey val="0"/>
          <c:showVal val="0"/>
          <c:showCatName val="0"/>
          <c:showSerName val="0"/>
          <c:showPercent val="0"/>
          <c:showBubbleSize val="0"/>
        </c:dLbls>
        <c:gapWidth val="150"/>
        <c:overlap val="100"/>
        <c:axId val="1784488592"/>
        <c:axId val="1676733216"/>
      </c:barChart>
      <c:catAx>
        <c:axId val="178448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733216"/>
        <c:crosses val="autoZero"/>
        <c:auto val="1"/>
        <c:lblAlgn val="ctr"/>
        <c:lblOffset val="100"/>
        <c:tickLblSkip val="2"/>
        <c:noMultiLvlLbl val="0"/>
      </c:catAx>
      <c:valAx>
        <c:axId val="1676733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b="0"/>
                  <a:t>Nameplate Capacity (MW)</a:t>
                </a:r>
              </a:p>
            </c:rich>
          </c:tx>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488592"/>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90364963029767"/>
          <c:y val="3.6796991760318566E-2"/>
          <c:w val="0.67116303889335815"/>
          <c:h val="0.86276802934066221"/>
        </c:manualLayout>
      </c:layout>
      <c:barChart>
        <c:barDir val="col"/>
        <c:grouping val="stacked"/>
        <c:varyColors val="0"/>
        <c:ser>
          <c:idx val="0"/>
          <c:order val="0"/>
          <c:tx>
            <c:strRef>
              <c:f>BAU_CO2!$BQ$4</c:f>
              <c:strCache>
                <c:ptCount val="1"/>
                <c:pt idx="0">
                  <c:v>Nuclear</c:v>
                </c:pt>
              </c:strCache>
            </c:strRef>
          </c:tx>
          <c:spPr>
            <a:solidFill>
              <a:schemeClr val="accent3">
                <a:lumMod val="60000"/>
                <a:lumOff val="40000"/>
              </a:schemeClr>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BAU_CO2!$BQ$5:$BQ$34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DA29-4459-8915-C87233554168}"/>
            </c:ext>
          </c:extLst>
        </c:ser>
        <c:ser>
          <c:idx val="1"/>
          <c:order val="1"/>
          <c:tx>
            <c:strRef>
              <c:f>BAU_CO2!$BR$4</c:f>
              <c:strCache>
                <c:ptCount val="1"/>
                <c:pt idx="0">
                  <c:v>Coal</c:v>
                </c:pt>
              </c:strCache>
            </c:strRef>
          </c:tx>
          <c:spPr>
            <a:solidFill>
              <a:schemeClr val="bg1">
                <a:lumMod val="50000"/>
              </a:schemeClr>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BAU_CO2!$BR$5:$BR$34</c:f>
              <c:numCache>
                <c:formatCode>_(* #,##0_);_(* \(#,##0\);_(* "-"??_);_(@_)</c:formatCode>
                <c:ptCount val="30"/>
                <c:pt idx="0">
                  <c:v>1172</c:v>
                </c:pt>
                <c:pt idx="1">
                  <c:v>977</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pt idx="19">
                  <c:v>780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DA29-4459-8915-C87233554168}"/>
            </c:ext>
          </c:extLst>
        </c:ser>
        <c:ser>
          <c:idx val="2"/>
          <c:order val="2"/>
          <c:tx>
            <c:strRef>
              <c:f>BAU_CO2!$BS$4</c:f>
              <c:strCache>
                <c:ptCount val="1"/>
                <c:pt idx="0">
                  <c:v>Gas</c:v>
                </c:pt>
              </c:strCache>
            </c:strRef>
          </c:tx>
          <c:spPr>
            <a:solidFill>
              <a:schemeClr val="accent5">
                <a:alpha val="80000"/>
              </a:schemeClr>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BAU_CO2!$BS$5:$BS$34</c:f>
              <c:numCache>
                <c:formatCode>_(* #,##0_);_(* \(#,##0\);_(* "-"??_);_(@_)</c:formatCode>
                <c:ptCount val="30"/>
                <c:pt idx="0">
                  <c:v>295</c:v>
                </c:pt>
                <c:pt idx="1">
                  <c:v>295</c:v>
                </c:pt>
                <c:pt idx="2">
                  <c:v>295</c:v>
                </c:pt>
                <c:pt idx="3">
                  <c:v>295</c:v>
                </c:pt>
                <c:pt idx="4">
                  <c:v>295</c:v>
                </c:pt>
                <c:pt idx="5">
                  <c:v>295</c:v>
                </c:pt>
                <c:pt idx="6">
                  <c:v>295</c:v>
                </c:pt>
                <c:pt idx="7">
                  <c:v>295</c:v>
                </c:pt>
                <c:pt idx="8">
                  <c:v>295</c:v>
                </c:pt>
                <c:pt idx="9">
                  <c:v>295</c:v>
                </c:pt>
                <c:pt idx="10">
                  <c:v>125</c:v>
                </c:pt>
                <c:pt idx="11">
                  <c:v>125</c:v>
                </c:pt>
                <c:pt idx="12">
                  <c:v>125</c:v>
                </c:pt>
                <c:pt idx="13">
                  <c:v>125</c:v>
                </c:pt>
                <c:pt idx="14">
                  <c:v>125</c:v>
                </c:pt>
                <c:pt idx="15">
                  <c:v>125</c:v>
                </c:pt>
                <c:pt idx="16">
                  <c:v>125</c:v>
                </c:pt>
                <c:pt idx="17">
                  <c:v>125</c:v>
                </c:pt>
                <c:pt idx="18">
                  <c:v>125</c:v>
                </c:pt>
                <c:pt idx="19">
                  <c:v>125</c:v>
                </c:pt>
                <c:pt idx="20">
                  <c:v>125</c:v>
                </c:pt>
                <c:pt idx="21">
                  <c:v>125</c:v>
                </c:pt>
                <c:pt idx="22">
                  <c:v>125</c:v>
                </c:pt>
                <c:pt idx="23">
                  <c:v>125</c:v>
                </c:pt>
                <c:pt idx="24">
                  <c:v>125</c:v>
                </c:pt>
                <c:pt idx="25">
                  <c:v>125</c:v>
                </c:pt>
                <c:pt idx="26">
                  <c:v>125</c:v>
                </c:pt>
                <c:pt idx="27">
                  <c:v>125</c:v>
                </c:pt>
                <c:pt idx="28">
                  <c:v>125</c:v>
                </c:pt>
                <c:pt idx="29">
                  <c:v>125</c:v>
                </c:pt>
              </c:numCache>
            </c:numRef>
          </c:val>
          <c:extLst>
            <c:ext xmlns:c16="http://schemas.microsoft.com/office/drawing/2014/chart" uri="{C3380CC4-5D6E-409C-BE32-E72D297353CC}">
              <c16:uniqueId val="{00000002-DA29-4459-8915-C87233554168}"/>
            </c:ext>
          </c:extLst>
        </c:ser>
        <c:ser>
          <c:idx val="3"/>
          <c:order val="3"/>
          <c:tx>
            <c:strRef>
              <c:f>BAU_CO2!$BT$4</c:f>
              <c:strCache>
                <c:ptCount val="1"/>
                <c:pt idx="0">
                  <c:v>Hydro</c:v>
                </c:pt>
              </c:strCache>
            </c:strRef>
          </c:tx>
          <c:spPr>
            <a:solidFill>
              <a:schemeClr val="accent1">
                <a:lumMod val="50000"/>
              </a:schemeClr>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BAU_CO2!$BT$5:$BT$34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3-DA29-4459-8915-C87233554168}"/>
            </c:ext>
          </c:extLst>
        </c:ser>
        <c:ser>
          <c:idx val="4"/>
          <c:order val="4"/>
          <c:tx>
            <c:strRef>
              <c:f>BAU_CO2!$BU$4</c:f>
              <c:strCache>
                <c:ptCount val="1"/>
                <c:pt idx="0">
                  <c:v>Biomass</c:v>
                </c:pt>
              </c:strCache>
            </c:strRef>
          </c:tx>
          <c:spPr>
            <a:solidFill>
              <a:schemeClr val="accent4"/>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BAU_CO2!$BU$5:$BU$34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4-DA29-4459-8915-C87233554168}"/>
            </c:ext>
          </c:extLst>
        </c:ser>
        <c:ser>
          <c:idx val="5"/>
          <c:order val="5"/>
          <c:tx>
            <c:strRef>
              <c:f>BAU_CO2!$BV$4</c:f>
              <c:strCache>
                <c:ptCount val="1"/>
                <c:pt idx="0">
                  <c:v>Landfill</c:v>
                </c:pt>
              </c:strCache>
            </c:strRef>
          </c:tx>
          <c:spPr>
            <a:solidFill>
              <a:schemeClr val="accent4">
                <a:lumMod val="50000"/>
              </a:schemeClr>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BAU_CO2!$BV$5:$BV$34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5-DA29-4459-8915-C87233554168}"/>
            </c:ext>
          </c:extLst>
        </c:ser>
        <c:ser>
          <c:idx val="6"/>
          <c:order val="6"/>
          <c:tx>
            <c:strRef>
              <c:f>BAU_CO2!$BW$4</c:f>
              <c:strCache>
                <c:ptCount val="1"/>
                <c:pt idx="0">
                  <c:v>Utility Solar</c:v>
                </c:pt>
              </c:strCache>
            </c:strRef>
          </c:tx>
          <c:spPr>
            <a:solidFill>
              <a:schemeClr val="accent2"/>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BAU_CO2!$BW$5:$BW$34</c:f>
              <c:numCache>
                <c:formatCode>_(* #,##0_);_(* \(#,##0\);_(* "-"??_);_(@_)</c:formatCode>
                <c:ptCount val="30"/>
                <c:pt idx="0">
                  <c:v>0</c:v>
                </c:pt>
                <c:pt idx="1">
                  <c:v>0</c:v>
                </c:pt>
                <c:pt idx="2">
                  <c:v>0</c:v>
                </c:pt>
                <c:pt idx="3">
                  <c:v>0</c:v>
                </c:pt>
                <c:pt idx="4">
                  <c:v>0</c:v>
                </c:pt>
                <c:pt idx="5">
                  <c:v>0</c:v>
                </c:pt>
                <c:pt idx="6">
                  <c:v>0</c:v>
                </c:pt>
                <c:pt idx="7">
                  <c:v>0</c:v>
                </c:pt>
                <c:pt idx="8">
                  <c:v>0</c:v>
                </c:pt>
                <c:pt idx="9">
                  <c:v>0</c:v>
                </c:pt>
                <c:pt idx="10">
                  <c:v>162</c:v>
                </c:pt>
                <c:pt idx="11">
                  <c:v>324</c:v>
                </c:pt>
                <c:pt idx="12">
                  <c:v>448.200004577637</c:v>
                </c:pt>
                <c:pt idx="13">
                  <c:v>448.200004577637</c:v>
                </c:pt>
                <c:pt idx="14">
                  <c:v>448.200004577637</c:v>
                </c:pt>
                <c:pt idx="15">
                  <c:v>491.40000534057651</c:v>
                </c:pt>
                <c:pt idx="16">
                  <c:v>491.40000534057651</c:v>
                </c:pt>
                <c:pt idx="17">
                  <c:v>534.60000610351597</c:v>
                </c:pt>
                <c:pt idx="18">
                  <c:v>534.60000610351597</c:v>
                </c:pt>
                <c:pt idx="19">
                  <c:v>577.80000686645542</c:v>
                </c:pt>
                <c:pt idx="20">
                  <c:v>583.20000696182285</c:v>
                </c:pt>
                <c:pt idx="21">
                  <c:v>583.20000696182285</c:v>
                </c:pt>
                <c:pt idx="22">
                  <c:v>583.20000696182285</c:v>
                </c:pt>
                <c:pt idx="23">
                  <c:v>583.20000696182285</c:v>
                </c:pt>
                <c:pt idx="24">
                  <c:v>583.20000696182285</c:v>
                </c:pt>
                <c:pt idx="25">
                  <c:v>583.20000696182285</c:v>
                </c:pt>
                <c:pt idx="26">
                  <c:v>583.20000696182285</c:v>
                </c:pt>
                <c:pt idx="27">
                  <c:v>583.20000696182285</c:v>
                </c:pt>
                <c:pt idx="28">
                  <c:v>583.20000696182285</c:v>
                </c:pt>
                <c:pt idx="29">
                  <c:v>583.20000696182285</c:v>
                </c:pt>
              </c:numCache>
            </c:numRef>
          </c:val>
          <c:extLst>
            <c:ext xmlns:c16="http://schemas.microsoft.com/office/drawing/2014/chart" uri="{C3380CC4-5D6E-409C-BE32-E72D297353CC}">
              <c16:uniqueId val="{00000006-DA29-4459-8915-C87233554168}"/>
            </c:ext>
          </c:extLst>
        </c:ser>
        <c:ser>
          <c:idx val="7"/>
          <c:order val="7"/>
          <c:tx>
            <c:strRef>
              <c:f>BAU_CO2!$BX$4</c:f>
              <c:strCache>
                <c:ptCount val="1"/>
                <c:pt idx="0">
                  <c:v>DG Solar</c:v>
                </c:pt>
              </c:strCache>
            </c:strRef>
          </c:tx>
          <c:spPr>
            <a:solidFill>
              <a:schemeClr val="accent2">
                <a:lumMod val="75000"/>
              </a:schemeClr>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BAU_CO2!$BX$5:$BX$34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7-DA29-4459-8915-C87233554168}"/>
            </c:ext>
          </c:extLst>
        </c:ser>
        <c:ser>
          <c:idx val="8"/>
          <c:order val="8"/>
          <c:tx>
            <c:strRef>
              <c:f>BAU_CO2!$BY$4</c:f>
              <c:strCache>
                <c:ptCount val="1"/>
                <c:pt idx="0">
                  <c:v>Onshore Wind</c:v>
                </c:pt>
              </c:strCache>
            </c:strRef>
          </c:tx>
          <c:spPr>
            <a:solidFill>
              <a:schemeClr val="accent1"/>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BAU_CO2!$BY$5:$BY$34</c:f>
              <c:numCache>
                <c:formatCode>_(* #,##0_);_(* \(#,##0\);_(* "-"??_);_(@_)</c:formatCode>
                <c:ptCount val="30"/>
                <c:pt idx="0">
                  <c:v>0</c:v>
                </c:pt>
                <c:pt idx="1">
                  <c:v>0</c:v>
                </c:pt>
                <c:pt idx="2">
                  <c:v>20</c:v>
                </c:pt>
                <c:pt idx="3">
                  <c:v>20</c:v>
                </c:pt>
                <c:pt idx="4">
                  <c:v>44</c:v>
                </c:pt>
                <c:pt idx="5">
                  <c:v>44</c:v>
                </c:pt>
                <c:pt idx="6">
                  <c:v>44</c:v>
                </c:pt>
                <c:pt idx="7">
                  <c:v>44</c:v>
                </c:pt>
                <c:pt idx="8">
                  <c:v>44</c:v>
                </c:pt>
                <c:pt idx="9">
                  <c:v>44</c:v>
                </c:pt>
                <c:pt idx="10">
                  <c:v>44</c:v>
                </c:pt>
                <c:pt idx="11">
                  <c:v>44</c:v>
                </c:pt>
                <c:pt idx="12">
                  <c:v>44</c:v>
                </c:pt>
                <c:pt idx="13">
                  <c:v>44</c:v>
                </c:pt>
                <c:pt idx="14">
                  <c:v>44</c:v>
                </c:pt>
                <c:pt idx="15">
                  <c:v>44</c:v>
                </c:pt>
                <c:pt idx="16">
                  <c:v>44</c:v>
                </c:pt>
                <c:pt idx="17">
                  <c:v>44</c:v>
                </c:pt>
                <c:pt idx="18">
                  <c:v>44</c:v>
                </c:pt>
                <c:pt idx="19">
                  <c:v>44</c:v>
                </c:pt>
                <c:pt idx="20">
                  <c:v>44</c:v>
                </c:pt>
                <c:pt idx="21">
                  <c:v>44</c:v>
                </c:pt>
                <c:pt idx="22">
                  <c:v>44</c:v>
                </c:pt>
                <c:pt idx="23">
                  <c:v>44</c:v>
                </c:pt>
                <c:pt idx="24">
                  <c:v>92</c:v>
                </c:pt>
                <c:pt idx="25">
                  <c:v>140</c:v>
                </c:pt>
                <c:pt idx="26">
                  <c:v>188</c:v>
                </c:pt>
                <c:pt idx="27">
                  <c:v>224</c:v>
                </c:pt>
                <c:pt idx="28">
                  <c:v>224</c:v>
                </c:pt>
                <c:pt idx="29">
                  <c:v>236</c:v>
                </c:pt>
              </c:numCache>
            </c:numRef>
          </c:val>
          <c:extLst>
            <c:ext xmlns:c16="http://schemas.microsoft.com/office/drawing/2014/chart" uri="{C3380CC4-5D6E-409C-BE32-E72D297353CC}">
              <c16:uniqueId val="{00000009-DA29-4459-8915-C87233554168}"/>
            </c:ext>
          </c:extLst>
        </c:ser>
        <c:ser>
          <c:idx val="11"/>
          <c:order val="9"/>
          <c:tx>
            <c:strRef>
              <c:f>BAU_CO2!$BZ$4</c:f>
              <c:strCache>
                <c:ptCount val="1"/>
                <c:pt idx="0">
                  <c:v>Battery Storage</c:v>
                </c:pt>
              </c:strCache>
            </c:strRef>
          </c:tx>
          <c:spPr>
            <a:solidFill>
              <a:schemeClr val="accent5">
                <a:lumMod val="60000"/>
                <a:lumOff val="40000"/>
              </a:schemeClr>
            </a:solidFill>
            <a:ln>
              <a:solidFill>
                <a:schemeClr val="bg1"/>
              </a:solidFill>
            </a:ln>
            <a:effectLst/>
          </c:spPr>
          <c:invertIfNegative val="0"/>
          <c:cat>
            <c:numRef>
              <c:f>BAU_CO2!$AL$5:$AL$34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BAU_CO2!$BZ$5:$BZ$34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9.6000003814697301</c:v>
                </c:pt>
                <c:pt idx="21">
                  <c:v>9.6000003814697301</c:v>
                </c:pt>
                <c:pt idx="22">
                  <c:v>9.6000003814697301</c:v>
                </c:pt>
                <c:pt idx="23">
                  <c:v>9.6000003814697301</c:v>
                </c:pt>
                <c:pt idx="24">
                  <c:v>9.6000003814697301</c:v>
                </c:pt>
                <c:pt idx="25">
                  <c:v>9.6000003814697301</c:v>
                </c:pt>
                <c:pt idx="26">
                  <c:v>9.6000003814697301</c:v>
                </c:pt>
                <c:pt idx="27">
                  <c:v>9.6000003814697301</c:v>
                </c:pt>
                <c:pt idx="28">
                  <c:v>9.6000003814697301</c:v>
                </c:pt>
                <c:pt idx="29">
                  <c:v>9.6000003814697301</c:v>
                </c:pt>
              </c:numCache>
            </c:numRef>
          </c:val>
          <c:extLst>
            <c:ext xmlns:c16="http://schemas.microsoft.com/office/drawing/2014/chart" uri="{C3380CC4-5D6E-409C-BE32-E72D297353CC}">
              <c16:uniqueId val="{0000000B-DA29-4459-8915-C87233554168}"/>
            </c:ext>
          </c:extLst>
        </c:ser>
        <c:ser>
          <c:idx val="9"/>
          <c:order val="11"/>
          <c:tx>
            <c:strRef>
              <c:f>BAU_CO2!$CA$4</c:f>
              <c:strCache>
                <c:ptCount val="1"/>
                <c:pt idx="0">
                  <c:v>Capacity Only PPA</c:v>
                </c:pt>
              </c:strCache>
            </c:strRef>
          </c:tx>
          <c:spPr>
            <a:ln>
              <a:solidFill>
                <a:schemeClr val="bg1"/>
              </a:solidFill>
            </a:ln>
          </c:spPr>
          <c:invertIfNegative val="0"/>
          <c:val>
            <c:numRef>
              <c:f>BAU_CO2!$CA$5:$CA$34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250</c:v>
                </c:pt>
                <c:pt idx="21">
                  <c:v>250</c:v>
                </c:pt>
                <c:pt idx="22">
                  <c:v>250</c:v>
                </c:pt>
                <c:pt idx="23">
                  <c:v>250</c:v>
                </c:pt>
                <c:pt idx="24">
                  <c:v>200</c:v>
                </c:pt>
                <c:pt idx="25">
                  <c:v>150</c:v>
                </c:pt>
                <c:pt idx="26">
                  <c:v>100</c:v>
                </c:pt>
                <c:pt idx="27">
                  <c:v>50</c:v>
                </c:pt>
                <c:pt idx="28">
                  <c:v>50</c:v>
                </c:pt>
                <c:pt idx="29">
                  <c:v>50</c:v>
                </c:pt>
              </c:numCache>
            </c:numRef>
          </c:val>
          <c:extLst>
            <c:ext xmlns:c16="http://schemas.microsoft.com/office/drawing/2014/chart" uri="{C3380CC4-5D6E-409C-BE32-E72D297353CC}">
              <c16:uniqueId val="{00000001-63B4-476D-A0BB-EC82C621C240}"/>
            </c:ext>
          </c:extLst>
        </c:ser>
        <c:dLbls>
          <c:showLegendKey val="0"/>
          <c:showVal val="0"/>
          <c:showCatName val="0"/>
          <c:showSerName val="0"/>
          <c:showPercent val="0"/>
          <c:showBubbleSize val="0"/>
        </c:dLbls>
        <c:gapWidth val="150"/>
        <c:overlap val="100"/>
        <c:axId val="1784488592"/>
        <c:axId val="1676733216"/>
      </c:barChart>
      <c:lineChart>
        <c:grouping val="standard"/>
        <c:varyColors val="0"/>
        <c:ser>
          <c:idx val="12"/>
          <c:order val="10"/>
          <c:tx>
            <c:strRef>
              <c:f>BAU_CO2!$AM$4</c:f>
              <c:strCache>
                <c:ptCount val="1"/>
                <c:pt idx="0">
                  <c:v>Peak</c:v>
                </c:pt>
              </c:strCache>
            </c:strRef>
          </c:tx>
          <c:spPr>
            <a:ln>
              <a:solidFill>
                <a:sysClr val="windowText" lastClr="000000"/>
              </a:solidFill>
            </a:ln>
          </c:spPr>
          <c:marker>
            <c:symbol val="none"/>
          </c:marker>
          <c:val>
            <c:numRef>
              <c:f>BAU_CO2!$AM$5:$AM$34</c:f>
              <c:numCache>
                <c:formatCode>_(* #,##0_);_(* \(#,##0\);_(* "-"??_);_(@_)</c:formatCode>
                <c:ptCount val="30"/>
                <c:pt idx="0">
                  <c:v>955.49041748046898</c:v>
                </c:pt>
                <c:pt idx="1">
                  <c:v>978.13079833984398</c:v>
                </c:pt>
                <c:pt idx="2">
                  <c:v>992.6220703125</c:v>
                </c:pt>
                <c:pt idx="3">
                  <c:v>919.35418701171898</c:v>
                </c:pt>
                <c:pt idx="4">
                  <c:v>917.29052734375</c:v>
                </c:pt>
                <c:pt idx="5">
                  <c:v>916.23187255859398</c:v>
                </c:pt>
                <c:pt idx="6">
                  <c:v>913.59979248046898</c:v>
                </c:pt>
                <c:pt idx="7">
                  <c:v>909.01287841796898</c:v>
                </c:pt>
                <c:pt idx="8">
                  <c:v>908.85540771484398</c:v>
                </c:pt>
                <c:pt idx="9">
                  <c:v>906.40472412109398</c:v>
                </c:pt>
                <c:pt idx="10">
                  <c:v>904.41607666015602</c:v>
                </c:pt>
                <c:pt idx="11">
                  <c:v>900.35858154296898</c:v>
                </c:pt>
                <c:pt idx="12">
                  <c:v>900.89202880859398</c:v>
                </c:pt>
                <c:pt idx="13">
                  <c:v>898.93322753906295</c:v>
                </c:pt>
                <c:pt idx="14">
                  <c:v>897.76171875</c:v>
                </c:pt>
                <c:pt idx="15">
                  <c:v>894.78167724609398</c:v>
                </c:pt>
                <c:pt idx="16">
                  <c:v>895.28430175781295</c:v>
                </c:pt>
                <c:pt idx="17">
                  <c:v>894.23522949218795</c:v>
                </c:pt>
                <c:pt idx="18">
                  <c:v>893.24560546875</c:v>
                </c:pt>
                <c:pt idx="19">
                  <c:v>889.70941162109398</c:v>
                </c:pt>
                <c:pt idx="20">
                  <c:v>890.60711669921898</c:v>
                </c:pt>
                <c:pt idx="21">
                  <c:v>889.41717529296898</c:v>
                </c:pt>
                <c:pt idx="22">
                  <c:v>888.48370361328102</c:v>
                </c:pt>
                <c:pt idx="23">
                  <c:v>885.33068847656295</c:v>
                </c:pt>
                <c:pt idx="24">
                  <c:v>886.22869873046898</c:v>
                </c:pt>
                <c:pt idx="25">
                  <c:v>885.28997802734398</c:v>
                </c:pt>
                <c:pt idx="26">
                  <c:v>883.97998046875</c:v>
                </c:pt>
                <c:pt idx="27">
                  <c:v>880.530029296875</c:v>
                </c:pt>
                <c:pt idx="28">
                  <c:v>881.71002197265602</c:v>
                </c:pt>
                <c:pt idx="29">
                  <c:v>880.59002685546898</c:v>
                </c:pt>
              </c:numCache>
            </c:numRef>
          </c:val>
          <c:smooth val="0"/>
          <c:extLst>
            <c:ext xmlns:c16="http://schemas.microsoft.com/office/drawing/2014/chart" uri="{C3380CC4-5D6E-409C-BE32-E72D297353CC}">
              <c16:uniqueId val="{0000000C-DA29-4459-8915-C87233554168}"/>
            </c:ext>
          </c:extLst>
        </c:ser>
        <c:dLbls>
          <c:showLegendKey val="0"/>
          <c:showVal val="0"/>
          <c:showCatName val="0"/>
          <c:showSerName val="0"/>
          <c:showPercent val="0"/>
          <c:showBubbleSize val="0"/>
        </c:dLbls>
        <c:marker val="1"/>
        <c:smooth val="0"/>
        <c:axId val="1784488592"/>
        <c:axId val="1676733216"/>
      </c:lineChart>
      <c:catAx>
        <c:axId val="178448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733216"/>
        <c:crosses val="autoZero"/>
        <c:auto val="1"/>
        <c:lblAlgn val="ctr"/>
        <c:lblOffset val="100"/>
        <c:noMultiLvlLbl val="0"/>
      </c:catAx>
      <c:valAx>
        <c:axId val="1676733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b="0"/>
                  <a:t>Firm Capacity (MW)</a:t>
                </a:r>
              </a:p>
            </c:rich>
          </c:tx>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488592"/>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30955</xdr:colOff>
      <xdr:row>4</xdr:row>
      <xdr:rowOff>180447</xdr:rowOff>
    </xdr:from>
    <xdr:to>
      <xdr:col>31</xdr:col>
      <xdr:colOff>126205</xdr:colOff>
      <xdr:row>22</xdr:row>
      <xdr:rowOff>28047</xdr:rowOff>
    </xdr:to>
    <xdr:graphicFrame macro="">
      <xdr:nvGraphicFramePr>
        <xdr:cNvPr id="2" name="Chart 1">
          <a:extLst>
            <a:ext uri="{FF2B5EF4-FFF2-40B4-BE49-F238E27FC236}">
              <a16:creationId xmlns:a16="http://schemas.microsoft.com/office/drawing/2014/main" id="{B82BF10C-1B4A-412E-B178-63DA279137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2383</xdr:colOff>
      <xdr:row>24</xdr:row>
      <xdr:rowOff>2910</xdr:rowOff>
    </xdr:from>
    <xdr:to>
      <xdr:col>31</xdr:col>
      <xdr:colOff>125414</xdr:colOff>
      <xdr:row>42</xdr:row>
      <xdr:rowOff>25928</xdr:rowOff>
    </xdr:to>
    <xdr:graphicFrame macro="">
      <xdr:nvGraphicFramePr>
        <xdr:cNvPr id="3" name="Chart 2">
          <a:extLst>
            <a:ext uri="{FF2B5EF4-FFF2-40B4-BE49-F238E27FC236}">
              <a16:creationId xmlns:a16="http://schemas.microsoft.com/office/drawing/2014/main" id="{76A79F61-79B3-4B6E-B9ED-708B2C640C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8332</xdr:colOff>
      <xdr:row>44</xdr:row>
      <xdr:rowOff>178602</xdr:rowOff>
    </xdr:from>
    <xdr:to>
      <xdr:col>32</xdr:col>
      <xdr:colOff>59530</xdr:colOff>
      <xdr:row>65</xdr:row>
      <xdr:rowOff>178593</xdr:rowOff>
    </xdr:to>
    <xdr:graphicFrame macro="">
      <xdr:nvGraphicFramePr>
        <xdr:cNvPr id="4" name="Chart 3">
          <a:extLst>
            <a:ext uri="{FF2B5EF4-FFF2-40B4-BE49-F238E27FC236}">
              <a16:creationId xmlns:a16="http://schemas.microsoft.com/office/drawing/2014/main" id="{8D03DD93-7C75-42F4-AA25-AFAC1DEB6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0.81942</cdr:x>
      <cdr:y>0.37128</cdr:y>
    </cdr:from>
    <cdr:to>
      <cdr:x>1</cdr:x>
      <cdr:y>0.94372</cdr:y>
    </cdr:to>
    <cdr:sp macro="" textlink="">
      <cdr:nvSpPr>
        <cdr:cNvPr id="3" name="TextBox 1">
          <a:extLst xmlns:a="http://schemas.openxmlformats.org/drawingml/2006/main">
            <a:ext uri="{FF2B5EF4-FFF2-40B4-BE49-F238E27FC236}">
              <a16:creationId xmlns:a16="http://schemas.microsoft.com/office/drawing/2014/main" id="{6F2A7CA5-FAB2-4E1C-AA75-7BACD17130A3}"/>
            </a:ext>
          </a:extLst>
        </cdr:cNvPr>
        <cdr:cNvSpPr txBox="1"/>
      </cdr:nvSpPr>
      <cdr:spPr>
        <a:xfrm xmlns:a="http://schemas.openxmlformats.org/drawingml/2006/main">
          <a:off x="4426536" y="1310291"/>
          <a:ext cx="975500" cy="20201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2">
                  <a:lumMod val="75000"/>
                </a:schemeClr>
              </a:solidFill>
            </a:rPr>
            <a:t>Net Imports</a:t>
          </a:r>
        </a:p>
        <a:p xmlns:a="http://schemas.openxmlformats.org/drawingml/2006/main">
          <a:r>
            <a:rPr lang="en-US" sz="1000" b="1">
              <a:solidFill>
                <a:sysClr val="windowText" lastClr="000000"/>
              </a:solidFill>
            </a:rPr>
            <a:t>--Load</a:t>
          </a:r>
        </a:p>
        <a:p xmlns:a="http://schemas.openxmlformats.org/drawingml/2006/main">
          <a:endParaRPr lang="en-US" sz="1000" b="1">
            <a:solidFill>
              <a:sysClr val="windowText" lastClr="000000"/>
            </a:solidFill>
          </a:endParaRPr>
        </a:p>
        <a:p xmlns:a="http://schemas.openxmlformats.org/drawingml/2006/main">
          <a:endParaRPr lang="en-US" sz="1000" b="1">
            <a:solidFill>
              <a:sysClr val="windowText" lastClr="000000"/>
            </a:solidFill>
          </a:endParaRPr>
        </a:p>
        <a:p xmlns:a="http://schemas.openxmlformats.org/drawingml/2006/main">
          <a:endParaRPr lang="en-US" sz="1000" b="1">
            <a:solidFill>
              <a:sysClr val="windowText" lastClr="000000"/>
            </a:solidFill>
          </a:endParaRPr>
        </a:p>
        <a:p xmlns:a="http://schemas.openxmlformats.org/drawingml/2006/main">
          <a:r>
            <a:rPr lang="en-US" sz="1000">
              <a:solidFill>
                <a:schemeClr val="accent1"/>
              </a:solidFill>
            </a:rPr>
            <a:t>Wind</a:t>
          </a:r>
          <a:endParaRPr lang="en-US" sz="1000"/>
        </a:p>
        <a:p xmlns:a="http://schemas.openxmlformats.org/drawingml/2006/main">
          <a:endParaRPr lang="en-US" sz="1000"/>
        </a:p>
        <a:p xmlns:a="http://schemas.openxmlformats.org/drawingml/2006/main">
          <a:r>
            <a:rPr lang="en-US" sz="1000">
              <a:solidFill>
                <a:schemeClr val="accent2"/>
              </a:solidFill>
            </a:rPr>
            <a:t>Solar</a:t>
          </a:r>
          <a:endParaRPr lang="en-US" sz="1000">
            <a:solidFill>
              <a:sysClr val="windowText" lastClr="000000"/>
            </a:solidFill>
          </a:endParaRPr>
        </a:p>
        <a:p xmlns:a="http://schemas.openxmlformats.org/drawingml/2006/main">
          <a:endParaRPr lang="en-US" sz="1000"/>
        </a:p>
        <a:p xmlns:a="http://schemas.openxmlformats.org/drawingml/2006/main">
          <a:r>
            <a:rPr lang="en-US" sz="1000">
              <a:solidFill>
                <a:schemeClr val="bg1">
                  <a:lumMod val="50000"/>
                </a:schemeClr>
              </a:solidFill>
            </a:rPr>
            <a:t>Coal</a:t>
          </a:r>
        </a:p>
        <a:p xmlns:a="http://schemas.openxmlformats.org/drawingml/2006/main">
          <a:r>
            <a:rPr lang="en-US" sz="800"/>
            <a:t> </a:t>
          </a:r>
        </a:p>
        <a:p xmlns:a="http://schemas.openxmlformats.org/drawingml/2006/main">
          <a:endParaRPr lang="en-US" sz="1000">
            <a:solidFill>
              <a:schemeClr val="accent3">
                <a:lumMod val="60000"/>
                <a:lumOff val="40000"/>
              </a:schemeClr>
            </a:solidFill>
          </a:endParaRPr>
        </a:p>
        <a:p xmlns:a="http://schemas.openxmlformats.org/drawingml/2006/main">
          <a:endParaRPr lang="en-US" sz="1000"/>
        </a:p>
      </cdr:txBody>
    </cdr:sp>
  </cdr:relSizeAnchor>
</c:userShapes>
</file>

<file path=xl/drawings/drawing11.xml><?xml version="1.0" encoding="utf-8"?>
<c:userShapes xmlns:c="http://schemas.openxmlformats.org/drawingml/2006/chart">
  <cdr:relSizeAnchor xmlns:cdr="http://schemas.openxmlformats.org/drawingml/2006/chartDrawing">
    <cdr:from>
      <cdr:x>0.80933</cdr:x>
      <cdr:y>0.14337</cdr:y>
    </cdr:from>
    <cdr:to>
      <cdr:x>1</cdr:x>
      <cdr:y>0.97014</cdr:y>
    </cdr:to>
    <cdr:sp macro="" textlink="">
      <cdr:nvSpPr>
        <cdr:cNvPr id="2" name="TextBox 1">
          <a:extLst xmlns:a="http://schemas.openxmlformats.org/drawingml/2006/main">
            <a:ext uri="{FF2B5EF4-FFF2-40B4-BE49-F238E27FC236}">
              <a16:creationId xmlns:a16="http://schemas.microsoft.com/office/drawing/2014/main" id="{ADDCFD8D-1DC3-4B3B-8A26-D66F7538242D}"/>
            </a:ext>
          </a:extLst>
        </cdr:cNvPr>
        <cdr:cNvSpPr txBox="1"/>
      </cdr:nvSpPr>
      <cdr:spPr>
        <a:xfrm xmlns:a="http://schemas.openxmlformats.org/drawingml/2006/main">
          <a:off x="4391944" y="530944"/>
          <a:ext cx="1034698" cy="30617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accent4"/>
              </a:solidFill>
            </a:rPr>
            <a:t>Capacity</a:t>
          </a:r>
          <a:r>
            <a:rPr lang="en-US" sz="1000" baseline="0">
              <a:solidFill>
                <a:schemeClr val="accent4"/>
              </a:solidFill>
            </a:rPr>
            <a:t> PPA</a:t>
          </a:r>
        </a:p>
        <a:p xmlns:a="http://schemas.openxmlformats.org/drawingml/2006/main">
          <a:endParaRPr lang="en-US" sz="1000">
            <a:solidFill>
              <a:schemeClr val="accent1"/>
            </a:solidFill>
          </a:endParaRPr>
        </a:p>
        <a:p xmlns:a="http://schemas.openxmlformats.org/drawingml/2006/main">
          <a:r>
            <a:rPr lang="en-US" sz="1000">
              <a:solidFill>
                <a:schemeClr val="accent5">
                  <a:lumMod val="60000"/>
                  <a:lumOff val="40000"/>
                </a:schemeClr>
              </a:solidFill>
            </a:rPr>
            <a:t>Battery Storage</a:t>
          </a:r>
        </a:p>
        <a:p xmlns:a="http://schemas.openxmlformats.org/drawingml/2006/main">
          <a:endParaRPr lang="en-US" sz="1000">
            <a:solidFill>
              <a:schemeClr val="accent1"/>
            </a:solidFill>
          </a:endParaRPr>
        </a:p>
        <a:p xmlns:a="http://schemas.openxmlformats.org/drawingml/2006/main">
          <a:r>
            <a:rPr lang="en-US" sz="1000">
              <a:solidFill>
                <a:schemeClr val="accent1"/>
              </a:solidFill>
            </a:rPr>
            <a:t>Wind</a:t>
          </a:r>
          <a:endParaRPr lang="en-US" sz="800"/>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r>
            <a:rPr lang="en-US" sz="500">
              <a:solidFill>
                <a:schemeClr val="accent2">
                  <a:lumMod val="75000"/>
                </a:schemeClr>
              </a:solidFill>
            </a:rPr>
            <a:t> </a:t>
          </a:r>
        </a:p>
        <a:p xmlns:a="http://schemas.openxmlformats.org/drawingml/2006/main">
          <a:r>
            <a:rPr lang="en-US" sz="1000">
              <a:solidFill>
                <a:schemeClr val="accent2"/>
              </a:solidFill>
            </a:rPr>
            <a:t>Utility Solar</a:t>
          </a:r>
          <a:endParaRPr lang="en-US" sz="1000">
            <a:solidFill>
              <a:schemeClr val="accent4"/>
            </a:solidFill>
          </a:endParaRPr>
        </a:p>
        <a:p xmlns:a="http://schemas.openxmlformats.org/drawingml/2006/main">
          <a:r>
            <a:rPr lang="en-US" sz="500"/>
            <a:t> </a:t>
          </a:r>
        </a:p>
        <a:p xmlns:a="http://schemas.openxmlformats.org/drawingml/2006/main">
          <a:endParaRPr lang="en-US" sz="500"/>
        </a:p>
        <a:p xmlns:a="http://schemas.openxmlformats.org/drawingml/2006/main">
          <a:endParaRPr lang="en-US" sz="500"/>
        </a:p>
        <a:p xmlns:a="http://schemas.openxmlformats.org/drawingml/2006/main">
          <a:endParaRPr lang="en-US" sz="500"/>
        </a:p>
        <a:p xmlns:a="http://schemas.openxmlformats.org/drawingml/2006/main">
          <a:endParaRPr lang="en-US" sz="500"/>
        </a:p>
        <a:p xmlns:a="http://schemas.openxmlformats.org/drawingml/2006/main">
          <a:r>
            <a:rPr lang="en-US" sz="1000">
              <a:solidFill>
                <a:schemeClr val="bg1">
                  <a:lumMod val="50000"/>
                </a:schemeClr>
              </a:solidFill>
            </a:rPr>
            <a:t>Coal</a:t>
          </a:r>
          <a:endParaRPr lang="en-US" sz="1000"/>
        </a:p>
        <a:p xmlns:a="http://schemas.openxmlformats.org/drawingml/2006/main">
          <a:endParaRPr lang="en-US" sz="1000">
            <a:solidFill>
              <a:schemeClr val="accent3">
                <a:lumMod val="60000"/>
                <a:lumOff val="40000"/>
              </a:schemeClr>
            </a:solidFill>
          </a:endParaRPr>
        </a:p>
        <a:p xmlns:a="http://schemas.openxmlformats.org/drawingml/2006/main">
          <a:endParaRPr lang="en-US" sz="1000">
            <a:solidFill>
              <a:schemeClr val="accent3">
                <a:lumMod val="60000"/>
                <a:lumOff val="40000"/>
              </a:schemeClr>
            </a:solidFill>
          </a:endParaRPr>
        </a:p>
        <a:p xmlns:a="http://schemas.openxmlformats.org/drawingml/2006/main">
          <a:endParaRPr lang="en-US" sz="1100"/>
        </a:p>
      </cdr:txBody>
    </cdr:sp>
  </cdr:relSizeAnchor>
</c:userShapes>
</file>

<file path=xl/drawings/drawing12.xml><?xml version="1.0" encoding="utf-8"?>
<c:userShapes xmlns:c="http://schemas.openxmlformats.org/drawingml/2006/chart">
  <cdr:relSizeAnchor xmlns:cdr="http://schemas.openxmlformats.org/drawingml/2006/chartDrawing">
    <cdr:from>
      <cdr:x>0.80933</cdr:x>
      <cdr:y>0.26863</cdr:y>
    </cdr:from>
    <cdr:to>
      <cdr:x>1</cdr:x>
      <cdr:y>0.97014</cdr:y>
    </cdr:to>
    <cdr:sp macro="" textlink="">
      <cdr:nvSpPr>
        <cdr:cNvPr id="2" name="TextBox 1">
          <a:extLst xmlns:a="http://schemas.openxmlformats.org/drawingml/2006/main">
            <a:ext uri="{FF2B5EF4-FFF2-40B4-BE49-F238E27FC236}">
              <a16:creationId xmlns:a16="http://schemas.microsoft.com/office/drawing/2014/main" id="{ADDCFD8D-1DC3-4B3B-8A26-D66F7538242D}"/>
            </a:ext>
          </a:extLst>
        </cdr:cNvPr>
        <cdr:cNvSpPr txBox="1"/>
      </cdr:nvSpPr>
      <cdr:spPr>
        <a:xfrm xmlns:a="http://schemas.openxmlformats.org/drawingml/2006/main">
          <a:off x="4552837" y="1194057"/>
          <a:ext cx="1072602" cy="31182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accent4"/>
              </a:solidFill>
            </a:rPr>
            <a:t>Capacity PPA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1">
              <a:effectLst/>
              <a:latin typeface="+mn-lt"/>
              <a:ea typeface="+mn-ea"/>
              <a:cs typeface="+mn-cs"/>
            </a:rPr>
            <a:t>Peak</a:t>
          </a:r>
          <a:r>
            <a:rPr lang="en-US" sz="1100" b="1" baseline="0">
              <a:effectLst/>
              <a:latin typeface="+mn-lt"/>
              <a:ea typeface="+mn-ea"/>
              <a:cs typeface="+mn-cs"/>
            </a:rPr>
            <a:t> Demand</a:t>
          </a:r>
          <a:endParaRPr lang="en-US" sz="1000">
            <a:solidFill>
              <a:schemeClr val="accent4"/>
            </a:solidFill>
          </a:endParaRPr>
        </a:p>
        <a:p xmlns:a="http://schemas.openxmlformats.org/drawingml/2006/main">
          <a:endParaRPr lang="en-US" sz="1000">
            <a:solidFill>
              <a:schemeClr val="accent4"/>
            </a:solidFill>
          </a:endParaRPr>
        </a:p>
        <a:p xmlns:a="http://schemas.openxmlformats.org/drawingml/2006/main">
          <a:endParaRPr lang="en-US" sz="1000">
            <a:solidFill>
              <a:schemeClr val="accent4"/>
            </a:solidFill>
          </a:endParaRPr>
        </a:p>
        <a:p xmlns:a="http://schemas.openxmlformats.org/drawingml/2006/main">
          <a:r>
            <a:rPr lang="en-US" sz="1000">
              <a:solidFill>
                <a:schemeClr val="accent5">
                  <a:lumMod val="60000"/>
                  <a:lumOff val="40000"/>
                </a:schemeClr>
              </a:solidFill>
            </a:rPr>
            <a:t>Battery Storage</a:t>
          </a:r>
        </a:p>
        <a:p xmlns:a="http://schemas.openxmlformats.org/drawingml/2006/main">
          <a:r>
            <a:rPr lang="en-US" sz="1000">
              <a:solidFill>
                <a:schemeClr val="accent1"/>
              </a:solidFill>
            </a:rPr>
            <a:t>Wind</a:t>
          </a:r>
        </a:p>
        <a:p xmlns:a="http://schemas.openxmlformats.org/drawingml/2006/main">
          <a:endParaRPr lang="en-US" sz="1000">
            <a:solidFill>
              <a:schemeClr val="accent1"/>
            </a:solidFill>
          </a:endParaRPr>
        </a:p>
        <a:p xmlns:a="http://schemas.openxmlformats.org/drawingml/2006/main">
          <a:endParaRPr lang="en-US" sz="1000">
            <a:solidFill>
              <a:schemeClr val="accent2">
                <a:lumMod val="75000"/>
              </a:schemeClr>
            </a:solidFill>
          </a:endParaRPr>
        </a:p>
        <a:p xmlns:a="http://schemas.openxmlformats.org/drawingml/2006/main">
          <a:r>
            <a:rPr lang="en-US" sz="1000">
              <a:solidFill>
                <a:schemeClr val="accent2"/>
              </a:solidFill>
            </a:rPr>
            <a:t>Utility Solar</a:t>
          </a:r>
        </a:p>
        <a:p xmlns:a="http://schemas.openxmlformats.org/drawingml/2006/main">
          <a:endParaRPr lang="en-US" sz="1000">
            <a:solidFill>
              <a:schemeClr val="accent1">
                <a:lumMod val="50000"/>
              </a:schemeClr>
            </a:solidFill>
          </a:endParaRPr>
        </a:p>
        <a:p xmlns:a="http://schemas.openxmlformats.org/drawingml/2006/main">
          <a:endParaRPr lang="en-US" sz="1000">
            <a:solidFill>
              <a:schemeClr val="accent5"/>
            </a:solidFill>
          </a:endParaRPr>
        </a:p>
        <a:p xmlns:a="http://schemas.openxmlformats.org/drawingml/2006/main">
          <a:endParaRPr lang="en-US" sz="1000">
            <a:solidFill>
              <a:schemeClr val="accent5"/>
            </a:solidFill>
          </a:endParaRPr>
        </a:p>
        <a:p xmlns:a="http://schemas.openxmlformats.org/drawingml/2006/main">
          <a:endParaRPr lang="en-US" sz="1000">
            <a:solidFill>
              <a:schemeClr val="accent5"/>
            </a:solidFill>
          </a:endParaRPr>
        </a:p>
        <a:p xmlns:a="http://schemas.openxmlformats.org/drawingml/2006/main">
          <a:endParaRPr lang="en-US" sz="1000">
            <a:solidFill>
              <a:schemeClr val="accent5"/>
            </a:solidFill>
          </a:endParaRPr>
        </a:p>
        <a:p xmlns:a="http://schemas.openxmlformats.org/drawingml/2006/main">
          <a:r>
            <a:rPr lang="en-US" sz="500"/>
            <a:t> </a:t>
          </a:r>
        </a:p>
        <a:p xmlns:a="http://schemas.openxmlformats.org/drawingml/2006/main">
          <a:r>
            <a:rPr lang="en-US" sz="1000">
              <a:solidFill>
                <a:schemeClr val="bg1">
                  <a:lumMod val="50000"/>
                </a:schemeClr>
              </a:solidFill>
            </a:rPr>
            <a:t>Coal</a:t>
          </a:r>
        </a:p>
        <a:p xmlns:a="http://schemas.openxmlformats.org/drawingml/2006/main">
          <a:endParaRPr lang="en-US" sz="1000">
            <a:solidFill>
              <a:schemeClr val="bg1">
                <a:lumMod val="50000"/>
              </a:schemeClr>
            </a:solidFill>
          </a:endParaRPr>
        </a:p>
        <a:p xmlns:a="http://schemas.openxmlformats.org/drawingml/2006/main">
          <a:endParaRPr lang="en-US" sz="1000"/>
        </a:p>
        <a:p xmlns:a="http://schemas.openxmlformats.org/drawingml/2006/main">
          <a:endParaRPr lang="en-US" sz="1000">
            <a:solidFill>
              <a:schemeClr val="accent3">
                <a:lumMod val="60000"/>
                <a:lumOff val="40000"/>
              </a:schemeClr>
            </a:solidFill>
          </a:endParaRPr>
        </a:p>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30955</xdr:colOff>
      <xdr:row>4</xdr:row>
      <xdr:rowOff>180447</xdr:rowOff>
    </xdr:from>
    <xdr:to>
      <xdr:col>31</xdr:col>
      <xdr:colOff>126205</xdr:colOff>
      <xdr:row>22</xdr:row>
      <xdr:rowOff>28047</xdr:rowOff>
    </xdr:to>
    <xdr:graphicFrame macro="">
      <xdr:nvGraphicFramePr>
        <xdr:cNvPr id="2" name="Chart 1">
          <a:extLst>
            <a:ext uri="{FF2B5EF4-FFF2-40B4-BE49-F238E27FC236}">
              <a16:creationId xmlns:a16="http://schemas.microsoft.com/office/drawing/2014/main" id="{4B21DD61-F473-48EE-8497-3D988629ED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2383</xdr:colOff>
      <xdr:row>24</xdr:row>
      <xdr:rowOff>2910</xdr:rowOff>
    </xdr:from>
    <xdr:to>
      <xdr:col>31</xdr:col>
      <xdr:colOff>125414</xdr:colOff>
      <xdr:row>42</xdr:row>
      <xdr:rowOff>25928</xdr:rowOff>
    </xdr:to>
    <xdr:graphicFrame macro="">
      <xdr:nvGraphicFramePr>
        <xdr:cNvPr id="3" name="Chart 2">
          <a:extLst>
            <a:ext uri="{FF2B5EF4-FFF2-40B4-BE49-F238E27FC236}">
              <a16:creationId xmlns:a16="http://schemas.microsoft.com/office/drawing/2014/main" id="{40C1A8EA-F616-4FE3-8767-2D104D06C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11507</xdr:colOff>
      <xdr:row>43</xdr:row>
      <xdr:rowOff>154562</xdr:rowOff>
    </xdr:from>
    <xdr:to>
      <xdr:col>32</xdr:col>
      <xdr:colOff>59530</xdr:colOff>
      <xdr:row>64</xdr:row>
      <xdr:rowOff>154553</xdr:rowOff>
    </xdr:to>
    <xdr:graphicFrame macro="">
      <xdr:nvGraphicFramePr>
        <xdr:cNvPr id="4" name="Chart 3">
          <a:extLst>
            <a:ext uri="{FF2B5EF4-FFF2-40B4-BE49-F238E27FC236}">
              <a16:creationId xmlns:a16="http://schemas.microsoft.com/office/drawing/2014/main" id="{E44C84E1-A7FD-42C6-A60B-9C3110E16D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0.81942</cdr:x>
      <cdr:y>0.14366</cdr:y>
    </cdr:from>
    <cdr:to>
      <cdr:x>1</cdr:x>
      <cdr:y>0.91479</cdr:y>
    </cdr:to>
    <cdr:sp macro="" textlink="">
      <cdr:nvSpPr>
        <cdr:cNvPr id="3" name="TextBox 1">
          <a:extLst xmlns:a="http://schemas.openxmlformats.org/drawingml/2006/main">
            <a:ext uri="{FF2B5EF4-FFF2-40B4-BE49-F238E27FC236}">
              <a16:creationId xmlns:a16="http://schemas.microsoft.com/office/drawing/2014/main" id="{6F2A7CA5-FAB2-4E1C-AA75-7BACD17130A3}"/>
            </a:ext>
          </a:extLst>
        </cdr:cNvPr>
        <cdr:cNvSpPr txBox="1"/>
      </cdr:nvSpPr>
      <cdr:spPr>
        <a:xfrm xmlns:a="http://schemas.openxmlformats.org/drawingml/2006/main">
          <a:off x="4500869" y="525462"/>
          <a:ext cx="991881" cy="28204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2">
                  <a:lumMod val="75000"/>
                </a:schemeClr>
              </a:solidFill>
            </a:rPr>
            <a:t>Net Imports</a:t>
          </a:r>
        </a:p>
        <a:p xmlns:a="http://schemas.openxmlformats.org/drawingml/2006/main">
          <a:r>
            <a:rPr lang="en-US" sz="1000">
              <a:solidFill>
                <a:schemeClr val="accent5">
                  <a:lumMod val="60000"/>
                  <a:lumOff val="40000"/>
                </a:schemeClr>
              </a:solidFill>
            </a:rPr>
            <a:t>Battery Storage</a:t>
          </a:r>
        </a:p>
        <a:p xmlns:a="http://schemas.openxmlformats.org/drawingml/2006/main">
          <a:r>
            <a:rPr lang="en-US" sz="1000" b="1">
              <a:solidFill>
                <a:sysClr val="windowText" lastClr="000000"/>
              </a:solidFill>
            </a:rPr>
            <a:t>--Load</a:t>
          </a:r>
        </a:p>
        <a:p xmlns:a="http://schemas.openxmlformats.org/drawingml/2006/main">
          <a:endParaRPr lang="en-US" sz="1000" b="1">
            <a:solidFill>
              <a:sysClr val="windowText" lastClr="000000"/>
            </a:solidFill>
          </a:endParaRPr>
        </a:p>
        <a:p xmlns:a="http://schemas.openxmlformats.org/drawingml/2006/main">
          <a:r>
            <a:rPr lang="en-US" sz="1000">
              <a:solidFill>
                <a:schemeClr val="accent1"/>
              </a:solidFill>
            </a:rPr>
            <a:t>Wind</a:t>
          </a:r>
        </a:p>
        <a:p xmlns:a="http://schemas.openxmlformats.org/drawingml/2006/main">
          <a:endParaRPr lang="en-US" sz="1000"/>
        </a:p>
        <a:p xmlns:a="http://schemas.openxmlformats.org/drawingml/2006/main">
          <a:endParaRPr lang="en-US" sz="1000"/>
        </a:p>
        <a:p xmlns:a="http://schemas.openxmlformats.org/drawingml/2006/main">
          <a:endParaRPr lang="en-US" sz="1000"/>
        </a:p>
        <a:p xmlns:a="http://schemas.openxmlformats.org/drawingml/2006/main">
          <a:endParaRPr lang="en-US" sz="1000"/>
        </a:p>
        <a:p xmlns:a="http://schemas.openxmlformats.org/drawingml/2006/main">
          <a:endParaRPr lang="en-US" sz="1000"/>
        </a:p>
        <a:p xmlns:a="http://schemas.openxmlformats.org/drawingml/2006/main">
          <a:endParaRPr lang="en-US" sz="1000"/>
        </a:p>
        <a:p xmlns:a="http://schemas.openxmlformats.org/drawingml/2006/main">
          <a:r>
            <a:rPr lang="en-US" sz="1000">
              <a:solidFill>
                <a:schemeClr val="accent2"/>
              </a:solidFill>
            </a:rPr>
            <a:t>Solar</a:t>
          </a:r>
          <a:endParaRPr lang="en-US" sz="1000"/>
        </a:p>
        <a:p xmlns:a="http://schemas.openxmlformats.org/drawingml/2006/main">
          <a:endParaRPr lang="en-US" sz="1000"/>
        </a:p>
        <a:p xmlns:a="http://schemas.openxmlformats.org/drawingml/2006/main">
          <a:endParaRPr lang="en-US" sz="1000"/>
        </a:p>
        <a:p xmlns:a="http://schemas.openxmlformats.org/drawingml/2006/main">
          <a:r>
            <a:rPr lang="en-US" sz="1000">
              <a:solidFill>
                <a:schemeClr val="bg1">
                  <a:lumMod val="50000"/>
                </a:schemeClr>
              </a:solidFill>
            </a:rPr>
            <a:t>Coal</a:t>
          </a:r>
        </a:p>
        <a:p xmlns:a="http://schemas.openxmlformats.org/drawingml/2006/main">
          <a:r>
            <a:rPr lang="en-US" sz="800"/>
            <a:t> </a:t>
          </a:r>
        </a:p>
        <a:p xmlns:a="http://schemas.openxmlformats.org/drawingml/2006/main">
          <a:endParaRPr lang="en-US" sz="1000">
            <a:solidFill>
              <a:schemeClr val="accent3">
                <a:lumMod val="60000"/>
                <a:lumOff val="40000"/>
              </a:schemeClr>
            </a:solidFill>
          </a:endParaRPr>
        </a:p>
        <a:p xmlns:a="http://schemas.openxmlformats.org/drawingml/2006/main">
          <a:endParaRPr lang="en-US" sz="1000"/>
        </a:p>
      </cdr:txBody>
    </cdr:sp>
  </cdr:relSizeAnchor>
</c:userShapes>
</file>

<file path=xl/drawings/drawing15.xml><?xml version="1.0" encoding="utf-8"?>
<c:userShapes xmlns:c="http://schemas.openxmlformats.org/drawingml/2006/chart">
  <cdr:relSizeAnchor xmlns:cdr="http://schemas.openxmlformats.org/drawingml/2006/chartDrawing">
    <cdr:from>
      <cdr:x>0.80933</cdr:x>
      <cdr:y>0.07373</cdr:y>
    </cdr:from>
    <cdr:to>
      <cdr:x>1</cdr:x>
      <cdr:y>0.97014</cdr:y>
    </cdr:to>
    <cdr:sp macro="" textlink="">
      <cdr:nvSpPr>
        <cdr:cNvPr id="2" name="TextBox 1">
          <a:extLst xmlns:a="http://schemas.openxmlformats.org/drawingml/2006/main">
            <a:ext uri="{FF2B5EF4-FFF2-40B4-BE49-F238E27FC236}">
              <a16:creationId xmlns:a16="http://schemas.microsoft.com/office/drawing/2014/main" id="{ADDCFD8D-1DC3-4B3B-8A26-D66F7538242D}"/>
            </a:ext>
          </a:extLst>
        </cdr:cNvPr>
        <cdr:cNvSpPr txBox="1"/>
      </cdr:nvSpPr>
      <cdr:spPr>
        <a:xfrm xmlns:a="http://schemas.openxmlformats.org/drawingml/2006/main">
          <a:off x="4465362" y="282840"/>
          <a:ext cx="1051994" cy="3438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accent4"/>
              </a:solidFill>
            </a:rPr>
            <a:t>Capacity PPA</a:t>
          </a:r>
        </a:p>
        <a:p xmlns:a="http://schemas.openxmlformats.org/drawingml/2006/main">
          <a:r>
            <a:rPr lang="en-US" sz="1000">
              <a:solidFill>
                <a:schemeClr val="accent5">
                  <a:lumMod val="60000"/>
                  <a:lumOff val="40000"/>
                </a:schemeClr>
              </a:solidFill>
            </a:rPr>
            <a:t>Battery Storage</a:t>
          </a:r>
        </a:p>
        <a:p xmlns:a="http://schemas.openxmlformats.org/drawingml/2006/main">
          <a:endParaRPr lang="en-US" sz="1000">
            <a:solidFill>
              <a:schemeClr val="accent1"/>
            </a:solidFill>
          </a:endParaRPr>
        </a:p>
        <a:p xmlns:a="http://schemas.openxmlformats.org/drawingml/2006/main">
          <a:endParaRPr lang="en-US" sz="1000">
            <a:solidFill>
              <a:schemeClr val="accent1"/>
            </a:solidFill>
          </a:endParaRPr>
        </a:p>
        <a:p xmlns:a="http://schemas.openxmlformats.org/drawingml/2006/main">
          <a:endParaRPr lang="en-US" sz="1000">
            <a:solidFill>
              <a:schemeClr val="accent1"/>
            </a:solidFill>
          </a:endParaRPr>
        </a:p>
        <a:p xmlns:a="http://schemas.openxmlformats.org/drawingml/2006/main">
          <a:r>
            <a:rPr lang="en-US" sz="1000">
              <a:solidFill>
                <a:schemeClr val="accent1"/>
              </a:solidFill>
            </a:rPr>
            <a:t>Wind</a:t>
          </a:r>
        </a:p>
        <a:p xmlns:a="http://schemas.openxmlformats.org/drawingml/2006/main">
          <a:r>
            <a:rPr lang="en-US" sz="800"/>
            <a:t> </a:t>
          </a:r>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1000">
            <a:solidFill>
              <a:schemeClr val="accent2">
                <a:lumMod val="75000"/>
              </a:schemeClr>
            </a:solidFill>
          </a:endParaRPr>
        </a:p>
        <a:p xmlns:a="http://schemas.openxmlformats.org/drawingml/2006/main">
          <a:endParaRPr lang="en-US" sz="1000">
            <a:solidFill>
              <a:schemeClr val="accent2">
                <a:lumMod val="75000"/>
              </a:schemeClr>
            </a:solidFill>
          </a:endParaRPr>
        </a:p>
        <a:p xmlns:a="http://schemas.openxmlformats.org/drawingml/2006/main">
          <a:r>
            <a:rPr lang="en-US" sz="1000">
              <a:solidFill>
                <a:schemeClr val="accent2"/>
              </a:solidFill>
            </a:rPr>
            <a:t>Utility Solar</a:t>
          </a:r>
        </a:p>
        <a:p xmlns:a="http://schemas.openxmlformats.org/drawingml/2006/main">
          <a:endParaRPr lang="en-US" sz="1000">
            <a:solidFill>
              <a:sysClr val="windowText" lastClr="000000"/>
            </a:solidFill>
          </a:endParaRPr>
        </a:p>
        <a:p xmlns:a="http://schemas.openxmlformats.org/drawingml/2006/main">
          <a:endParaRPr lang="en-US" sz="1000">
            <a:solidFill>
              <a:schemeClr val="accent1">
                <a:lumMod val="50000"/>
              </a:schemeClr>
            </a:solidFill>
          </a:endParaRPr>
        </a:p>
        <a:p xmlns:a="http://schemas.openxmlformats.org/drawingml/2006/main">
          <a:endParaRPr lang="en-US" sz="1000">
            <a:solidFill>
              <a:schemeClr val="accent1">
                <a:lumMod val="50000"/>
              </a:schemeClr>
            </a:solidFill>
          </a:endParaRPr>
        </a:p>
        <a:p xmlns:a="http://schemas.openxmlformats.org/drawingml/2006/main">
          <a:endParaRPr lang="en-US" sz="1000">
            <a:solidFill>
              <a:schemeClr val="accent1">
                <a:lumMod val="50000"/>
              </a:schemeClr>
            </a:solidFill>
          </a:endParaRPr>
        </a:p>
        <a:p xmlns:a="http://schemas.openxmlformats.org/drawingml/2006/main">
          <a:r>
            <a:rPr lang="en-US" sz="1000">
              <a:solidFill>
                <a:schemeClr val="bg1">
                  <a:lumMod val="50000"/>
                </a:schemeClr>
              </a:solidFill>
            </a:rPr>
            <a:t>Coal</a:t>
          </a:r>
          <a:endParaRPr lang="en-US" sz="1000"/>
        </a:p>
        <a:p xmlns:a="http://schemas.openxmlformats.org/drawingml/2006/main">
          <a:endParaRPr lang="en-US" sz="1000">
            <a:solidFill>
              <a:schemeClr val="accent3">
                <a:lumMod val="60000"/>
                <a:lumOff val="40000"/>
              </a:schemeClr>
            </a:solidFill>
          </a:endParaRPr>
        </a:p>
        <a:p xmlns:a="http://schemas.openxmlformats.org/drawingml/2006/main">
          <a:endParaRPr lang="en-US" sz="1100"/>
        </a:p>
      </cdr:txBody>
    </cdr:sp>
  </cdr:relSizeAnchor>
</c:userShapes>
</file>

<file path=xl/drawings/drawing16.xml><?xml version="1.0" encoding="utf-8"?>
<c:userShapes xmlns:c="http://schemas.openxmlformats.org/drawingml/2006/chart">
  <cdr:relSizeAnchor xmlns:cdr="http://schemas.openxmlformats.org/drawingml/2006/chartDrawing">
    <cdr:from>
      <cdr:x>0.80933</cdr:x>
      <cdr:y>0.37664</cdr:y>
    </cdr:from>
    <cdr:to>
      <cdr:x>1</cdr:x>
      <cdr:y>0.97014</cdr:y>
    </cdr:to>
    <cdr:sp macro="" textlink="">
      <cdr:nvSpPr>
        <cdr:cNvPr id="2" name="TextBox 1">
          <a:extLst xmlns:a="http://schemas.openxmlformats.org/drawingml/2006/main">
            <a:ext uri="{FF2B5EF4-FFF2-40B4-BE49-F238E27FC236}">
              <a16:creationId xmlns:a16="http://schemas.microsoft.com/office/drawing/2014/main" id="{ADDCFD8D-1DC3-4B3B-8A26-D66F7538242D}"/>
            </a:ext>
          </a:extLst>
        </cdr:cNvPr>
        <cdr:cNvSpPr txBox="1"/>
      </cdr:nvSpPr>
      <cdr:spPr>
        <a:xfrm xmlns:a="http://schemas.openxmlformats.org/drawingml/2006/main">
          <a:off x="4479541" y="1614366"/>
          <a:ext cx="1055335" cy="25438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accent4"/>
              </a:solidFill>
            </a:rPr>
            <a:t>Capacity</a:t>
          </a:r>
          <a:r>
            <a:rPr lang="en-US" sz="1000" baseline="0">
              <a:solidFill>
                <a:schemeClr val="accent4"/>
              </a:solidFill>
            </a:rPr>
            <a:t> PPA</a:t>
          </a:r>
          <a:endParaRPr lang="en-US" sz="1000">
            <a:solidFill>
              <a:schemeClr val="accent4"/>
            </a:solidFill>
          </a:endParaRPr>
        </a:p>
        <a:p xmlns:a="http://schemas.openxmlformats.org/drawingml/2006/main">
          <a:r>
            <a:rPr lang="en-US" sz="1000">
              <a:solidFill>
                <a:schemeClr val="accent5">
                  <a:lumMod val="60000"/>
                  <a:lumOff val="40000"/>
                </a:schemeClr>
              </a:solidFill>
            </a:rPr>
            <a:t>Battery Storage</a:t>
          </a:r>
          <a:endParaRPr lang="en-US" sz="1000">
            <a:solidFill>
              <a:schemeClr val="accent1"/>
            </a:solidFill>
          </a:endParaRPr>
        </a:p>
        <a:p xmlns:a="http://schemas.openxmlformats.org/drawingml/2006/main">
          <a:r>
            <a:rPr lang="en-US" sz="1000">
              <a:solidFill>
                <a:schemeClr val="accent1"/>
              </a:solidFill>
            </a:rPr>
            <a:t>Wind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1">
              <a:effectLst/>
              <a:latin typeface="+mn-lt"/>
              <a:ea typeface="+mn-ea"/>
              <a:cs typeface="+mn-cs"/>
            </a:rPr>
            <a:t>Peak</a:t>
          </a:r>
          <a:r>
            <a:rPr lang="en-US" sz="1100" b="1" baseline="0">
              <a:effectLst/>
              <a:latin typeface="+mn-lt"/>
              <a:ea typeface="+mn-ea"/>
              <a:cs typeface="+mn-cs"/>
            </a:rPr>
            <a:t> Demand</a:t>
          </a:r>
          <a:endParaRPr lang="en-US" sz="800">
            <a:effectLst/>
          </a:endParaRPr>
        </a:p>
        <a:p xmlns:a="http://schemas.openxmlformats.org/drawingml/2006/main">
          <a:endParaRPr lang="en-US" sz="800"/>
        </a:p>
        <a:p xmlns:a="http://schemas.openxmlformats.org/drawingml/2006/main">
          <a:endParaRPr lang="en-US" sz="800"/>
        </a:p>
        <a:p xmlns:a="http://schemas.openxmlformats.org/drawingml/2006/main">
          <a:r>
            <a:rPr lang="en-US" sz="1000">
              <a:solidFill>
                <a:schemeClr val="accent2"/>
              </a:solidFill>
            </a:rPr>
            <a:t>Utility Solar</a:t>
          </a:r>
        </a:p>
        <a:p xmlns:a="http://schemas.openxmlformats.org/drawingml/2006/main">
          <a:endParaRPr lang="en-US" sz="1000">
            <a:solidFill>
              <a:schemeClr val="accent1">
                <a:lumMod val="50000"/>
              </a:schemeClr>
            </a:solidFill>
          </a:endParaRPr>
        </a:p>
        <a:p xmlns:a="http://schemas.openxmlformats.org/drawingml/2006/main">
          <a:endParaRPr lang="en-US" sz="1000">
            <a:solidFill>
              <a:schemeClr val="accent4"/>
            </a:solidFill>
          </a:endParaRPr>
        </a:p>
        <a:p xmlns:a="http://schemas.openxmlformats.org/drawingml/2006/main">
          <a:endParaRPr lang="en-US" sz="1000">
            <a:solidFill>
              <a:schemeClr val="accent5"/>
            </a:solidFill>
          </a:endParaRPr>
        </a:p>
        <a:p xmlns:a="http://schemas.openxmlformats.org/drawingml/2006/main">
          <a:r>
            <a:rPr lang="en-US" sz="500"/>
            <a:t> </a:t>
          </a:r>
        </a:p>
        <a:p xmlns:a="http://schemas.openxmlformats.org/drawingml/2006/main">
          <a:r>
            <a:rPr lang="en-US" sz="1000">
              <a:solidFill>
                <a:schemeClr val="bg1">
                  <a:lumMod val="50000"/>
                </a:schemeClr>
              </a:solidFill>
            </a:rPr>
            <a:t>Coal</a:t>
          </a:r>
        </a:p>
        <a:p xmlns:a="http://schemas.openxmlformats.org/drawingml/2006/main">
          <a:endParaRPr lang="en-US" sz="1000">
            <a:solidFill>
              <a:schemeClr val="bg1">
                <a:lumMod val="50000"/>
              </a:schemeClr>
            </a:solidFill>
          </a:endParaRPr>
        </a:p>
        <a:p xmlns:a="http://schemas.openxmlformats.org/drawingml/2006/main">
          <a:endParaRPr lang="en-US" sz="1000"/>
        </a:p>
        <a:p xmlns:a="http://schemas.openxmlformats.org/drawingml/2006/main">
          <a:endParaRPr lang="en-US" sz="1000">
            <a:solidFill>
              <a:schemeClr val="accent3">
                <a:lumMod val="60000"/>
                <a:lumOff val="40000"/>
              </a:schemeClr>
            </a:solidFill>
          </a:endParaRPr>
        </a:p>
        <a:p xmlns:a="http://schemas.openxmlformats.org/drawingml/2006/main">
          <a:endParaRPr lang="en-US" sz="11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84137</xdr:colOff>
      <xdr:row>18</xdr:row>
      <xdr:rowOff>139699</xdr:rowOff>
    </xdr:from>
    <xdr:to>
      <xdr:col>28</xdr:col>
      <xdr:colOff>66675</xdr:colOff>
      <xdr:row>35</xdr:row>
      <xdr:rowOff>112058</xdr:rowOff>
    </xdr:to>
    <xdr:graphicFrame macro="">
      <xdr:nvGraphicFramePr>
        <xdr:cNvPr id="2" name="Chart 1">
          <a:extLst>
            <a:ext uri="{FF2B5EF4-FFF2-40B4-BE49-F238E27FC236}">
              <a16:creationId xmlns:a16="http://schemas.microsoft.com/office/drawing/2014/main" id="{4F4BE76D-B276-4D48-A5FA-DE44868367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9525</xdr:rowOff>
    </xdr:from>
    <xdr:to>
      <xdr:col>26</xdr:col>
      <xdr:colOff>57150</xdr:colOff>
      <xdr:row>15</xdr:row>
      <xdr:rowOff>0</xdr:rowOff>
    </xdr:to>
    <xdr:graphicFrame macro="">
      <xdr:nvGraphicFramePr>
        <xdr:cNvPr id="4" name="Chart 3">
          <a:extLst>
            <a:ext uri="{FF2B5EF4-FFF2-40B4-BE49-F238E27FC236}">
              <a16:creationId xmlns:a16="http://schemas.microsoft.com/office/drawing/2014/main" id="{67664B8A-5D93-47AB-BFEB-E7BAF65D9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151832</xdr:colOff>
      <xdr:row>4</xdr:row>
      <xdr:rowOff>19277</xdr:rowOff>
    </xdr:from>
    <xdr:to>
      <xdr:col>26</xdr:col>
      <xdr:colOff>12132</xdr:colOff>
      <xdr:row>16</xdr:row>
      <xdr:rowOff>66788</xdr:rowOff>
    </xdr:to>
    <xdr:graphicFrame macro="">
      <xdr:nvGraphicFramePr>
        <xdr:cNvPr id="2" name="Chart 1">
          <a:extLst>
            <a:ext uri="{FF2B5EF4-FFF2-40B4-BE49-F238E27FC236}">
              <a16:creationId xmlns:a16="http://schemas.microsoft.com/office/drawing/2014/main" id="{4E260222-F42E-4F8D-8467-E315B6D7CC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3515</xdr:colOff>
      <xdr:row>45</xdr:row>
      <xdr:rowOff>15876</xdr:rowOff>
    </xdr:from>
    <xdr:to>
      <xdr:col>26</xdr:col>
      <xdr:colOff>42409</xdr:colOff>
      <xdr:row>56</xdr:row>
      <xdr:rowOff>136071</xdr:rowOff>
    </xdr:to>
    <xdr:graphicFrame macro="">
      <xdr:nvGraphicFramePr>
        <xdr:cNvPr id="3" name="Chart 2">
          <a:extLst>
            <a:ext uri="{FF2B5EF4-FFF2-40B4-BE49-F238E27FC236}">
              <a16:creationId xmlns:a16="http://schemas.microsoft.com/office/drawing/2014/main" id="{D1B0BE80-A42C-42AC-8E35-D282DB3444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2834</xdr:colOff>
      <xdr:row>32</xdr:row>
      <xdr:rowOff>25171</xdr:rowOff>
    </xdr:from>
    <xdr:to>
      <xdr:col>26</xdr:col>
      <xdr:colOff>40934</xdr:colOff>
      <xdr:row>43</xdr:row>
      <xdr:rowOff>2834</xdr:rowOff>
    </xdr:to>
    <xdr:graphicFrame macro="">
      <xdr:nvGraphicFramePr>
        <xdr:cNvPr id="5" name="Chart 4">
          <a:extLst>
            <a:ext uri="{FF2B5EF4-FFF2-40B4-BE49-F238E27FC236}">
              <a16:creationId xmlns:a16="http://schemas.microsoft.com/office/drawing/2014/main" id="{4DAE1B8C-C15F-44EB-A7B6-1263F17066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1474</xdr:colOff>
      <xdr:row>18</xdr:row>
      <xdr:rowOff>25515</xdr:rowOff>
    </xdr:from>
    <xdr:to>
      <xdr:col>26</xdr:col>
      <xdr:colOff>27668</xdr:colOff>
      <xdr:row>29</xdr:row>
      <xdr:rowOff>195602</xdr:rowOff>
    </xdr:to>
    <xdr:graphicFrame macro="">
      <xdr:nvGraphicFramePr>
        <xdr:cNvPr id="6" name="Chart 5">
          <a:extLst>
            <a:ext uri="{FF2B5EF4-FFF2-40B4-BE49-F238E27FC236}">
              <a16:creationId xmlns:a16="http://schemas.microsoft.com/office/drawing/2014/main" id="{441762F3-049F-48F2-B4C1-62BEF8A0E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0.82605</cdr:x>
      <cdr:y>0.15639</cdr:y>
    </cdr:from>
    <cdr:to>
      <cdr:x>0.99612</cdr:x>
      <cdr:y>0.96239</cdr:y>
    </cdr:to>
    <cdr:sp macro="" textlink="">
      <cdr:nvSpPr>
        <cdr:cNvPr id="2" name="TextBox 1">
          <a:extLst xmlns:a="http://schemas.openxmlformats.org/drawingml/2006/main">
            <a:ext uri="{FF2B5EF4-FFF2-40B4-BE49-F238E27FC236}">
              <a16:creationId xmlns:a16="http://schemas.microsoft.com/office/drawing/2014/main" id="{CD572D9C-6E5E-4A69-A162-BCCF9A426869}"/>
            </a:ext>
          </a:extLst>
        </cdr:cNvPr>
        <cdr:cNvSpPr txBox="1"/>
      </cdr:nvSpPr>
      <cdr:spPr>
        <a:xfrm xmlns:a="http://schemas.openxmlformats.org/drawingml/2006/main">
          <a:off x="3717700" y="405938"/>
          <a:ext cx="765402" cy="2092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solidFill>
                <a:schemeClr val="accent1">
                  <a:lumMod val="50000"/>
                </a:schemeClr>
              </a:solidFill>
            </a:rPr>
            <a:t>Capital</a:t>
          </a:r>
        </a:p>
        <a:p xmlns:a="http://schemas.openxmlformats.org/drawingml/2006/main">
          <a:endParaRPr lang="en-US" sz="900">
            <a:solidFill>
              <a:schemeClr val="accent1">
                <a:lumMod val="50000"/>
              </a:schemeClr>
            </a:solidFill>
          </a:endParaRPr>
        </a:p>
        <a:p xmlns:a="http://schemas.openxmlformats.org/drawingml/2006/main">
          <a:endParaRPr lang="en-US" sz="900">
            <a:solidFill>
              <a:schemeClr val="accent1">
                <a:lumMod val="50000"/>
              </a:schemeClr>
            </a:solidFill>
          </a:endParaRPr>
        </a:p>
        <a:p xmlns:a="http://schemas.openxmlformats.org/drawingml/2006/main">
          <a:endParaRPr lang="en-US" sz="900">
            <a:solidFill>
              <a:schemeClr val="accent1">
                <a:lumMod val="50000"/>
              </a:schemeClr>
            </a:solidFill>
          </a:endParaRPr>
        </a:p>
        <a:p xmlns:a="http://schemas.openxmlformats.org/drawingml/2006/main">
          <a:endParaRPr lang="en-US" sz="900">
            <a:solidFill>
              <a:schemeClr val="accent4"/>
            </a:solidFill>
          </a:endParaRPr>
        </a:p>
        <a:p xmlns:a="http://schemas.openxmlformats.org/drawingml/2006/main">
          <a:r>
            <a:rPr lang="en-US" sz="900">
              <a:solidFill>
                <a:schemeClr val="accent4"/>
              </a:solidFill>
            </a:rPr>
            <a:t>Program Costs</a:t>
          </a:r>
          <a:endParaRPr lang="en-US" sz="900">
            <a:solidFill>
              <a:schemeClr val="accent1">
                <a:lumMod val="50000"/>
              </a:schemeClr>
            </a:solidFill>
          </a:endParaRPr>
        </a:p>
        <a:p xmlns:a="http://schemas.openxmlformats.org/drawingml/2006/main">
          <a:r>
            <a:rPr lang="en-US" sz="900">
              <a:solidFill>
                <a:schemeClr val="accent3"/>
              </a:solidFill>
            </a:rPr>
            <a:t>Variable Costs</a:t>
          </a:r>
        </a:p>
        <a:p xmlns:a="http://schemas.openxmlformats.org/drawingml/2006/main">
          <a:r>
            <a:rPr lang="en-US" sz="900">
              <a:solidFill>
                <a:schemeClr val="accent2"/>
              </a:solidFill>
            </a:rPr>
            <a:t>Fixed</a:t>
          </a:r>
          <a:r>
            <a:rPr lang="en-US" sz="900" baseline="0">
              <a:solidFill>
                <a:schemeClr val="accent2"/>
              </a:solidFill>
            </a:rPr>
            <a:t> Costs</a:t>
          </a:r>
        </a:p>
        <a:p xmlns:a="http://schemas.openxmlformats.org/drawingml/2006/main">
          <a:r>
            <a:rPr lang="en-US" sz="900" baseline="0">
              <a:solidFill>
                <a:schemeClr val="accent1"/>
              </a:solidFill>
            </a:rPr>
            <a:t>Fuel</a:t>
          </a:r>
        </a:p>
        <a:p xmlns:a="http://schemas.openxmlformats.org/drawingml/2006/main">
          <a:r>
            <a:rPr lang="en-US" sz="900" baseline="0">
              <a:solidFill>
                <a:schemeClr val="accent5"/>
              </a:solidFill>
            </a:rPr>
            <a:t>Net Purchases</a:t>
          </a:r>
        </a:p>
        <a:p xmlns:a="http://schemas.openxmlformats.org/drawingml/2006/main">
          <a:endParaRPr lang="en-US" sz="1000"/>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0.81768</cdr:x>
      <cdr:y>0.17838</cdr:y>
    </cdr:from>
    <cdr:to>
      <cdr:x>0.99826</cdr:x>
      <cdr:y>0.93171</cdr:y>
    </cdr:to>
    <cdr:sp macro="" textlink="">
      <cdr:nvSpPr>
        <cdr:cNvPr id="2" name="TextBox 1">
          <a:extLst xmlns:a="http://schemas.openxmlformats.org/drawingml/2006/main">
            <a:ext uri="{FF2B5EF4-FFF2-40B4-BE49-F238E27FC236}">
              <a16:creationId xmlns:a16="http://schemas.microsoft.com/office/drawing/2014/main" id="{F214C4A5-6091-4AB2-9A33-43F4A38F1504}"/>
            </a:ext>
          </a:extLst>
        </cdr:cNvPr>
        <cdr:cNvSpPr txBox="1"/>
      </cdr:nvSpPr>
      <cdr:spPr>
        <a:xfrm xmlns:a="http://schemas.openxmlformats.org/drawingml/2006/main">
          <a:off x="4491303" y="652455"/>
          <a:ext cx="991890" cy="2755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chemeClr val="bg2">
                  <a:lumMod val="75000"/>
                </a:schemeClr>
              </a:solidFill>
            </a:rPr>
            <a:t>Net Imports</a:t>
          </a:r>
        </a:p>
        <a:p xmlns:a="http://schemas.openxmlformats.org/drawingml/2006/main">
          <a:r>
            <a:rPr lang="en-US" sz="1000">
              <a:solidFill>
                <a:schemeClr val="accent5">
                  <a:lumMod val="60000"/>
                  <a:lumOff val="40000"/>
                </a:schemeClr>
              </a:solidFill>
            </a:rPr>
            <a:t>Battery Storage</a:t>
          </a:r>
        </a:p>
        <a:p xmlns:a="http://schemas.openxmlformats.org/drawingml/2006/main">
          <a:r>
            <a:rPr lang="en-US" sz="1000" b="1">
              <a:solidFill>
                <a:sysClr val="windowText" lastClr="000000"/>
              </a:solidFill>
            </a:rPr>
            <a:t>--Load</a:t>
          </a:r>
        </a:p>
        <a:p xmlns:a="http://schemas.openxmlformats.org/drawingml/2006/main">
          <a:r>
            <a:rPr lang="en-US" sz="1000">
              <a:solidFill>
                <a:schemeClr val="accent1"/>
              </a:solidFill>
            </a:rPr>
            <a:t>Wind</a:t>
          </a:r>
        </a:p>
        <a:p xmlns:a="http://schemas.openxmlformats.org/drawingml/2006/main">
          <a:endParaRPr lang="en-US" sz="1000"/>
        </a:p>
        <a:p xmlns:a="http://schemas.openxmlformats.org/drawingml/2006/main">
          <a:endParaRPr lang="en-US" sz="1000"/>
        </a:p>
        <a:p xmlns:a="http://schemas.openxmlformats.org/drawingml/2006/main">
          <a:endParaRPr lang="en-US" sz="1000"/>
        </a:p>
        <a:p xmlns:a="http://schemas.openxmlformats.org/drawingml/2006/main">
          <a:endParaRPr lang="en-US" sz="1000"/>
        </a:p>
        <a:p xmlns:a="http://schemas.openxmlformats.org/drawingml/2006/main">
          <a:endParaRPr lang="en-US" sz="1000"/>
        </a:p>
        <a:p xmlns:a="http://schemas.openxmlformats.org/drawingml/2006/main">
          <a:r>
            <a:rPr lang="en-US" sz="1000">
              <a:solidFill>
                <a:schemeClr val="accent2"/>
              </a:solidFill>
            </a:rPr>
            <a:t>Solar</a:t>
          </a:r>
          <a:endParaRPr lang="en-US" sz="1000"/>
        </a:p>
        <a:p xmlns:a="http://schemas.openxmlformats.org/drawingml/2006/main">
          <a:endParaRPr lang="en-US" sz="1000"/>
        </a:p>
        <a:p xmlns:a="http://schemas.openxmlformats.org/drawingml/2006/main">
          <a:endParaRPr lang="en-US" sz="1000"/>
        </a:p>
        <a:p xmlns:a="http://schemas.openxmlformats.org/drawingml/2006/main">
          <a:endParaRPr lang="en-US" sz="1000"/>
        </a:p>
        <a:p xmlns:a="http://schemas.openxmlformats.org/drawingml/2006/main">
          <a:r>
            <a:rPr lang="en-US" sz="800"/>
            <a:t> </a:t>
          </a:r>
        </a:p>
        <a:p xmlns:a="http://schemas.openxmlformats.org/drawingml/2006/main">
          <a:r>
            <a:rPr lang="en-US" sz="1000">
              <a:solidFill>
                <a:schemeClr val="bg1">
                  <a:lumMod val="50000"/>
                </a:schemeClr>
              </a:solidFill>
            </a:rPr>
            <a:t>Coal</a:t>
          </a:r>
        </a:p>
        <a:p xmlns:a="http://schemas.openxmlformats.org/drawingml/2006/main">
          <a:r>
            <a:rPr lang="en-US" sz="800"/>
            <a:t> </a:t>
          </a:r>
        </a:p>
        <a:p xmlns:a="http://schemas.openxmlformats.org/drawingml/2006/main">
          <a:endParaRPr lang="en-US" sz="1000">
            <a:solidFill>
              <a:schemeClr val="accent3">
                <a:lumMod val="60000"/>
                <a:lumOff val="40000"/>
              </a:schemeClr>
            </a:solidFill>
          </a:endParaRPr>
        </a:p>
        <a:p xmlns:a="http://schemas.openxmlformats.org/drawingml/2006/main">
          <a:endParaRPr lang="en-US" sz="1000"/>
        </a:p>
      </cdr:txBody>
    </cdr:sp>
  </cdr:relSizeAnchor>
</c:userShapes>
</file>

<file path=xl/drawings/drawing20.xml><?xml version="1.0" encoding="utf-8"?>
<c:userShapes xmlns:c="http://schemas.openxmlformats.org/drawingml/2006/chart">
  <cdr:relSizeAnchor xmlns:cdr="http://schemas.openxmlformats.org/drawingml/2006/chartDrawing">
    <cdr:from>
      <cdr:x>0.83005</cdr:x>
      <cdr:y>0.04821</cdr:y>
    </cdr:from>
    <cdr:to>
      <cdr:x>1</cdr:x>
      <cdr:y>0.89696</cdr:y>
    </cdr:to>
    <cdr:sp macro="" textlink="">
      <cdr:nvSpPr>
        <cdr:cNvPr id="3" name="TextBox 1">
          <a:extLst xmlns:a="http://schemas.openxmlformats.org/drawingml/2006/main">
            <a:ext uri="{FF2B5EF4-FFF2-40B4-BE49-F238E27FC236}">
              <a16:creationId xmlns:a16="http://schemas.microsoft.com/office/drawing/2014/main" id="{18673E04-7E9D-4234-BC23-D2637E404C39}"/>
            </a:ext>
          </a:extLst>
        </cdr:cNvPr>
        <cdr:cNvSpPr txBox="1"/>
      </cdr:nvSpPr>
      <cdr:spPr>
        <a:xfrm xmlns:a="http://schemas.openxmlformats.org/drawingml/2006/main">
          <a:off x="3738336" y="118836"/>
          <a:ext cx="765402" cy="20921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solidFill>
                <a:schemeClr val="accent1">
                  <a:lumMod val="50000"/>
                </a:schemeClr>
              </a:solidFill>
            </a:rPr>
            <a:t>Capital</a:t>
          </a:r>
        </a:p>
        <a:p xmlns:a="http://schemas.openxmlformats.org/drawingml/2006/main">
          <a:endParaRPr lang="en-US" sz="900">
            <a:solidFill>
              <a:schemeClr val="accent1">
                <a:lumMod val="50000"/>
              </a:schemeClr>
            </a:solidFill>
          </a:endParaRPr>
        </a:p>
        <a:p xmlns:a="http://schemas.openxmlformats.org/drawingml/2006/main">
          <a:endParaRPr lang="en-US" sz="900">
            <a:solidFill>
              <a:schemeClr val="accent1">
                <a:lumMod val="50000"/>
              </a:schemeClr>
            </a:solidFill>
          </a:endParaRPr>
        </a:p>
        <a:p xmlns:a="http://schemas.openxmlformats.org/drawingml/2006/main">
          <a:endParaRPr lang="en-US" sz="900">
            <a:solidFill>
              <a:schemeClr val="accent1">
                <a:lumMod val="50000"/>
              </a:schemeClr>
            </a:solidFill>
          </a:endParaRPr>
        </a:p>
        <a:p xmlns:a="http://schemas.openxmlformats.org/drawingml/2006/main">
          <a:endParaRPr lang="en-US" sz="900">
            <a:solidFill>
              <a:schemeClr val="accent4"/>
            </a:solidFill>
          </a:endParaRPr>
        </a:p>
        <a:p xmlns:a="http://schemas.openxmlformats.org/drawingml/2006/main">
          <a:r>
            <a:rPr lang="en-US" sz="900">
              <a:solidFill>
                <a:schemeClr val="accent4"/>
              </a:solidFill>
            </a:rPr>
            <a:t>Program Costs</a:t>
          </a:r>
          <a:endParaRPr lang="en-US" sz="900">
            <a:solidFill>
              <a:schemeClr val="accent1">
                <a:lumMod val="50000"/>
              </a:schemeClr>
            </a:solidFill>
          </a:endParaRPr>
        </a:p>
        <a:p xmlns:a="http://schemas.openxmlformats.org/drawingml/2006/main">
          <a:r>
            <a:rPr lang="en-US" sz="900">
              <a:solidFill>
                <a:schemeClr val="accent3"/>
              </a:solidFill>
            </a:rPr>
            <a:t>Variable Costs</a:t>
          </a:r>
        </a:p>
        <a:p xmlns:a="http://schemas.openxmlformats.org/drawingml/2006/main">
          <a:r>
            <a:rPr lang="en-US" sz="900">
              <a:solidFill>
                <a:schemeClr val="accent2"/>
              </a:solidFill>
            </a:rPr>
            <a:t>Fixed</a:t>
          </a:r>
          <a:r>
            <a:rPr lang="en-US" sz="900" baseline="0">
              <a:solidFill>
                <a:schemeClr val="accent2"/>
              </a:solidFill>
            </a:rPr>
            <a:t> Costs</a:t>
          </a:r>
        </a:p>
        <a:p xmlns:a="http://schemas.openxmlformats.org/drawingml/2006/main">
          <a:r>
            <a:rPr lang="en-US" sz="900" baseline="0">
              <a:solidFill>
                <a:schemeClr val="accent1"/>
              </a:solidFill>
            </a:rPr>
            <a:t>Fuel</a:t>
          </a:r>
        </a:p>
        <a:p xmlns:a="http://schemas.openxmlformats.org/drawingml/2006/main">
          <a:r>
            <a:rPr lang="en-US" sz="900" baseline="0">
              <a:solidFill>
                <a:schemeClr val="accent5"/>
              </a:solidFill>
            </a:rPr>
            <a:t>Net Purchases</a:t>
          </a:r>
        </a:p>
        <a:p xmlns:a="http://schemas.openxmlformats.org/drawingml/2006/main">
          <a:endParaRPr lang="en-US" sz="1000"/>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endParaRPr lang="en-US" sz="1100"/>
        </a:p>
      </cdr:txBody>
    </cdr:sp>
  </cdr:relSizeAnchor>
</c:userShapes>
</file>

<file path=xl/drawings/drawing21.xml><?xml version="1.0" encoding="utf-8"?>
<c:userShapes xmlns:c="http://schemas.openxmlformats.org/drawingml/2006/chart">
  <cdr:relSizeAnchor xmlns:cdr="http://schemas.openxmlformats.org/drawingml/2006/chartDrawing">
    <cdr:from>
      <cdr:x>0.83002</cdr:x>
      <cdr:y>0.04018</cdr:y>
    </cdr:from>
    <cdr:to>
      <cdr:x>1</cdr:x>
      <cdr:y>0.94088</cdr:y>
    </cdr:to>
    <cdr:sp macro="" textlink="">
      <cdr:nvSpPr>
        <cdr:cNvPr id="3" name="TextBox 1">
          <a:extLst xmlns:a="http://schemas.openxmlformats.org/drawingml/2006/main">
            <a:ext uri="{FF2B5EF4-FFF2-40B4-BE49-F238E27FC236}">
              <a16:creationId xmlns:a16="http://schemas.microsoft.com/office/drawing/2014/main" id="{18673E04-7E9D-4234-BC23-D2637E404C39}"/>
            </a:ext>
          </a:extLst>
        </cdr:cNvPr>
        <cdr:cNvSpPr txBox="1"/>
      </cdr:nvSpPr>
      <cdr:spPr>
        <a:xfrm xmlns:a="http://schemas.openxmlformats.org/drawingml/2006/main">
          <a:off x="3737542" y="93322"/>
          <a:ext cx="765402" cy="20921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solidFill>
                <a:schemeClr val="accent1">
                  <a:lumMod val="50000"/>
                </a:schemeClr>
              </a:solidFill>
            </a:rPr>
            <a:t>Capital</a:t>
          </a:r>
        </a:p>
        <a:p xmlns:a="http://schemas.openxmlformats.org/drawingml/2006/main">
          <a:endParaRPr lang="en-US" sz="900">
            <a:solidFill>
              <a:schemeClr val="accent1">
                <a:lumMod val="50000"/>
              </a:schemeClr>
            </a:solidFill>
          </a:endParaRPr>
        </a:p>
        <a:p xmlns:a="http://schemas.openxmlformats.org/drawingml/2006/main">
          <a:endParaRPr lang="en-US" sz="900">
            <a:solidFill>
              <a:schemeClr val="accent1">
                <a:lumMod val="50000"/>
              </a:schemeClr>
            </a:solidFill>
          </a:endParaRPr>
        </a:p>
        <a:p xmlns:a="http://schemas.openxmlformats.org/drawingml/2006/main">
          <a:endParaRPr lang="en-US" sz="900">
            <a:solidFill>
              <a:schemeClr val="accent1">
                <a:lumMod val="50000"/>
              </a:schemeClr>
            </a:solidFill>
          </a:endParaRPr>
        </a:p>
        <a:p xmlns:a="http://schemas.openxmlformats.org/drawingml/2006/main">
          <a:endParaRPr lang="en-US" sz="900">
            <a:solidFill>
              <a:schemeClr val="accent4"/>
            </a:solidFill>
          </a:endParaRPr>
        </a:p>
        <a:p xmlns:a="http://schemas.openxmlformats.org/drawingml/2006/main">
          <a:r>
            <a:rPr lang="en-US" sz="900">
              <a:solidFill>
                <a:schemeClr val="accent4"/>
              </a:solidFill>
            </a:rPr>
            <a:t>Program Costs</a:t>
          </a:r>
          <a:endParaRPr lang="en-US" sz="900">
            <a:solidFill>
              <a:schemeClr val="accent1">
                <a:lumMod val="50000"/>
              </a:schemeClr>
            </a:solidFill>
          </a:endParaRPr>
        </a:p>
        <a:p xmlns:a="http://schemas.openxmlformats.org/drawingml/2006/main">
          <a:r>
            <a:rPr lang="en-US" sz="900">
              <a:solidFill>
                <a:schemeClr val="accent3"/>
              </a:solidFill>
            </a:rPr>
            <a:t>Variable Costs</a:t>
          </a:r>
        </a:p>
        <a:p xmlns:a="http://schemas.openxmlformats.org/drawingml/2006/main">
          <a:r>
            <a:rPr lang="en-US" sz="900">
              <a:solidFill>
                <a:schemeClr val="accent2"/>
              </a:solidFill>
            </a:rPr>
            <a:t>Fixed</a:t>
          </a:r>
          <a:r>
            <a:rPr lang="en-US" sz="900" baseline="0">
              <a:solidFill>
                <a:schemeClr val="accent2"/>
              </a:solidFill>
            </a:rPr>
            <a:t> Costs</a:t>
          </a:r>
        </a:p>
        <a:p xmlns:a="http://schemas.openxmlformats.org/drawingml/2006/main">
          <a:r>
            <a:rPr lang="en-US" sz="900" baseline="0">
              <a:solidFill>
                <a:schemeClr val="accent1"/>
              </a:solidFill>
            </a:rPr>
            <a:t>Fuel</a:t>
          </a:r>
        </a:p>
        <a:p xmlns:a="http://schemas.openxmlformats.org/drawingml/2006/main">
          <a:r>
            <a:rPr lang="en-US" sz="900" baseline="0">
              <a:solidFill>
                <a:schemeClr val="accent5"/>
              </a:solidFill>
            </a:rPr>
            <a:t>Net Purchases</a:t>
          </a:r>
        </a:p>
        <a:p xmlns:a="http://schemas.openxmlformats.org/drawingml/2006/main">
          <a:endParaRPr lang="en-US" sz="1000"/>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endParaRPr lang="en-US" sz="1100"/>
        </a:p>
      </cdr:txBody>
    </cdr:sp>
  </cdr:relSizeAnchor>
</c:userShapes>
</file>

<file path=xl/drawings/drawing22.xml><?xml version="1.0" encoding="utf-8"?>
<c:userShapes xmlns:c="http://schemas.openxmlformats.org/drawingml/2006/chart">
  <cdr:relSizeAnchor xmlns:cdr="http://schemas.openxmlformats.org/drawingml/2006/chartDrawing">
    <cdr:from>
      <cdr:x>0.82957</cdr:x>
      <cdr:y>0.22924</cdr:y>
    </cdr:from>
    <cdr:to>
      <cdr:x>1</cdr:x>
      <cdr:y>0.96788</cdr:y>
    </cdr:to>
    <cdr:sp macro="" textlink="">
      <cdr:nvSpPr>
        <cdr:cNvPr id="3" name="TextBox 1">
          <a:extLst xmlns:a="http://schemas.openxmlformats.org/drawingml/2006/main">
            <a:ext uri="{FF2B5EF4-FFF2-40B4-BE49-F238E27FC236}">
              <a16:creationId xmlns:a16="http://schemas.microsoft.com/office/drawing/2014/main" id="{18673E04-7E9D-4234-BC23-D2637E404C39}"/>
            </a:ext>
          </a:extLst>
        </cdr:cNvPr>
        <cdr:cNvSpPr txBox="1"/>
      </cdr:nvSpPr>
      <cdr:spPr>
        <a:xfrm xmlns:a="http://schemas.openxmlformats.org/drawingml/2006/main">
          <a:off x="3728264" y="575126"/>
          <a:ext cx="765949" cy="18531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solidFill>
                <a:schemeClr val="accent1">
                  <a:lumMod val="50000"/>
                </a:schemeClr>
              </a:solidFill>
            </a:rPr>
            <a:t>Capital</a:t>
          </a:r>
        </a:p>
        <a:p xmlns:a="http://schemas.openxmlformats.org/drawingml/2006/main">
          <a:endParaRPr lang="en-US" sz="900">
            <a:solidFill>
              <a:schemeClr val="accent1">
                <a:lumMod val="50000"/>
              </a:schemeClr>
            </a:solidFill>
          </a:endParaRPr>
        </a:p>
        <a:p xmlns:a="http://schemas.openxmlformats.org/drawingml/2006/main">
          <a:endParaRPr lang="en-US" sz="900">
            <a:solidFill>
              <a:schemeClr val="accent1">
                <a:lumMod val="50000"/>
              </a:schemeClr>
            </a:solidFill>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900" baseline="0">
              <a:solidFill>
                <a:schemeClr val="accent5"/>
              </a:solidFill>
              <a:effectLst/>
              <a:latin typeface="+mn-lt"/>
              <a:ea typeface="+mn-ea"/>
              <a:cs typeface="+mn-cs"/>
            </a:rPr>
            <a:t>Net Purchases</a:t>
          </a:r>
          <a:endParaRPr lang="en-US" sz="900">
            <a:solidFill>
              <a:schemeClr val="accent4"/>
            </a:solidFill>
          </a:endParaRPr>
        </a:p>
        <a:p xmlns:a="http://schemas.openxmlformats.org/drawingml/2006/main">
          <a:r>
            <a:rPr lang="en-US" sz="900">
              <a:solidFill>
                <a:schemeClr val="accent4"/>
              </a:solidFill>
            </a:rPr>
            <a:t>Program Costs</a:t>
          </a:r>
          <a:endParaRPr lang="en-US" sz="900">
            <a:solidFill>
              <a:schemeClr val="accent1">
                <a:lumMod val="50000"/>
              </a:schemeClr>
            </a:solidFill>
          </a:endParaRPr>
        </a:p>
        <a:p xmlns:a="http://schemas.openxmlformats.org/drawingml/2006/main">
          <a:r>
            <a:rPr lang="en-US" sz="900">
              <a:solidFill>
                <a:schemeClr val="accent3"/>
              </a:solidFill>
            </a:rPr>
            <a:t>Variable Costs</a:t>
          </a:r>
        </a:p>
        <a:p xmlns:a="http://schemas.openxmlformats.org/drawingml/2006/main">
          <a:r>
            <a:rPr lang="en-US" sz="900">
              <a:solidFill>
                <a:schemeClr val="accent2"/>
              </a:solidFill>
            </a:rPr>
            <a:t>Fixed</a:t>
          </a:r>
          <a:r>
            <a:rPr lang="en-US" sz="900" baseline="0">
              <a:solidFill>
                <a:schemeClr val="accent2"/>
              </a:solidFill>
            </a:rPr>
            <a:t> Costs</a:t>
          </a:r>
        </a:p>
        <a:p xmlns:a="http://schemas.openxmlformats.org/drawingml/2006/main">
          <a:r>
            <a:rPr lang="en-US" sz="900" baseline="0">
              <a:solidFill>
                <a:schemeClr val="accent1"/>
              </a:solidFill>
            </a:rPr>
            <a:t>Fuel</a:t>
          </a:r>
        </a:p>
        <a:p xmlns:a="http://schemas.openxmlformats.org/drawingml/2006/main">
          <a:endParaRPr lang="en-US" sz="1000"/>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endParaRPr lang="en-US" sz="1100"/>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0</xdr:colOff>
      <xdr:row>5</xdr:row>
      <xdr:rowOff>3400</xdr:rowOff>
    </xdr:from>
    <xdr:to>
      <xdr:col>30</xdr:col>
      <xdr:colOff>0</xdr:colOff>
      <xdr:row>19</xdr:row>
      <xdr:rowOff>214311</xdr:rowOff>
    </xdr:to>
    <xdr:graphicFrame macro="">
      <xdr:nvGraphicFramePr>
        <xdr:cNvPr id="2" name="Chart 1">
          <a:extLst>
            <a:ext uri="{FF2B5EF4-FFF2-40B4-BE49-F238E27FC236}">
              <a16:creationId xmlns:a16="http://schemas.microsoft.com/office/drawing/2014/main" id="{95383632-E62E-41B8-A458-301D73C9E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22</xdr:row>
      <xdr:rowOff>0</xdr:rowOff>
    </xdr:from>
    <xdr:to>
      <xdr:col>30</xdr:col>
      <xdr:colOff>0</xdr:colOff>
      <xdr:row>36</xdr:row>
      <xdr:rowOff>169925</xdr:rowOff>
    </xdr:to>
    <xdr:graphicFrame macro="">
      <xdr:nvGraphicFramePr>
        <xdr:cNvPr id="3" name="Chart 2">
          <a:extLst>
            <a:ext uri="{FF2B5EF4-FFF2-40B4-BE49-F238E27FC236}">
              <a16:creationId xmlns:a16="http://schemas.microsoft.com/office/drawing/2014/main" id="{5BDF038A-0A3E-4DCF-9687-B398F4DBF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39</xdr:row>
      <xdr:rowOff>0</xdr:rowOff>
    </xdr:from>
    <xdr:to>
      <xdr:col>30</xdr:col>
      <xdr:colOff>0</xdr:colOff>
      <xdr:row>53</xdr:row>
      <xdr:rowOff>206211</xdr:rowOff>
    </xdr:to>
    <xdr:graphicFrame macro="">
      <xdr:nvGraphicFramePr>
        <xdr:cNvPr id="4" name="Chart 3">
          <a:extLst>
            <a:ext uri="{FF2B5EF4-FFF2-40B4-BE49-F238E27FC236}">
              <a16:creationId xmlns:a16="http://schemas.microsoft.com/office/drawing/2014/main" id="{421AD9C8-D2EB-4C8E-A578-AFE33F9CF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0.5</cdr:x>
      <cdr:y>0.89619</cdr:y>
    </cdr:from>
    <cdr:to>
      <cdr:x>0.61671</cdr:x>
      <cdr:y>1</cdr:y>
    </cdr:to>
    <cdr:sp macro="" textlink="">
      <cdr:nvSpPr>
        <cdr:cNvPr id="2" name="TextBox 5">
          <a:extLst xmlns:a="http://schemas.openxmlformats.org/drawingml/2006/main">
            <a:ext uri="{FF2B5EF4-FFF2-40B4-BE49-F238E27FC236}">
              <a16:creationId xmlns:a16="http://schemas.microsoft.com/office/drawing/2014/main" id="{ACD129C9-860A-41D2-BBBF-51C263054D60}"/>
            </a:ext>
          </a:extLst>
        </cdr:cNvPr>
        <cdr:cNvSpPr txBox="1"/>
      </cdr:nvSpPr>
      <cdr:spPr>
        <a:xfrm xmlns:a="http://schemas.openxmlformats.org/drawingml/2006/main">
          <a:off x="2659944" y="2839035"/>
          <a:ext cx="620889" cy="3288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solidFill>
                <a:schemeClr val="tx1">
                  <a:lumMod val="65000"/>
                  <a:lumOff val="35000"/>
                </a:schemeClr>
              </a:solidFill>
            </a:rPr>
            <a:t>BAU</a:t>
          </a:r>
        </a:p>
      </cdr:txBody>
    </cdr:sp>
  </cdr:relSizeAnchor>
  <cdr:relSizeAnchor xmlns:cdr="http://schemas.openxmlformats.org/drawingml/2006/chartDrawing">
    <cdr:from>
      <cdr:x>0.15119</cdr:x>
      <cdr:y>0.89619</cdr:y>
    </cdr:from>
    <cdr:to>
      <cdr:x>0.33726</cdr:x>
      <cdr:y>1</cdr:y>
    </cdr:to>
    <cdr:sp macro="" textlink="">
      <cdr:nvSpPr>
        <cdr:cNvPr id="3" name="TextBox 5">
          <a:extLst xmlns:a="http://schemas.openxmlformats.org/drawingml/2006/main">
            <a:ext uri="{FF2B5EF4-FFF2-40B4-BE49-F238E27FC236}">
              <a16:creationId xmlns:a16="http://schemas.microsoft.com/office/drawing/2014/main" id="{ACD129C9-860A-41D2-BBBF-51C263054D60}"/>
            </a:ext>
          </a:extLst>
        </cdr:cNvPr>
        <cdr:cNvSpPr txBox="1"/>
      </cdr:nvSpPr>
      <cdr:spPr>
        <a:xfrm xmlns:a="http://schemas.openxmlformats.org/drawingml/2006/main">
          <a:off x="804334" y="2839035"/>
          <a:ext cx="989852" cy="3288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solidFill>
                <a:schemeClr val="tx1">
                  <a:lumMod val="65000"/>
                  <a:lumOff val="35000"/>
                </a:schemeClr>
              </a:solidFill>
            </a:rPr>
            <a:t>BAU</a:t>
          </a:r>
        </a:p>
      </cdr:txBody>
    </cdr:sp>
  </cdr:relSizeAnchor>
  <cdr:relSizeAnchor xmlns:cdr="http://schemas.openxmlformats.org/drawingml/2006/chartDrawing">
    <cdr:from>
      <cdr:x>0.62732</cdr:x>
      <cdr:y>0.89619</cdr:y>
    </cdr:from>
    <cdr:to>
      <cdr:x>0.81034</cdr:x>
      <cdr:y>1</cdr:y>
    </cdr:to>
    <cdr:sp macro="" textlink="">
      <cdr:nvSpPr>
        <cdr:cNvPr id="4" name="TextBox 5">
          <a:extLst xmlns:a="http://schemas.openxmlformats.org/drawingml/2006/main">
            <a:ext uri="{FF2B5EF4-FFF2-40B4-BE49-F238E27FC236}">
              <a16:creationId xmlns:a16="http://schemas.microsoft.com/office/drawing/2014/main" id="{ACD129C9-860A-41D2-BBBF-51C263054D60}"/>
            </a:ext>
          </a:extLst>
        </cdr:cNvPr>
        <cdr:cNvSpPr txBox="1"/>
      </cdr:nvSpPr>
      <cdr:spPr>
        <a:xfrm xmlns:a="http://schemas.openxmlformats.org/drawingml/2006/main">
          <a:off x="3337278" y="2839035"/>
          <a:ext cx="973666" cy="3288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solidFill>
                <a:schemeClr val="tx1">
                  <a:lumMod val="65000"/>
                  <a:lumOff val="35000"/>
                </a:schemeClr>
              </a:solidFill>
            </a:rPr>
            <a:t>Retirement</a:t>
          </a:r>
        </a:p>
      </cdr:txBody>
    </cdr:sp>
  </cdr:relSizeAnchor>
  <cdr:relSizeAnchor xmlns:cdr="http://schemas.openxmlformats.org/drawingml/2006/chartDrawing">
    <cdr:from>
      <cdr:x>0.8006</cdr:x>
      <cdr:y>0.06568</cdr:y>
    </cdr:from>
    <cdr:to>
      <cdr:x>1</cdr:x>
      <cdr:y>0.80259</cdr:y>
    </cdr:to>
    <cdr:sp macro="" textlink="">
      <cdr:nvSpPr>
        <cdr:cNvPr id="6" name="TextBox 1">
          <a:extLst xmlns:a="http://schemas.openxmlformats.org/drawingml/2006/main">
            <a:ext uri="{FF2B5EF4-FFF2-40B4-BE49-F238E27FC236}">
              <a16:creationId xmlns:a16="http://schemas.microsoft.com/office/drawing/2014/main" id="{EB39D388-050B-4B81-A5E5-F3513006F51F}"/>
            </a:ext>
          </a:extLst>
        </cdr:cNvPr>
        <cdr:cNvSpPr txBox="1"/>
      </cdr:nvSpPr>
      <cdr:spPr>
        <a:xfrm xmlns:a="http://schemas.openxmlformats.org/drawingml/2006/main">
          <a:off x="4699347" y="210912"/>
          <a:ext cx="1170435" cy="2366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i="1">
            <a:solidFill>
              <a:schemeClr val="accent3">
                <a:lumMod val="60000"/>
                <a:lumOff val="40000"/>
              </a:schemeClr>
            </a:solidFill>
          </a:endParaRPr>
        </a:p>
        <a:p xmlns:a="http://schemas.openxmlformats.org/drawingml/2006/main">
          <a:endParaRPr lang="en-US" sz="1100" i="1">
            <a:solidFill>
              <a:schemeClr val="accent3">
                <a:lumMod val="60000"/>
                <a:lumOff val="40000"/>
              </a:schemeClr>
            </a:solidFill>
          </a:endParaRPr>
        </a:p>
        <a:p xmlns:a="http://schemas.openxmlformats.org/drawingml/2006/main">
          <a:endParaRPr lang="en-US" sz="1100" i="1">
            <a:solidFill>
              <a:schemeClr val="accent3">
                <a:lumMod val="60000"/>
                <a:lumOff val="40000"/>
              </a:schemeClr>
            </a:solidFill>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i="1">
            <a:solidFill>
              <a:schemeClr val="accent2"/>
            </a:solidFill>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i="1">
            <a:solidFill>
              <a:schemeClr val="accent2"/>
            </a:solidFill>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i="1">
            <a:solidFill>
              <a:schemeClr val="accent2"/>
            </a:solidFill>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i="1">
            <a:solidFill>
              <a:schemeClr val="accent2"/>
            </a:solidFill>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i="1">
            <a:solidFill>
              <a:schemeClr val="accent2"/>
            </a:solidFill>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i="1">
              <a:solidFill>
                <a:schemeClr val="accent2"/>
              </a:solidFill>
              <a:effectLst/>
            </a:rPr>
            <a:t>Solar</a:t>
          </a:r>
          <a:endParaRPr lang="en-US" sz="1100" i="1" baseline="0">
            <a:solidFill>
              <a:schemeClr val="accent1"/>
            </a:solidFill>
          </a:endParaRPr>
        </a:p>
        <a:p xmlns:a="http://schemas.openxmlformats.org/drawingml/2006/main">
          <a:endParaRPr lang="en-US" sz="1100" i="1" baseline="0">
            <a:solidFill>
              <a:schemeClr val="accent1"/>
            </a:solidFill>
          </a:endParaRPr>
        </a:p>
        <a:p xmlns:a="http://schemas.openxmlformats.org/drawingml/2006/main">
          <a:r>
            <a:rPr lang="en-US" sz="1100" i="1" baseline="0">
              <a:solidFill>
                <a:schemeClr val="accent2">
                  <a:lumMod val="50000"/>
                </a:schemeClr>
              </a:solidFill>
            </a:rPr>
            <a:t>Gas</a:t>
          </a:r>
        </a:p>
        <a:p xmlns:a="http://schemas.openxmlformats.org/drawingml/2006/main">
          <a:r>
            <a:rPr lang="en-US" sz="1100" i="1" baseline="0"/>
            <a:t>Coal</a:t>
          </a:r>
          <a:endParaRPr lang="en-US" sz="1100" i="1"/>
        </a:p>
      </cdr:txBody>
    </cdr:sp>
  </cdr:relSizeAnchor>
</c:userShapes>
</file>

<file path=xl/drawings/drawing25.xml><?xml version="1.0" encoding="utf-8"?>
<c:userShapes xmlns:c="http://schemas.openxmlformats.org/drawingml/2006/chart">
  <cdr:relSizeAnchor xmlns:cdr="http://schemas.openxmlformats.org/drawingml/2006/chartDrawing">
    <cdr:from>
      <cdr:x>0.48011</cdr:x>
      <cdr:y>0.89619</cdr:y>
    </cdr:from>
    <cdr:to>
      <cdr:x>0.64324</cdr:x>
      <cdr:y>1</cdr:y>
    </cdr:to>
    <cdr:sp macro="" textlink="">
      <cdr:nvSpPr>
        <cdr:cNvPr id="2" name="TextBox 5">
          <a:extLst xmlns:a="http://schemas.openxmlformats.org/drawingml/2006/main">
            <a:ext uri="{FF2B5EF4-FFF2-40B4-BE49-F238E27FC236}">
              <a16:creationId xmlns:a16="http://schemas.microsoft.com/office/drawing/2014/main" id="{ACD129C9-860A-41D2-BBBF-51C263054D60}"/>
            </a:ext>
          </a:extLst>
        </cdr:cNvPr>
        <cdr:cNvSpPr txBox="1"/>
      </cdr:nvSpPr>
      <cdr:spPr>
        <a:xfrm xmlns:a="http://schemas.openxmlformats.org/drawingml/2006/main">
          <a:off x="2554111" y="2833288"/>
          <a:ext cx="867833" cy="32819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solidFill>
                <a:schemeClr val="tx1">
                  <a:lumMod val="65000"/>
                  <a:lumOff val="35000"/>
                </a:schemeClr>
              </a:solidFill>
            </a:rPr>
            <a:t>BAU</a:t>
          </a:r>
        </a:p>
      </cdr:txBody>
    </cdr:sp>
  </cdr:relSizeAnchor>
  <cdr:relSizeAnchor xmlns:cdr="http://schemas.openxmlformats.org/drawingml/2006/chartDrawing">
    <cdr:from>
      <cdr:x>0.15252</cdr:x>
      <cdr:y>0.89619</cdr:y>
    </cdr:from>
    <cdr:to>
      <cdr:x>0.33726</cdr:x>
      <cdr:y>1</cdr:y>
    </cdr:to>
    <cdr:sp macro="" textlink="">
      <cdr:nvSpPr>
        <cdr:cNvPr id="3" name="TextBox 5">
          <a:extLst xmlns:a="http://schemas.openxmlformats.org/drawingml/2006/main">
            <a:ext uri="{FF2B5EF4-FFF2-40B4-BE49-F238E27FC236}">
              <a16:creationId xmlns:a16="http://schemas.microsoft.com/office/drawing/2014/main" id="{ACD129C9-860A-41D2-BBBF-51C263054D60}"/>
            </a:ext>
          </a:extLst>
        </cdr:cNvPr>
        <cdr:cNvSpPr txBox="1"/>
      </cdr:nvSpPr>
      <cdr:spPr>
        <a:xfrm xmlns:a="http://schemas.openxmlformats.org/drawingml/2006/main">
          <a:off x="811388" y="2833288"/>
          <a:ext cx="982797" cy="32819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solidFill>
                <a:schemeClr val="tx1">
                  <a:lumMod val="65000"/>
                  <a:lumOff val="35000"/>
                </a:schemeClr>
              </a:solidFill>
            </a:rPr>
            <a:t>BAU</a:t>
          </a:r>
        </a:p>
      </cdr:txBody>
    </cdr:sp>
  </cdr:relSizeAnchor>
  <cdr:relSizeAnchor xmlns:cdr="http://schemas.openxmlformats.org/drawingml/2006/chartDrawing">
    <cdr:from>
      <cdr:x>0.8006</cdr:x>
      <cdr:y>0.19145</cdr:y>
    </cdr:from>
    <cdr:to>
      <cdr:x>1</cdr:x>
      <cdr:y>0.80259</cdr:y>
    </cdr:to>
    <cdr:sp macro="" textlink="">
      <cdr:nvSpPr>
        <cdr:cNvPr id="6" name="TextBox 1">
          <a:extLst xmlns:a="http://schemas.openxmlformats.org/drawingml/2006/main">
            <a:ext uri="{FF2B5EF4-FFF2-40B4-BE49-F238E27FC236}">
              <a16:creationId xmlns:a16="http://schemas.microsoft.com/office/drawing/2014/main" id="{EB39D388-050B-4B81-A5E5-F3513006F51F}"/>
            </a:ext>
          </a:extLst>
        </cdr:cNvPr>
        <cdr:cNvSpPr txBox="1"/>
      </cdr:nvSpPr>
      <cdr:spPr>
        <a:xfrm xmlns:a="http://schemas.openxmlformats.org/drawingml/2006/main">
          <a:off x="4212299" y="598714"/>
          <a:ext cx="1049129" cy="19111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i="1">
              <a:solidFill>
                <a:schemeClr val="bg2">
                  <a:lumMod val="90000"/>
                </a:schemeClr>
              </a:solidFill>
            </a:rPr>
            <a:t>Net Imports</a:t>
          </a:r>
        </a:p>
        <a:p xmlns:a="http://schemas.openxmlformats.org/drawingml/2006/main">
          <a:endParaRPr lang="en-US" sz="1100" i="1">
            <a:solidFill>
              <a:schemeClr val="accent3">
                <a:lumMod val="60000"/>
                <a:lumOff val="40000"/>
              </a:schemeClr>
            </a:solidFill>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i="1">
            <a:solidFill>
              <a:schemeClr val="accent2"/>
            </a:solidFill>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i="1">
            <a:solidFill>
              <a:schemeClr val="accent2"/>
            </a:solidFill>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i="1">
              <a:solidFill>
                <a:schemeClr val="accent2"/>
              </a:solidFill>
              <a:effectLst/>
            </a:rPr>
            <a:t>Solar</a:t>
          </a:r>
          <a:endParaRPr lang="en-US" sz="1100" i="1" baseline="0">
            <a:solidFill>
              <a:schemeClr val="accent1"/>
            </a:solidFill>
          </a:endParaRPr>
        </a:p>
        <a:p xmlns:a="http://schemas.openxmlformats.org/drawingml/2006/main">
          <a:endParaRPr lang="en-US" sz="1050" i="1" baseline="0">
            <a:solidFill>
              <a:schemeClr val="accent1"/>
            </a:solidFill>
          </a:endParaRPr>
        </a:p>
        <a:p xmlns:a="http://schemas.openxmlformats.org/drawingml/2006/main">
          <a:r>
            <a:rPr lang="en-US" sz="1100" i="1" baseline="0">
              <a:solidFill>
                <a:schemeClr val="accent2">
                  <a:lumMod val="50000"/>
                </a:schemeClr>
              </a:solidFill>
            </a:rPr>
            <a:t>Gas</a:t>
          </a:r>
        </a:p>
        <a:p xmlns:a="http://schemas.openxmlformats.org/drawingml/2006/main">
          <a:r>
            <a:rPr lang="en-US" sz="1100" i="1" baseline="0"/>
            <a:t>Coal</a:t>
          </a:r>
          <a:endParaRPr lang="en-US" sz="1100" i="1"/>
        </a:p>
      </cdr:txBody>
    </cdr:sp>
  </cdr:relSizeAnchor>
  <cdr:relSizeAnchor xmlns:cdr="http://schemas.openxmlformats.org/drawingml/2006/chartDrawing">
    <cdr:from>
      <cdr:x>0.64854</cdr:x>
      <cdr:y>0.89619</cdr:y>
    </cdr:from>
    <cdr:to>
      <cdr:x>0.8096</cdr:x>
      <cdr:y>1</cdr:y>
    </cdr:to>
    <cdr:sp macro="" textlink="">
      <cdr:nvSpPr>
        <cdr:cNvPr id="7" name="TextBox 5">
          <a:extLst xmlns:a="http://schemas.openxmlformats.org/drawingml/2006/main">
            <a:ext uri="{FF2B5EF4-FFF2-40B4-BE49-F238E27FC236}">
              <a16:creationId xmlns:a16="http://schemas.microsoft.com/office/drawing/2014/main" id="{C477DBB8-670E-4DDF-BD97-BCF67152A92A}"/>
            </a:ext>
          </a:extLst>
        </cdr:cNvPr>
        <cdr:cNvSpPr txBox="1"/>
      </cdr:nvSpPr>
      <cdr:spPr>
        <a:xfrm xmlns:a="http://schemas.openxmlformats.org/drawingml/2006/main">
          <a:off x="3450167" y="2833288"/>
          <a:ext cx="856815" cy="32819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solidFill>
                <a:schemeClr val="tx1">
                  <a:lumMod val="65000"/>
                  <a:lumOff val="35000"/>
                </a:schemeClr>
              </a:solidFill>
            </a:rPr>
            <a:t>Retirement</a:t>
          </a:r>
        </a:p>
      </cdr:txBody>
    </cdr:sp>
  </cdr:relSizeAnchor>
</c:userShapes>
</file>

<file path=xl/drawings/drawing26.xml><?xml version="1.0" encoding="utf-8"?>
<c:userShapes xmlns:c="http://schemas.openxmlformats.org/drawingml/2006/chart">
  <cdr:relSizeAnchor xmlns:cdr="http://schemas.openxmlformats.org/drawingml/2006/chartDrawing">
    <cdr:from>
      <cdr:x>0.4063</cdr:x>
      <cdr:y>0.89619</cdr:y>
    </cdr:from>
    <cdr:to>
      <cdr:x>0.56443</cdr:x>
      <cdr:y>1</cdr:y>
    </cdr:to>
    <cdr:sp macro="" textlink="">
      <cdr:nvSpPr>
        <cdr:cNvPr id="2" name="TextBox 5">
          <a:extLst xmlns:a="http://schemas.openxmlformats.org/drawingml/2006/main">
            <a:ext uri="{FF2B5EF4-FFF2-40B4-BE49-F238E27FC236}">
              <a16:creationId xmlns:a16="http://schemas.microsoft.com/office/drawing/2014/main" id="{ACD129C9-860A-41D2-BBBF-51C263054D60}"/>
            </a:ext>
          </a:extLst>
        </cdr:cNvPr>
        <cdr:cNvSpPr txBox="1"/>
      </cdr:nvSpPr>
      <cdr:spPr>
        <a:xfrm xmlns:a="http://schemas.openxmlformats.org/drawingml/2006/main">
          <a:off x="2151061" y="2772642"/>
          <a:ext cx="837207" cy="32116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solidFill>
                <a:schemeClr val="tx1">
                  <a:lumMod val="65000"/>
                  <a:lumOff val="35000"/>
                </a:schemeClr>
              </a:solidFill>
            </a:rPr>
            <a:t>BAU</a:t>
          </a:r>
        </a:p>
      </cdr:txBody>
    </cdr:sp>
  </cdr:relSizeAnchor>
  <cdr:relSizeAnchor xmlns:cdr="http://schemas.openxmlformats.org/drawingml/2006/chartDrawing">
    <cdr:from>
      <cdr:x>0.11819</cdr:x>
      <cdr:y>0.89619</cdr:y>
    </cdr:from>
    <cdr:to>
      <cdr:x>0.33726</cdr:x>
      <cdr:y>1</cdr:y>
    </cdr:to>
    <cdr:sp macro="" textlink="">
      <cdr:nvSpPr>
        <cdr:cNvPr id="3" name="TextBox 5">
          <a:extLst xmlns:a="http://schemas.openxmlformats.org/drawingml/2006/main">
            <a:ext uri="{FF2B5EF4-FFF2-40B4-BE49-F238E27FC236}">
              <a16:creationId xmlns:a16="http://schemas.microsoft.com/office/drawing/2014/main" id="{ACD129C9-860A-41D2-BBBF-51C263054D60}"/>
            </a:ext>
          </a:extLst>
        </cdr:cNvPr>
        <cdr:cNvSpPr txBox="1"/>
      </cdr:nvSpPr>
      <cdr:spPr>
        <a:xfrm xmlns:a="http://schemas.openxmlformats.org/drawingml/2006/main">
          <a:off x="633155" y="2790750"/>
          <a:ext cx="1173578" cy="32326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solidFill>
                <a:schemeClr val="tx1">
                  <a:lumMod val="65000"/>
                  <a:lumOff val="35000"/>
                </a:schemeClr>
              </a:solidFill>
            </a:rPr>
            <a:t>BAU</a:t>
          </a:r>
        </a:p>
      </cdr:txBody>
    </cdr:sp>
  </cdr:relSizeAnchor>
  <cdr:relSizeAnchor xmlns:cdr="http://schemas.openxmlformats.org/drawingml/2006/chartDrawing">
    <cdr:from>
      <cdr:x>0.49952</cdr:x>
      <cdr:y>0.89619</cdr:y>
    </cdr:from>
    <cdr:to>
      <cdr:x>0.71859</cdr:x>
      <cdr:y>1</cdr:y>
    </cdr:to>
    <cdr:sp macro="" textlink="">
      <cdr:nvSpPr>
        <cdr:cNvPr id="4" name="TextBox 5">
          <a:extLst xmlns:a="http://schemas.openxmlformats.org/drawingml/2006/main">
            <a:ext uri="{FF2B5EF4-FFF2-40B4-BE49-F238E27FC236}">
              <a16:creationId xmlns:a16="http://schemas.microsoft.com/office/drawing/2014/main" id="{ACD129C9-860A-41D2-BBBF-51C263054D60}"/>
            </a:ext>
          </a:extLst>
        </cdr:cNvPr>
        <cdr:cNvSpPr txBox="1"/>
      </cdr:nvSpPr>
      <cdr:spPr>
        <a:xfrm xmlns:a="http://schemas.openxmlformats.org/drawingml/2006/main">
          <a:off x="2932098" y="2877922"/>
          <a:ext cx="1285893" cy="33336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solidFill>
                <a:schemeClr val="tx1">
                  <a:lumMod val="65000"/>
                  <a:lumOff val="35000"/>
                </a:schemeClr>
              </a:solidFill>
            </a:rPr>
            <a:t>Retire 1</a:t>
          </a:r>
        </a:p>
      </cdr:txBody>
    </cdr:sp>
  </cdr:relSizeAnchor>
  <cdr:relSizeAnchor xmlns:cdr="http://schemas.openxmlformats.org/drawingml/2006/chartDrawing">
    <cdr:from>
      <cdr:x>0.8006</cdr:x>
      <cdr:y>0</cdr:y>
    </cdr:from>
    <cdr:to>
      <cdr:x>1</cdr:x>
      <cdr:y>0.80259</cdr:y>
    </cdr:to>
    <cdr:sp macro="" textlink="">
      <cdr:nvSpPr>
        <cdr:cNvPr id="6" name="TextBox 1">
          <a:extLst xmlns:a="http://schemas.openxmlformats.org/drawingml/2006/main">
            <a:ext uri="{FF2B5EF4-FFF2-40B4-BE49-F238E27FC236}">
              <a16:creationId xmlns:a16="http://schemas.microsoft.com/office/drawing/2014/main" id="{EB39D388-050B-4B81-A5E5-F3513006F51F}"/>
            </a:ext>
          </a:extLst>
        </cdr:cNvPr>
        <cdr:cNvSpPr txBox="1"/>
      </cdr:nvSpPr>
      <cdr:spPr>
        <a:xfrm xmlns:a="http://schemas.openxmlformats.org/drawingml/2006/main">
          <a:off x="4212299" y="0"/>
          <a:ext cx="1049129" cy="25098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i="1">
            <a:solidFill>
              <a:schemeClr val="accent3">
                <a:lumMod val="60000"/>
                <a:lumOff val="40000"/>
              </a:schemeClr>
            </a:solidFill>
          </a:endParaRPr>
        </a:p>
        <a:p xmlns:a="http://schemas.openxmlformats.org/drawingml/2006/main">
          <a:r>
            <a:rPr lang="en-US" sz="1100" i="1">
              <a:solidFill>
                <a:schemeClr val="accent3">
                  <a:lumMod val="60000"/>
                  <a:lumOff val="40000"/>
                </a:schemeClr>
              </a:solidFill>
            </a:rPr>
            <a:t>Battery</a:t>
          </a:r>
        </a:p>
        <a:p xmlns:a="http://schemas.openxmlformats.org/drawingml/2006/main">
          <a:endParaRPr lang="en-US" sz="500" i="1" baseline="0">
            <a:solidFill>
              <a:schemeClr val="accent2">
                <a:lumMod val="60000"/>
                <a:lumOff val="40000"/>
              </a:schemeClr>
            </a:solidFill>
            <a:effectLst/>
            <a:latin typeface="+mn-lt"/>
            <a:ea typeface="+mn-ea"/>
            <a:cs typeface="+mn-cs"/>
          </a:endParaRPr>
        </a:p>
        <a:p xmlns:a="http://schemas.openxmlformats.org/drawingml/2006/main">
          <a:endParaRPr lang="en-US" sz="500" i="1" baseline="0">
            <a:solidFill>
              <a:schemeClr val="accent2">
                <a:lumMod val="60000"/>
                <a:lumOff val="40000"/>
              </a:schemeClr>
            </a:solidFill>
            <a:effectLst/>
            <a:latin typeface="+mn-lt"/>
            <a:ea typeface="+mn-ea"/>
            <a:cs typeface="+mn-cs"/>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i="1" baseline="0">
              <a:solidFill>
                <a:schemeClr val="accent1">
                  <a:lumMod val="40000"/>
                  <a:lumOff val="60000"/>
                </a:schemeClr>
              </a:solidFill>
              <a:effectLst/>
              <a:latin typeface="+mn-lt"/>
              <a:ea typeface="+mn-ea"/>
              <a:cs typeface="+mn-cs"/>
            </a:rPr>
            <a:t>Wind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i="1">
            <a:solidFill>
              <a:schemeClr val="accent2"/>
            </a:solidFill>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i="1">
            <a:solidFill>
              <a:schemeClr val="accent2"/>
            </a:solidFill>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i="1">
            <a:solidFill>
              <a:schemeClr val="accent2"/>
            </a:solidFill>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i="1">
            <a:solidFill>
              <a:schemeClr val="accent2"/>
            </a:solidFill>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i="1">
              <a:solidFill>
                <a:schemeClr val="accent2"/>
              </a:solidFill>
              <a:effectLst/>
            </a:rPr>
            <a:t>Solar</a:t>
          </a:r>
          <a:endParaRPr lang="en-US" sz="1100" i="1" baseline="0">
            <a:solidFill>
              <a:schemeClr val="accent1"/>
            </a:solidFill>
          </a:endParaRPr>
        </a:p>
        <a:p xmlns:a="http://schemas.openxmlformats.org/drawingml/2006/main">
          <a:endParaRPr lang="en-US" sz="1050" i="1" baseline="0">
            <a:solidFill>
              <a:schemeClr val="accent1"/>
            </a:solidFill>
          </a:endParaRPr>
        </a:p>
        <a:p xmlns:a="http://schemas.openxmlformats.org/drawingml/2006/main">
          <a:endParaRPr lang="en-US" sz="1050" i="1" baseline="0">
            <a:solidFill>
              <a:schemeClr val="accent1"/>
            </a:solidFill>
          </a:endParaRPr>
        </a:p>
        <a:p xmlns:a="http://schemas.openxmlformats.org/drawingml/2006/main">
          <a:endParaRPr lang="en-US" sz="1050" i="1" baseline="0">
            <a:solidFill>
              <a:schemeClr val="accent1"/>
            </a:solidFill>
          </a:endParaRPr>
        </a:p>
        <a:p xmlns:a="http://schemas.openxmlformats.org/drawingml/2006/main">
          <a:r>
            <a:rPr lang="en-US" sz="1100" i="1" baseline="0">
              <a:solidFill>
                <a:schemeClr val="accent1"/>
              </a:solidFill>
            </a:rPr>
            <a:t>Hydro</a:t>
          </a:r>
        </a:p>
        <a:p xmlns:a="http://schemas.openxmlformats.org/drawingml/2006/main">
          <a:r>
            <a:rPr lang="en-US" sz="1100" i="1" baseline="0">
              <a:solidFill>
                <a:schemeClr val="accent2">
                  <a:lumMod val="50000"/>
                </a:schemeClr>
              </a:solidFill>
            </a:rPr>
            <a:t>Gas</a:t>
          </a:r>
        </a:p>
        <a:p xmlns:a="http://schemas.openxmlformats.org/drawingml/2006/main">
          <a:r>
            <a:rPr lang="en-US" sz="1100" i="1" baseline="0"/>
            <a:t>Coal</a:t>
          </a:r>
          <a:endParaRPr lang="en-US" sz="1100" i="1"/>
        </a:p>
      </cdr:txBody>
    </cdr:sp>
  </cdr:relSizeAnchor>
  <cdr:relSizeAnchor xmlns:cdr="http://schemas.openxmlformats.org/drawingml/2006/chartDrawing">
    <cdr:from>
      <cdr:x>0.66867</cdr:x>
      <cdr:y>0.89619</cdr:y>
    </cdr:from>
    <cdr:to>
      <cdr:x>0.8096</cdr:x>
      <cdr:y>1</cdr:y>
    </cdr:to>
    <cdr:sp macro="" textlink="">
      <cdr:nvSpPr>
        <cdr:cNvPr id="7" name="TextBox 5">
          <a:extLst xmlns:a="http://schemas.openxmlformats.org/drawingml/2006/main">
            <a:ext uri="{FF2B5EF4-FFF2-40B4-BE49-F238E27FC236}">
              <a16:creationId xmlns:a16="http://schemas.microsoft.com/office/drawing/2014/main" id="{C477DBB8-670E-4DDF-BD97-BCF67152A92A}"/>
            </a:ext>
          </a:extLst>
        </cdr:cNvPr>
        <cdr:cNvSpPr txBox="1"/>
      </cdr:nvSpPr>
      <cdr:spPr>
        <a:xfrm xmlns:a="http://schemas.openxmlformats.org/drawingml/2006/main">
          <a:off x="3540125" y="2772642"/>
          <a:ext cx="746125" cy="32116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solidFill>
                <a:schemeClr val="tx1">
                  <a:lumMod val="65000"/>
                  <a:lumOff val="35000"/>
                </a:schemeClr>
              </a:solidFill>
            </a:rPr>
            <a:t>Retire 2</a:t>
          </a:r>
        </a:p>
      </cdr:txBody>
    </cdr:sp>
  </cdr:relSizeAnchor>
</c:userShapes>
</file>

<file path=xl/drawings/drawing27.xml><?xml version="1.0" encoding="utf-8"?>
<xdr:wsDr xmlns:xdr="http://schemas.openxmlformats.org/drawingml/2006/spreadsheetDrawing" xmlns:a="http://schemas.openxmlformats.org/drawingml/2006/main">
  <xdr:twoCellAnchor>
    <xdr:from>
      <xdr:col>1</xdr:col>
      <xdr:colOff>1586</xdr:colOff>
      <xdr:row>3</xdr:row>
      <xdr:rowOff>19050</xdr:rowOff>
    </xdr:from>
    <xdr:to>
      <xdr:col>32</xdr:col>
      <xdr:colOff>9524</xdr:colOff>
      <xdr:row>20</xdr:row>
      <xdr:rowOff>114300</xdr:rowOff>
    </xdr:to>
    <xdr:graphicFrame macro="">
      <xdr:nvGraphicFramePr>
        <xdr:cNvPr id="2" name="Chart 1">
          <a:extLst>
            <a:ext uri="{FF2B5EF4-FFF2-40B4-BE49-F238E27FC236}">
              <a16:creationId xmlns:a16="http://schemas.microsoft.com/office/drawing/2014/main" id="{306DF283-D102-4CE9-A0F9-836E62ADB3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160337</xdr:colOff>
      <xdr:row>3</xdr:row>
      <xdr:rowOff>47625</xdr:rowOff>
    </xdr:from>
    <xdr:to>
      <xdr:col>26</xdr:col>
      <xdr:colOff>26987</xdr:colOff>
      <xdr:row>16</xdr:row>
      <xdr:rowOff>66675</xdr:rowOff>
    </xdr:to>
    <xdr:graphicFrame macro="">
      <xdr:nvGraphicFramePr>
        <xdr:cNvPr id="2" name="Chart 1">
          <a:extLst>
            <a:ext uri="{FF2B5EF4-FFF2-40B4-BE49-F238E27FC236}">
              <a16:creationId xmlns:a16="http://schemas.microsoft.com/office/drawing/2014/main" id="{643F6E35-1F69-446D-BD2D-728B9E5CC7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2116</xdr:colOff>
      <xdr:row>39</xdr:row>
      <xdr:rowOff>103718</xdr:rowOff>
    </xdr:from>
    <xdr:to>
      <xdr:col>20</xdr:col>
      <xdr:colOff>45508</xdr:colOff>
      <xdr:row>56</xdr:row>
      <xdr:rowOff>84667</xdr:rowOff>
    </xdr:to>
    <xdr:graphicFrame macro="">
      <xdr:nvGraphicFramePr>
        <xdr:cNvPr id="3" name="Chart 2">
          <a:extLst>
            <a:ext uri="{FF2B5EF4-FFF2-40B4-BE49-F238E27FC236}">
              <a16:creationId xmlns:a16="http://schemas.microsoft.com/office/drawing/2014/main" id="{CDCC7B83-8688-4E0F-BC5C-10CA84E33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58</xdr:row>
      <xdr:rowOff>58208</xdr:rowOff>
    </xdr:from>
    <xdr:to>
      <xdr:col>20</xdr:col>
      <xdr:colOff>84667</xdr:colOff>
      <xdr:row>75</xdr:row>
      <xdr:rowOff>39158</xdr:rowOff>
    </xdr:to>
    <xdr:graphicFrame macro="">
      <xdr:nvGraphicFramePr>
        <xdr:cNvPr id="4" name="Chart 3">
          <a:extLst>
            <a:ext uri="{FF2B5EF4-FFF2-40B4-BE49-F238E27FC236}">
              <a16:creationId xmlns:a16="http://schemas.microsoft.com/office/drawing/2014/main" id="{947346F9-6BF6-4162-B76A-0A4C22BF8E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7407</xdr:colOff>
      <xdr:row>1</xdr:row>
      <xdr:rowOff>208492</xdr:rowOff>
    </xdr:from>
    <xdr:to>
      <xdr:col>18</xdr:col>
      <xdr:colOff>149224</xdr:colOff>
      <xdr:row>16</xdr:row>
      <xdr:rowOff>8467</xdr:rowOff>
    </xdr:to>
    <xdr:graphicFrame macro="">
      <xdr:nvGraphicFramePr>
        <xdr:cNvPr id="5" name="Chart 4">
          <a:extLst>
            <a:ext uri="{FF2B5EF4-FFF2-40B4-BE49-F238E27FC236}">
              <a16:creationId xmlns:a16="http://schemas.microsoft.com/office/drawing/2014/main" id="{35C87F9C-1F36-48DD-BB1D-3CEB41F81F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20</xdr:row>
      <xdr:rowOff>8467</xdr:rowOff>
    </xdr:from>
    <xdr:to>
      <xdr:col>18</xdr:col>
      <xdr:colOff>141817</xdr:colOff>
      <xdr:row>35</xdr:row>
      <xdr:rowOff>37042</xdr:rowOff>
    </xdr:to>
    <xdr:graphicFrame macro="">
      <xdr:nvGraphicFramePr>
        <xdr:cNvPr id="6" name="Chart 5">
          <a:extLst>
            <a:ext uri="{FF2B5EF4-FFF2-40B4-BE49-F238E27FC236}">
              <a16:creationId xmlns:a16="http://schemas.microsoft.com/office/drawing/2014/main" id="{46494A1E-11D2-46FE-B626-93F67DCA25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0.80933</cdr:x>
      <cdr:y>0.05166</cdr:y>
    </cdr:from>
    <cdr:to>
      <cdr:x>1</cdr:x>
      <cdr:y>0.97014</cdr:y>
    </cdr:to>
    <cdr:sp macro="" textlink="">
      <cdr:nvSpPr>
        <cdr:cNvPr id="2" name="TextBox 1">
          <a:extLst xmlns:a="http://schemas.openxmlformats.org/drawingml/2006/main">
            <a:ext uri="{FF2B5EF4-FFF2-40B4-BE49-F238E27FC236}">
              <a16:creationId xmlns:a16="http://schemas.microsoft.com/office/drawing/2014/main" id="{ADDCFD8D-1DC3-4B3B-8A26-D66F7538242D}"/>
            </a:ext>
          </a:extLst>
        </cdr:cNvPr>
        <cdr:cNvSpPr txBox="1"/>
      </cdr:nvSpPr>
      <cdr:spPr>
        <a:xfrm xmlns:a="http://schemas.openxmlformats.org/drawingml/2006/main">
          <a:off x="4465362" y="198173"/>
          <a:ext cx="1051994" cy="35234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accent4"/>
              </a:solidFill>
            </a:rPr>
            <a:t>Capacity PPA</a:t>
          </a:r>
        </a:p>
        <a:p xmlns:a="http://schemas.openxmlformats.org/drawingml/2006/main">
          <a:endParaRPr lang="en-US" sz="1000">
            <a:solidFill>
              <a:schemeClr val="accent5">
                <a:lumMod val="60000"/>
                <a:lumOff val="40000"/>
              </a:schemeClr>
            </a:solidFill>
          </a:endParaRPr>
        </a:p>
        <a:p xmlns:a="http://schemas.openxmlformats.org/drawingml/2006/main">
          <a:r>
            <a:rPr lang="en-US" sz="1000">
              <a:solidFill>
                <a:schemeClr val="accent5">
                  <a:lumMod val="60000"/>
                  <a:lumOff val="40000"/>
                </a:schemeClr>
              </a:solidFill>
            </a:rPr>
            <a:t>Battery Storage</a:t>
          </a:r>
        </a:p>
        <a:p xmlns:a="http://schemas.openxmlformats.org/drawingml/2006/main">
          <a:endParaRPr lang="en-US" sz="1000">
            <a:solidFill>
              <a:schemeClr val="accent1"/>
            </a:solidFill>
          </a:endParaRPr>
        </a:p>
        <a:p xmlns:a="http://schemas.openxmlformats.org/drawingml/2006/main">
          <a:r>
            <a:rPr lang="en-US" sz="1000">
              <a:solidFill>
                <a:schemeClr val="accent1"/>
              </a:solidFill>
            </a:rPr>
            <a:t>Wind</a:t>
          </a:r>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1000">
            <a:solidFill>
              <a:schemeClr val="accent2">
                <a:lumMod val="75000"/>
              </a:schemeClr>
            </a:solidFill>
          </a:endParaRPr>
        </a:p>
        <a:p xmlns:a="http://schemas.openxmlformats.org/drawingml/2006/main">
          <a:endParaRPr lang="en-US" sz="1000">
            <a:solidFill>
              <a:schemeClr val="accent2">
                <a:lumMod val="75000"/>
              </a:schemeClr>
            </a:solidFill>
          </a:endParaRPr>
        </a:p>
        <a:p xmlns:a="http://schemas.openxmlformats.org/drawingml/2006/main">
          <a:r>
            <a:rPr lang="en-US" sz="1000">
              <a:solidFill>
                <a:schemeClr val="accent2"/>
              </a:solidFill>
            </a:rPr>
            <a:t>Utility Solar</a:t>
          </a:r>
        </a:p>
        <a:p xmlns:a="http://schemas.openxmlformats.org/drawingml/2006/main">
          <a:endParaRPr lang="en-US" sz="1000"/>
        </a:p>
        <a:p xmlns:a="http://schemas.openxmlformats.org/drawingml/2006/main">
          <a:endParaRPr lang="en-US" sz="1000">
            <a:solidFill>
              <a:schemeClr val="accent1">
                <a:lumMod val="50000"/>
              </a:schemeClr>
            </a:solidFill>
          </a:endParaRPr>
        </a:p>
        <a:p xmlns:a="http://schemas.openxmlformats.org/drawingml/2006/main">
          <a:endParaRPr lang="en-US" sz="1000">
            <a:solidFill>
              <a:schemeClr val="accent1">
                <a:lumMod val="50000"/>
              </a:schemeClr>
            </a:solidFill>
          </a:endParaRPr>
        </a:p>
        <a:p xmlns:a="http://schemas.openxmlformats.org/drawingml/2006/main">
          <a:endParaRPr lang="en-US" sz="1000">
            <a:solidFill>
              <a:schemeClr val="accent1">
                <a:lumMod val="50000"/>
              </a:schemeClr>
            </a:solidFill>
          </a:endParaRPr>
        </a:p>
        <a:p xmlns:a="http://schemas.openxmlformats.org/drawingml/2006/main">
          <a:endParaRPr lang="en-US" sz="1000">
            <a:solidFill>
              <a:schemeClr val="accent1">
                <a:lumMod val="50000"/>
              </a:schemeClr>
            </a:solidFill>
          </a:endParaRPr>
        </a:p>
        <a:p xmlns:a="http://schemas.openxmlformats.org/drawingml/2006/main">
          <a:r>
            <a:rPr lang="en-US" sz="1000">
              <a:solidFill>
                <a:schemeClr val="bg1">
                  <a:lumMod val="50000"/>
                </a:schemeClr>
              </a:solidFill>
            </a:rPr>
            <a:t>Coal</a:t>
          </a:r>
          <a:endParaRPr lang="en-US" sz="1000"/>
        </a:p>
        <a:p xmlns:a="http://schemas.openxmlformats.org/drawingml/2006/main">
          <a:endParaRPr lang="en-US" sz="1000">
            <a:solidFill>
              <a:schemeClr val="accent3">
                <a:lumMod val="60000"/>
                <a:lumOff val="40000"/>
              </a:schemeClr>
            </a:solidFill>
          </a:endParaRPr>
        </a:p>
        <a:p xmlns:a="http://schemas.openxmlformats.org/drawingml/2006/main">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0.80933</cdr:x>
      <cdr:y>0.24482</cdr:y>
    </cdr:from>
    <cdr:to>
      <cdr:x>1</cdr:x>
      <cdr:y>0.97014</cdr:y>
    </cdr:to>
    <cdr:sp macro="" textlink="">
      <cdr:nvSpPr>
        <cdr:cNvPr id="2" name="TextBox 1">
          <a:extLst xmlns:a="http://schemas.openxmlformats.org/drawingml/2006/main">
            <a:ext uri="{FF2B5EF4-FFF2-40B4-BE49-F238E27FC236}">
              <a16:creationId xmlns:a16="http://schemas.microsoft.com/office/drawing/2014/main" id="{ADDCFD8D-1DC3-4B3B-8A26-D66F7538242D}"/>
            </a:ext>
          </a:extLst>
        </cdr:cNvPr>
        <cdr:cNvSpPr txBox="1"/>
      </cdr:nvSpPr>
      <cdr:spPr>
        <a:xfrm xmlns:a="http://schemas.openxmlformats.org/drawingml/2006/main">
          <a:off x="4552837" y="1088223"/>
          <a:ext cx="1072602" cy="3224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accent4"/>
              </a:solidFill>
            </a:rPr>
            <a:t>Capacity</a:t>
          </a:r>
          <a:r>
            <a:rPr lang="en-US" sz="1000" baseline="0">
              <a:solidFill>
                <a:schemeClr val="accent4"/>
              </a:solidFill>
            </a:rPr>
            <a:t> PPA</a:t>
          </a:r>
        </a:p>
        <a:p xmlns:a="http://schemas.openxmlformats.org/drawingml/2006/main">
          <a:endParaRPr lang="en-US" sz="1000">
            <a:solidFill>
              <a:schemeClr val="accent5">
                <a:lumMod val="60000"/>
                <a:lumOff val="40000"/>
              </a:schemeClr>
            </a:solidFill>
          </a:endParaRPr>
        </a:p>
        <a:p xmlns:a="http://schemas.openxmlformats.org/drawingml/2006/main">
          <a:r>
            <a:rPr lang="en-US" sz="1000">
              <a:solidFill>
                <a:schemeClr val="accent5">
                  <a:lumMod val="60000"/>
                  <a:lumOff val="40000"/>
                </a:schemeClr>
              </a:solidFill>
            </a:rPr>
            <a:t>Battery Storage</a:t>
          </a:r>
        </a:p>
        <a:p xmlns:a="http://schemas.openxmlformats.org/drawingml/2006/main">
          <a:endParaRPr lang="en-US" sz="1000">
            <a:solidFill>
              <a:schemeClr val="accent1"/>
            </a:solidFill>
          </a:endParaRPr>
        </a:p>
        <a:p xmlns:a="http://schemas.openxmlformats.org/drawingml/2006/main">
          <a:endParaRPr lang="en-US" sz="1000">
            <a:solidFill>
              <a:schemeClr val="accent1"/>
            </a:solidFill>
          </a:endParaRPr>
        </a:p>
        <a:p xmlns:a="http://schemas.openxmlformats.org/drawingml/2006/main">
          <a:endParaRPr lang="en-US" sz="900">
            <a:solidFill>
              <a:schemeClr val="accent1"/>
            </a:solidFill>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050" b="1">
              <a:effectLst/>
              <a:latin typeface="+mn-lt"/>
              <a:ea typeface="+mn-ea"/>
              <a:cs typeface="+mn-cs"/>
            </a:rPr>
            <a:t>Peak</a:t>
          </a:r>
          <a:r>
            <a:rPr lang="en-US" sz="1050" b="1" baseline="0">
              <a:effectLst/>
              <a:latin typeface="+mn-lt"/>
              <a:ea typeface="+mn-ea"/>
              <a:cs typeface="+mn-cs"/>
            </a:rPr>
            <a:t> Demand</a:t>
          </a:r>
          <a:endParaRPr lang="en-US" sz="900">
            <a:effectLst/>
          </a:endParaRPr>
        </a:p>
        <a:p xmlns:a="http://schemas.openxmlformats.org/drawingml/2006/main">
          <a:endParaRPr lang="en-US" sz="1000">
            <a:solidFill>
              <a:schemeClr val="accent1"/>
            </a:solidFill>
          </a:endParaRPr>
        </a:p>
        <a:p xmlns:a="http://schemas.openxmlformats.org/drawingml/2006/main">
          <a:r>
            <a:rPr lang="en-US" sz="1000">
              <a:solidFill>
                <a:schemeClr val="accent1"/>
              </a:solidFill>
            </a:rPr>
            <a:t>Wind</a:t>
          </a:r>
        </a:p>
        <a:p xmlns:a="http://schemas.openxmlformats.org/drawingml/2006/main">
          <a:r>
            <a:rPr lang="en-US" sz="800"/>
            <a:t> </a:t>
          </a:r>
        </a:p>
        <a:p xmlns:a="http://schemas.openxmlformats.org/drawingml/2006/main">
          <a:endParaRPr lang="en-US" sz="800"/>
        </a:p>
        <a:p xmlns:a="http://schemas.openxmlformats.org/drawingml/2006/main">
          <a:r>
            <a:rPr lang="en-US" sz="1000">
              <a:solidFill>
                <a:schemeClr val="accent2"/>
              </a:solidFill>
            </a:rPr>
            <a:t>Utility Solar</a:t>
          </a:r>
        </a:p>
        <a:p xmlns:a="http://schemas.openxmlformats.org/drawingml/2006/main">
          <a:endParaRPr lang="en-US" sz="1000">
            <a:solidFill>
              <a:schemeClr val="accent1">
                <a:lumMod val="50000"/>
              </a:schemeClr>
            </a:solidFill>
          </a:endParaRPr>
        </a:p>
        <a:p xmlns:a="http://schemas.openxmlformats.org/drawingml/2006/main">
          <a:endParaRPr lang="en-US" sz="1000">
            <a:solidFill>
              <a:schemeClr val="accent4"/>
            </a:solidFill>
          </a:endParaRPr>
        </a:p>
        <a:p xmlns:a="http://schemas.openxmlformats.org/drawingml/2006/main">
          <a:endParaRPr lang="en-US" sz="1000">
            <a:solidFill>
              <a:schemeClr val="accent4"/>
            </a:solidFill>
          </a:endParaRPr>
        </a:p>
        <a:p xmlns:a="http://schemas.openxmlformats.org/drawingml/2006/main">
          <a:endParaRPr lang="en-US" sz="1000">
            <a:solidFill>
              <a:schemeClr val="accent4"/>
            </a:solidFill>
          </a:endParaRPr>
        </a:p>
        <a:p xmlns:a="http://schemas.openxmlformats.org/drawingml/2006/main">
          <a:r>
            <a:rPr lang="en-US" sz="500"/>
            <a:t> </a:t>
          </a:r>
        </a:p>
        <a:p xmlns:a="http://schemas.openxmlformats.org/drawingml/2006/main">
          <a:r>
            <a:rPr lang="en-US" sz="1000">
              <a:solidFill>
                <a:schemeClr val="bg1">
                  <a:lumMod val="50000"/>
                </a:schemeClr>
              </a:solidFill>
            </a:rPr>
            <a:t>Coal</a:t>
          </a:r>
        </a:p>
        <a:p xmlns:a="http://schemas.openxmlformats.org/drawingml/2006/main">
          <a:endParaRPr lang="en-US" sz="1000">
            <a:solidFill>
              <a:schemeClr val="bg1">
                <a:lumMod val="50000"/>
              </a:schemeClr>
            </a:solidFill>
          </a:endParaRPr>
        </a:p>
        <a:p xmlns:a="http://schemas.openxmlformats.org/drawingml/2006/main">
          <a:endParaRPr lang="en-US" sz="1000"/>
        </a:p>
        <a:p xmlns:a="http://schemas.openxmlformats.org/drawingml/2006/main">
          <a:endParaRPr lang="en-US" sz="1000">
            <a:solidFill>
              <a:schemeClr val="accent3">
                <a:lumMod val="60000"/>
                <a:lumOff val="40000"/>
              </a:schemeClr>
            </a:solidFill>
          </a:endParaRPr>
        </a:p>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30955</xdr:colOff>
      <xdr:row>4</xdr:row>
      <xdr:rowOff>180447</xdr:rowOff>
    </xdr:from>
    <xdr:to>
      <xdr:col>31</xdr:col>
      <xdr:colOff>126205</xdr:colOff>
      <xdr:row>22</xdr:row>
      <xdr:rowOff>28047</xdr:rowOff>
    </xdr:to>
    <xdr:graphicFrame macro="">
      <xdr:nvGraphicFramePr>
        <xdr:cNvPr id="2" name="Chart 1">
          <a:extLst>
            <a:ext uri="{FF2B5EF4-FFF2-40B4-BE49-F238E27FC236}">
              <a16:creationId xmlns:a16="http://schemas.microsoft.com/office/drawing/2014/main" id="{D00B715E-A7BB-4C73-AB85-FFE32C15D0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2383</xdr:colOff>
      <xdr:row>24</xdr:row>
      <xdr:rowOff>2910</xdr:rowOff>
    </xdr:from>
    <xdr:to>
      <xdr:col>31</xdr:col>
      <xdr:colOff>125414</xdr:colOff>
      <xdr:row>42</xdr:row>
      <xdr:rowOff>25928</xdr:rowOff>
    </xdr:to>
    <xdr:graphicFrame macro="">
      <xdr:nvGraphicFramePr>
        <xdr:cNvPr id="3" name="Chart 2">
          <a:extLst>
            <a:ext uri="{FF2B5EF4-FFF2-40B4-BE49-F238E27FC236}">
              <a16:creationId xmlns:a16="http://schemas.microsoft.com/office/drawing/2014/main" id="{FB2ED4DB-9EB6-4E52-9261-995CEAB737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8332</xdr:colOff>
      <xdr:row>44</xdr:row>
      <xdr:rowOff>178602</xdr:rowOff>
    </xdr:from>
    <xdr:to>
      <xdr:col>32</xdr:col>
      <xdr:colOff>59530</xdr:colOff>
      <xdr:row>65</xdr:row>
      <xdr:rowOff>178593</xdr:rowOff>
    </xdr:to>
    <xdr:graphicFrame macro="">
      <xdr:nvGraphicFramePr>
        <xdr:cNvPr id="4" name="Chart 3">
          <a:extLst>
            <a:ext uri="{FF2B5EF4-FFF2-40B4-BE49-F238E27FC236}">
              <a16:creationId xmlns:a16="http://schemas.microsoft.com/office/drawing/2014/main" id="{7387A965-84D9-4971-A054-CF0A4B62FA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0.81768</cdr:x>
      <cdr:y>0.17838</cdr:y>
    </cdr:from>
    <cdr:to>
      <cdr:x>0.99826</cdr:x>
      <cdr:y>0.93171</cdr:y>
    </cdr:to>
    <cdr:sp macro="" textlink="">
      <cdr:nvSpPr>
        <cdr:cNvPr id="2" name="TextBox 1">
          <a:extLst xmlns:a="http://schemas.openxmlformats.org/drawingml/2006/main">
            <a:ext uri="{FF2B5EF4-FFF2-40B4-BE49-F238E27FC236}">
              <a16:creationId xmlns:a16="http://schemas.microsoft.com/office/drawing/2014/main" id="{F214C4A5-6091-4AB2-9A33-43F4A38F1504}"/>
            </a:ext>
          </a:extLst>
        </cdr:cNvPr>
        <cdr:cNvSpPr txBox="1"/>
      </cdr:nvSpPr>
      <cdr:spPr>
        <a:xfrm xmlns:a="http://schemas.openxmlformats.org/drawingml/2006/main">
          <a:off x="4491303" y="652455"/>
          <a:ext cx="991890" cy="2755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chemeClr val="bg2">
                  <a:lumMod val="75000"/>
                </a:schemeClr>
              </a:solidFill>
            </a:rPr>
            <a:t>Net Imports</a:t>
          </a:r>
        </a:p>
        <a:p xmlns:a="http://schemas.openxmlformats.org/drawingml/2006/main">
          <a:r>
            <a:rPr lang="en-US" sz="1000">
              <a:solidFill>
                <a:schemeClr val="accent5">
                  <a:lumMod val="60000"/>
                  <a:lumOff val="40000"/>
                </a:schemeClr>
              </a:solidFill>
            </a:rPr>
            <a:t>Battery Storage</a:t>
          </a:r>
        </a:p>
        <a:p xmlns:a="http://schemas.openxmlformats.org/drawingml/2006/main">
          <a:r>
            <a:rPr lang="en-US" sz="1000" b="1">
              <a:solidFill>
                <a:sysClr val="windowText" lastClr="000000"/>
              </a:solidFill>
            </a:rPr>
            <a:t>--Load</a:t>
          </a:r>
        </a:p>
        <a:p xmlns:a="http://schemas.openxmlformats.org/drawingml/2006/main">
          <a:r>
            <a:rPr lang="en-US" sz="1000">
              <a:solidFill>
                <a:schemeClr val="accent1"/>
              </a:solidFill>
            </a:rPr>
            <a:t>Wind</a:t>
          </a:r>
        </a:p>
        <a:p xmlns:a="http://schemas.openxmlformats.org/drawingml/2006/main">
          <a:endParaRPr lang="en-US" sz="1000"/>
        </a:p>
        <a:p xmlns:a="http://schemas.openxmlformats.org/drawingml/2006/main">
          <a:endParaRPr lang="en-US" sz="1000"/>
        </a:p>
        <a:p xmlns:a="http://schemas.openxmlformats.org/drawingml/2006/main">
          <a:endParaRPr lang="en-US" sz="1000"/>
        </a:p>
        <a:p xmlns:a="http://schemas.openxmlformats.org/drawingml/2006/main">
          <a:endParaRPr lang="en-US" sz="1000"/>
        </a:p>
        <a:p xmlns:a="http://schemas.openxmlformats.org/drawingml/2006/main">
          <a:endParaRPr lang="en-US" sz="1000"/>
        </a:p>
        <a:p xmlns:a="http://schemas.openxmlformats.org/drawingml/2006/main">
          <a:r>
            <a:rPr lang="en-US" sz="1000">
              <a:solidFill>
                <a:schemeClr val="accent2"/>
              </a:solidFill>
            </a:rPr>
            <a:t>Solar</a:t>
          </a:r>
          <a:endParaRPr lang="en-US" sz="1000"/>
        </a:p>
        <a:p xmlns:a="http://schemas.openxmlformats.org/drawingml/2006/main">
          <a:endParaRPr lang="en-US" sz="1000"/>
        </a:p>
        <a:p xmlns:a="http://schemas.openxmlformats.org/drawingml/2006/main">
          <a:endParaRPr lang="en-US" sz="1000"/>
        </a:p>
        <a:p xmlns:a="http://schemas.openxmlformats.org/drawingml/2006/main">
          <a:endParaRPr lang="en-US" sz="1000"/>
        </a:p>
        <a:p xmlns:a="http://schemas.openxmlformats.org/drawingml/2006/main">
          <a:r>
            <a:rPr lang="en-US" sz="800"/>
            <a:t> </a:t>
          </a:r>
        </a:p>
        <a:p xmlns:a="http://schemas.openxmlformats.org/drawingml/2006/main">
          <a:r>
            <a:rPr lang="en-US" sz="1000">
              <a:solidFill>
                <a:schemeClr val="bg1">
                  <a:lumMod val="50000"/>
                </a:schemeClr>
              </a:solidFill>
            </a:rPr>
            <a:t>Coal</a:t>
          </a:r>
        </a:p>
        <a:p xmlns:a="http://schemas.openxmlformats.org/drawingml/2006/main">
          <a:r>
            <a:rPr lang="en-US" sz="800"/>
            <a:t> </a:t>
          </a:r>
        </a:p>
        <a:p xmlns:a="http://schemas.openxmlformats.org/drawingml/2006/main">
          <a:endParaRPr lang="en-US" sz="1000">
            <a:solidFill>
              <a:schemeClr val="accent3">
                <a:lumMod val="60000"/>
                <a:lumOff val="40000"/>
              </a:schemeClr>
            </a:solidFill>
          </a:endParaRPr>
        </a:p>
        <a:p xmlns:a="http://schemas.openxmlformats.org/drawingml/2006/main">
          <a:endParaRPr lang="en-US" sz="1000"/>
        </a:p>
      </cdr:txBody>
    </cdr:sp>
  </cdr:relSizeAnchor>
</c:userShapes>
</file>

<file path=xl/drawings/drawing7.xml><?xml version="1.0" encoding="utf-8"?>
<c:userShapes xmlns:c="http://schemas.openxmlformats.org/drawingml/2006/chart">
  <cdr:relSizeAnchor xmlns:cdr="http://schemas.openxmlformats.org/drawingml/2006/chartDrawing">
    <cdr:from>
      <cdr:x>0.80933</cdr:x>
      <cdr:y>0.05166</cdr:y>
    </cdr:from>
    <cdr:to>
      <cdr:x>1</cdr:x>
      <cdr:y>0.97014</cdr:y>
    </cdr:to>
    <cdr:sp macro="" textlink="">
      <cdr:nvSpPr>
        <cdr:cNvPr id="2" name="TextBox 1">
          <a:extLst xmlns:a="http://schemas.openxmlformats.org/drawingml/2006/main">
            <a:ext uri="{FF2B5EF4-FFF2-40B4-BE49-F238E27FC236}">
              <a16:creationId xmlns:a16="http://schemas.microsoft.com/office/drawing/2014/main" id="{ADDCFD8D-1DC3-4B3B-8A26-D66F7538242D}"/>
            </a:ext>
          </a:extLst>
        </cdr:cNvPr>
        <cdr:cNvSpPr txBox="1"/>
      </cdr:nvSpPr>
      <cdr:spPr>
        <a:xfrm xmlns:a="http://schemas.openxmlformats.org/drawingml/2006/main">
          <a:off x="4465362" y="198173"/>
          <a:ext cx="1051994" cy="35234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accent4"/>
              </a:solidFill>
            </a:rPr>
            <a:t>Capacity PPA</a:t>
          </a:r>
        </a:p>
        <a:p xmlns:a="http://schemas.openxmlformats.org/drawingml/2006/main">
          <a:endParaRPr lang="en-US" sz="1000">
            <a:solidFill>
              <a:schemeClr val="accent5">
                <a:lumMod val="60000"/>
                <a:lumOff val="40000"/>
              </a:schemeClr>
            </a:solidFill>
          </a:endParaRPr>
        </a:p>
        <a:p xmlns:a="http://schemas.openxmlformats.org/drawingml/2006/main">
          <a:r>
            <a:rPr lang="en-US" sz="1000">
              <a:solidFill>
                <a:schemeClr val="accent5">
                  <a:lumMod val="60000"/>
                  <a:lumOff val="40000"/>
                </a:schemeClr>
              </a:solidFill>
            </a:rPr>
            <a:t>Battery Storage</a:t>
          </a:r>
        </a:p>
        <a:p xmlns:a="http://schemas.openxmlformats.org/drawingml/2006/main">
          <a:endParaRPr lang="en-US" sz="1000">
            <a:solidFill>
              <a:schemeClr val="accent1"/>
            </a:solidFill>
          </a:endParaRPr>
        </a:p>
        <a:p xmlns:a="http://schemas.openxmlformats.org/drawingml/2006/main">
          <a:r>
            <a:rPr lang="en-US" sz="1000">
              <a:solidFill>
                <a:schemeClr val="accent1"/>
              </a:solidFill>
            </a:rPr>
            <a:t>Wind</a:t>
          </a:r>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800"/>
        </a:p>
        <a:p xmlns:a="http://schemas.openxmlformats.org/drawingml/2006/main">
          <a:endParaRPr lang="en-US" sz="1000">
            <a:solidFill>
              <a:schemeClr val="accent2">
                <a:lumMod val="75000"/>
              </a:schemeClr>
            </a:solidFill>
          </a:endParaRPr>
        </a:p>
        <a:p xmlns:a="http://schemas.openxmlformats.org/drawingml/2006/main">
          <a:endParaRPr lang="en-US" sz="1000">
            <a:solidFill>
              <a:schemeClr val="accent2">
                <a:lumMod val="75000"/>
              </a:schemeClr>
            </a:solidFill>
          </a:endParaRPr>
        </a:p>
        <a:p xmlns:a="http://schemas.openxmlformats.org/drawingml/2006/main">
          <a:r>
            <a:rPr lang="en-US" sz="1000">
              <a:solidFill>
                <a:schemeClr val="accent2"/>
              </a:solidFill>
            </a:rPr>
            <a:t>Utility Solar</a:t>
          </a:r>
        </a:p>
        <a:p xmlns:a="http://schemas.openxmlformats.org/drawingml/2006/main">
          <a:endParaRPr lang="en-US" sz="1000"/>
        </a:p>
        <a:p xmlns:a="http://schemas.openxmlformats.org/drawingml/2006/main">
          <a:endParaRPr lang="en-US" sz="1000">
            <a:solidFill>
              <a:schemeClr val="accent1">
                <a:lumMod val="50000"/>
              </a:schemeClr>
            </a:solidFill>
          </a:endParaRPr>
        </a:p>
        <a:p xmlns:a="http://schemas.openxmlformats.org/drawingml/2006/main">
          <a:endParaRPr lang="en-US" sz="1000">
            <a:solidFill>
              <a:schemeClr val="accent1">
                <a:lumMod val="50000"/>
              </a:schemeClr>
            </a:solidFill>
          </a:endParaRPr>
        </a:p>
        <a:p xmlns:a="http://schemas.openxmlformats.org/drawingml/2006/main">
          <a:endParaRPr lang="en-US" sz="1000">
            <a:solidFill>
              <a:schemeClr val="accent1">
                <a:lumMod val="50000"/>
              </a:schemeClr>
            </a:solidFill>
          </a:endParaRPr>
        </a:p>
        <a:p xmlns:a="http://schemas.openxmlformats.org/drawingml/2006/main">
          <a:endParaRPr lang="en-US" sz="1000">
            <a:solidFill>
              <a:schemeClr val="accent1">
                <a:lumMod val="50000"/>
              </a:schemeClr>
            </a:solidFill>
          </a:endParaRPr>
        </a:p>
        <a:p xmlns:a="http://schemas.openxmlformats.org/drawingml/2006/main">
          <a:endParaRPr lang="en-US" sz="1000">
            <a:solidFill>
              <a:schemeClr val="accent1">
                <a:lumMod val="50000"/>
              </a:schemeClr>
            </a:solidFill>
          </a:endParaRPr>
        </a:p>
        <a:p xmlns:a="http://schemas.openxmlformats.org/drawingml/2006/main">
          <a:r>
            <a:rPr lang="en-US" sz="1000">
              <a:solidFill>
                <a:schemeClr val="bg1">
                  <a:lumMod val="50000"/>
                </a:schemeClr>
              </a:solidFill>
            </a:rPr>
            <a:t>Coal</a:t>
          </a:r>
          <a:endParaRPr lang="en-US" sz="1000"/>
        </a:p>
        <a:p xmlns:a="http://schemas.openxmlformats.org/drawingml/2006/main">
          <a:endParaRPr lang="en-US" sz="1000">
            <a:solidFill>
              <a:schemeClr val="accent3">
                <a:lumMod val="60000"/>
                <a:lumOff val="40000"/>
              </a:schemeClr>
            </a:solidFill>
          </a:endParaRPr>
        </a:p>
        <a:p xmlns:a="http://schemas.openxmlformats.org/drawingml/2006/main">
          <a:endParaRPr lang="en-US" sz="1100"/>
        </a:p>
      </cdr:txBody>
    </cdr:sp>
  </cdr:relSizeAnchor>
</c:userShapes>
</file>

<file path=xl/drawings/drawing8.xml><?xml version="1.0" encoding="utf-8"?>
<c:userShapes xmlns:c="http://schemas.openxmlformats.org/drawingml/2006/chart">
  <cdr:relSizeAnchor xmlns:cdr="http://schemas.openxmlformats.org/drawingml/2006/chartDrawing">
    <cdr:from>
      <cdr:x>0.80933</cdr:x>
      <cdr:y>0.35673</cdr:y>
    </cdr:from>
    <cdr:to>
      <cdr:x>1</cdr:x>
      <cdr:y>0.97014</cdr:y>
    </cdr:to>
    <cdr:sp macro="" textlink="">
      <cdr:nvSpPr>
        <cdr:cNvPr id="2" name="TextBox 1">
          <a:extLst xmlns:a="http://schemas.openxmlformats.org/drawingml/2006/main">
            <a:ext uri="{FF2B5EF4-FFF2-40B4-BE49-F238E27FC236}">
              <a16:creationId xmlns:a16="http://schemas.microsoft.com/office/drawing/2014/main" id="{ADDCFD8D-1DC3-4B3B-8A26-D66F7538242D}"/>
            </a:ext>
          </a:extLst>
        </cdr:cNvPr>
        <cdr:cNvSpPr txBox="1"/>
      </cdr:nvSpPr>
      <cdr:spPr>
        <a:xfrm xmlns:a="http://schemas.openxmlformats.org/drawingml/2006/main">
          <a:off x="4552837" y="1585640"/>
          <a:ext cx="1072602" cy="27266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accent4"/>
              </a:solidFill>
            </a:rPr>
            <a:t>Capacity PPA</a:t>
          </a:r>
        </a:p>
        <a:p xmlns:a="http://schemas.openxmlformats.org/drawingml/2006/main">
          <a:endParaRPr lang="en-US" sz="1000">
            <a:solidFill>
              <a:schemeClr val="accent5">
                <a:lumMod val="60000"/>
                <a:lumOff val="40000"/>
              </a:schemeClr>
            </a:solidFill>
          </a:endParaRPr>
        </a:p>
        <a:p xmlns:a="http://schemas.openxmlformats.org/drawingml/2006/main">
          <a:r>
            <a:rPr lang="en-US" sz="1000">
              <a:solidFill>
                <a:schemeClr val="accent5">
                  <a:lumMod val="60000"/>
                  <a:lumOff val="40000"/>
                </a:schemeClr>
              </a:solidFill>
            </a:rPr>
            <a:t>Battery Storage</a:t>
          </a:r>
          <a:endParaRPr lang="en-US" sz="1000">
            <a:solidFill>
              <a:schemeClr val="accent1"/>
            </a:solidFill>
          </a:endParaRPr>
        </a:p>
        <a:p xmlns:a="http://schemas.openxmlformats.org/drawingml/2006/main">
          <a:endParaRPr lang="en-US" sz="900">
            <a:solidFill>
              <a:schemeClr val="accent1"/>
            </a:solidFill>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050" b="1">
              <a:effectLst/>
              <a:latin typeface="+mn-lt"/>
              <a:ea typeface="+mn-ea"/>
              <a:cs typeface="+mn-cs"/>
            </a:rPr>
            <a:t>Peak</a:t>
          </a:r>
          <a:r>
            <a:rPr lang="en-US" sz="1050" b="1" baseline="0">
              <a:effectLst/>
              <a:latin typeface="+mn-lt"/>
              <a:ea typeface="+mn-ea"/>
              <a:cs typeface="+mn-cs"/>
            </a:rPr>
            <a:t> Demand</a:t>
          </a:r>
          <a:endParaRPr lang="en-US" sz="900">
            <a:effectLst/>
          </a:endParaRPr>
        </a:p>
        <a:p xmlns:a="http://schemas.openxmlformats.org/drawingml/2006/main">
          <a:endParaRPr lang="en-US" sz="1000">
            <a:solidFill>
              <a:schemeClr val="accent1"/>
            </a:solidFill>
          </a:endParaRPr>
        </a:p>
        <a:p xmlns:a="http://schemas.openxmlformats.org/drawingml/2006/main">
          <a:r>
            <a:rPr lang="en-US" sz="1000">
              <a:solidFill>
                <a:schemeClr val="accent1"/>
              </a:solidFill>
            </a:rPr>
            <a:t>Wind</a:t>
          </a:r>
        </a:p>
        <a:p xmlns:a="http://schemas.openxmlformats.org/drawingml/2006/main">
          <a:r>
            <a:rPr lang="en-US" sz="800"/>
            <a:t> </a:t>
          </a:r>
        </a:p>
        <a:p xmlns:a="http://schemas.openxmlformats.org/drawingml/2006/main">
          <a:endParaRPr lang="en-US" sz="800"/>
        </a:p>
        <a:p xmlns:a="http://schemas.openxmlformats.org/drawingml/2006/main">
          <a:r>
            <a:rPr lang="en-US" sz="1000">
              <a:solidFill>
                <a:schemeClr val="accent2"/>
              </a:solidFill>
            </a:rPr>
            <a:t>Utility Solar</a:t>
          </a:r>
        </a:p>
        <a:p xmlns:a="http://schemas.openxmlformats.org/drawingml/2006/main">
          <a:endParaRPr lang="en-US" sz="1000">
            <a:solidFill>
              <a:schemeClr val="accent1">
                <a:lumMod val="50000"/>
              </a:schemeClr>
            </a:solidFill>
          </a:endParaRPr>
        </a:p>
        <a:p xmlns:a="http://schemas.openxmlformats.org/drawingml/2006/main">
          <a:endParaRPr lang="en-US" sz="1000">
            <a:solidFill>
              <a:schemeClr val="accent4"/>
            </a:solidFill>
          </a:endParaRPr>
        </a:p>
        <a:p xmlns:a="http://schemas.openxmlformats.org/drawingml/2006/main">
          <a:endParaRPr lang="en-US" sz="1000">
            <a:solidFill>
              <a:schemeClr val="accent4"/>
            </a:solidFill>
          </a:endParaRPr>
        </a:p>
        <a:p xmlns:a="http://schemas.openxmlformats.org/drawingml/2006/main">
          <a:endParaRPr lang="en-US" sz="1000">
            <a:solidFill>
              <a:schemeClr val="accent4"/>
            </a:solidFill>
          </a:endParaRPr>
        </a:p>
        <a:p xmlns:a="http://schemas.openxmlformats.org/drawingml/2006/main">
          <a:r>
            <a:rPr lang="en-US" sz="500"/>
            <a:t> </a:t>
          </a:r>
        </a:p>
        <a:p xmlns:a="http://schemas.openxmlformats.org/drawingml/2006/main">
          <a:r>
            <a:rPr lang="en-US" sz="1000">
              <a:solidFill>
                <a:schemeClr val="bg1">
                  <a:lumMod val="50000"/>
                </a:schemeClr>
              </a:solidFill>
            </a:rPr>
            <a:t>Coal</a:t>
          </a:r>
        </a:p>
        <a:p xmlns:a="http://schemas.openxmlformats.org/drawingml/2006/main">
          <a:endParaRPr lang="en-US" sz="1000">
            <a:solidFill>
              <a:schemeClr val="bg1">
                <a:lumMod val="50000"/>
              </a:schemeClr>
            </a:solidFill>
          </a:endParaRPr>
        </a:p>
        <a:p xmlns:a="http://schemas.openxmlformats.org/drawingml/2006/main">
          <a:endParaRPr lang="en-US" sz="1000"/>
        </a:p>
        <a:p xmlns:a="http://schemas.openxmlformats.org/drawingml/2006/main">
          <a:endParaRPr lang="en-US" sz="1000">
            <a:solidFill>
              <a:schemeClr val="accent3">
                <a:lumMod val="60000"/>
                <a:lumOff val="40000"/>
              </a:schemeClr>
            </a:solidFill>
          </a:endParaRPr>
        </a:p>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6613</xdr:colOff>
      <xdr:row>4</xdr:row>
      <xdr:rowOff>67205</xdr:rowOff>
    </xdr:from>
    <xdr:to>
      <xdr:col>31</xdr:col>
      <xdr:colOff>101863</xdr:colOff>
      <xdr:row>21</xdr:row>
      <xdr:rowOff>126471</xdr:rowOff>
    </xdr:to>
    <xdr:graphicFrame macro="">
      <xdr:nvGraphicFramePr>
        <xdr:cNvPr id="2" name="Chart 1">
          <a:extLst>
            <a:ext uri="{FF2B5EF4-FFF2-40B4-BE49-F238E27FC236}">
              <a16:creationId xmlns:a16="http://schemas.microsoft.com/office/drawing/2014/main" id="{9DE427F5-7DCB-4F57-A709-446203F79B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152061</xdr:colOff>
      <xdr:row>22</xdr:row>
      <xdr:rowOff>125374</xdr:rowOff>
    </xdr:from>
    <xdr:to>
      <xdr:col>31</xdr:col>
      <xdr:colOff>95024</xdr:colOff>
      <xdr:row>40</xdr:row>
      <xdr:rowOff>151568</xdr:rowOff>
    </xdr:to>
    <xdr:graphicFrame macro="">
      <xdr:nvGraphicFramePr>
        <xdr:cNvPr id="3" name="Chart 2">
          <a:extLst>
            <a:ext uri="{FF2B5EF4-FFF2-40B4-BE49-F238E27FC236}">
              <a16:creationId xmlns:a16="http://schemas.microsoft.com/office/drawing/2014/main" id="{DE7B7304-F488-4DEC-B971-6DBDCAEF49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8332</xdr:colOff>
      <xdr:row>44</xdr:row>
      <xdr:rowOff>178602</xdr:rowOff>
    </xdr:from>
    <xdr:to>
      <xdr:col>32</xdr:col>
      <xdr:colOff>59530</xdr:colOff>
      <xdr:row>65</xdr:row>
      <xdr:rowOff>178593</xdr:rowOff>
    </xdr:to>
    <xdr:graphicFrame macro="">
      <xdr:nvGraphicFramePr>
        <xdr:cNvPr id="4" name="Chart 3">
          <a:extLst>
            <a:ext uri="{FF2B5EF4-FFF2-40B4-BE49-F238E27FC236}">
              <a16:creationId xmlns:a16="http://schemas.microsoft.com/office/drawing/2014/main" id="{94C01F37-2183-4790-B73C-5546591496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knight/Desktop/Box%20Sync/AESC%202018%20Analysis%20Team/Analysis/Financial%20Parameters/Common%20Financial%20Parameters%202017-1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wilson/Documents/Scenario_Comparison_Corrected_202103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EO to AESC"/>
      <sheetName val="Summary"/>
      <sheetName val="Deflator"/>
      <sheetName val="Composite Rate"/>
      <sheetName val="T-Bills - 30 year"/>
      <sheetName val="BEA IPD 2017"/>
      <sheetName val="AEO 2017 Ref"/>
      <sheetName val="OECD Rates"/>
    </sheetNames>
    <sheetDataSet>
      <sheetData sheetId="0" refreshError="1"/>
      <sheetData sheetId="1" refreshError="1"/>
      <sheetData sheetId="2">
        <row r="10">
          <cell r="E10">
            <v>0.02</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Inputs"/>
      <sheetName val="Charts&gt;&gt;&gt;"/>
      <sheetName val="Comparison Table"/>
      <sheetName val="MD_Island"/>
      <sheetName val="EPR_No Gas"/>
      <sheetName val="NPV"/>
      <sheetName val="Calcs and QC Tabs&gt;&gt;&gt;"/>
      <sheetName val="Energy and Peak Demand"/>
      <sheetName val="Build Comparison"/>
      <sheetName val="Retirement Comparison"/>
      <sheetName val="Emissions Comparison"/>
      <sheetName val="EE Cost Summary"/>
      <sheetName val="Match"/>
      <sheetName val="Raw Data&gt;&gt;&gt;"/>
      <sheetName val="Company Annual"/>
      <sheetName val="Company Capital"/>
      <sheetName val="Area Annual"/>
      <sheetName val="Area Annual Emissions"/>
      <sheetName val="Resource Annual"/>
      <sheetName val="Resource Annual Programs"/>
      <sheetName val="Resource Capital"/>
      <sheetName val="Plan Projects"/>
      <sheetName val="Scenario Info"/>
    </sheetNames>
    <sheetDataSet>
      <sheetData sheetId="0" refreshError="1"/>
      <sheetData sheetId="1" refreshError="1"/>
      <sheetData sheetId="2" refreshError="1"/>
      <sheetData sheetId="3" refreshError="1"/>
      <sheetData sheetId="4" refreshError="1"/>
      <sheetData sheetId="5">
        <row r="3">
          <cell r="AH3">
            <v>6.2600000000000003E-2</v>
          </cell>
        </row>
      </sheetData>
      <sheetData sheetId="6" refreshError="1"/>
      <sheetData sheetId="7" refreshError="1"/>
      <sheetData sheetId="8" refreshError="1"/>
      <sheetData sheetId="9" refreshError="1"/>
      <sheetData sheetId="10">
        <row r="4">
          <cell r="AH4" t="str">
            <v>MD_Island</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ow r="1">
          <cell r="B1" t="str">
            <v>Capacity Match</v>
          </cell>
        </row>
      </sheetData>
      <sheetData sheetId="19" refreshError="1"/>
      <sheetData sheetId="20" refreshError="1"/>
      <sheetData sheetId="21" refreshError="1"/>
      <sheetData sheetId="22"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lstice">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00C7B-2ECB-4FD4-90AD-97EFAC664F60}">
  <dimension ref="B1:P10"/>
  <sheetViews>
    <sheetView zoomScale="70" zoomScaleNormal="70" workbookViewId="0"/>
  </sheetViews>
  <sheetFormatPr defaultColWidth="8.77734375" defaultRowHeight="18" x14ac:dyDescent="0.5"/>
  <cols>
    <col min="1" max="1" width="8.77734375" style="74"/>
    <col min="2" max="2" width="21.77734375" style="10" bestFit="1" customWidth="1"/>
    <col min="3" max="3" width="13.33203125" style="10" customWidth="1"/>
    <col min="4" max="6" width="13.33203125" style="75" customWidth="1"/>
    <col min="7" max="16" width="13.33203125" style="74" customWidth="1"/>
    <col min="17" max="16384" width="8.77734375" style="74"/>
  </cols>
  <sheetData>
    <row r="1" spans="2:16" ht="16.95" thickBot="1" x14ac:dyDescent="0.55000000000000004"/>
    <row r="2" spans="2:16" s="79" customFormat="1" ht="21" customHeight="1" x14ac:dyDescent="0.5">
      <c r="B2" s="100"/>
      <c r="C2" s="101"/>
      <c r="D2" s="183" t="s">
        <v>324</v>
      </c>
      <c r="E2" s="184"/>
      <c r="F2" s="185"/>
      <c r="G2" s="184" t="s">
        <v>325</v>
      </c>
      <c r="H2" s="184"/>
      <c r="I2" s="184"/>
      <c r="J2" s="184"/>
      <c r="K2" s="184"/>
      <c r="L2" s="183" t="s">
        <v>326</v>
      </c>
      <c r="M2" s="184"/>
      <c r="N2" s="184"/>
      <c r="O2" s="184"/>
      <c r="P2" s="186"/>
    </row>
    <row r="3" spans="2:16" ht="16.5" x14ac:dyDescent="0.5">
      <c r="B3" s="9"/>
      <c r="C3" s="94"/>
      <c r="D3" s="86">
        <v>0.4</v>
      </c>
      <c r="E3" s="76">
        <v>0.12</v>
      </c>
      <c r="F3" s="87">
        <v>0.8</v>
      </c>
      <c r="L3" s="92">
        <v>20</v>
      </c>
      <c r="M3" s="74">
        <v>20</v>
      </c>
      <c r="N3" s="74">
        <v>100</v>
      </c>
      <c r="O3" s="74">
        <v>4</v>
      </c>
      <c r="P3" s="80">
        <v>4</v>
      </c>
    </row>
    <row r="4" spans="2:16" s="77" customFormat="1" ht="33" x14ac:dyDescent="0.5">
      <c r="B4" s="81"/>
      <c r="C4" s="95"/>
      <c r="D4" s="88" t="s">
        <v>68</v>
      </c>
      <c r="E4" s="77" t="s">
        <v>67</v>
      </c>
      <c r="F4" s="89" t="s">
        <v>323</v>
      </c>
      <c r="G4" s="78" t="s">
        <v>298</v>
      </c>
      <c r="H4" s="78" t="s">
        <v>300</v>
      </c>
      <c r="I4" s="78" t="s">
        <v>301</v>
      </c>
      <c r="J4" s="78" t="s">
        <v>297</v>
      </c>
      <c r="K4" s="78" t="s">
        <v>299</v>
      </c>
      <c r="L4" s="93" t="s">
        <v>298</v>
      </c>
      <c r="M4" s="78" t="s">
        <v>300</v>
      </c>
      <c r="N4" s="78" t="s">
        <v>301</v>
      </c>
      <c r="O4" s="78" t="s">
        <v>297</v>
      </c>
      <c r="P4" s="82" t="s">
        <v>299</v>
      </c>
    </row>
    <row r="5" spans="2:16" ht="16.5" x14ac:dyDescent="0.5">
      <c r="B5" s="9"/>
      <c r="C5" s="96"/>
      <c r="D5" s="90">
        <f t="shared" ref="D5:F7" si="0">$C5/D$3</f>
        <v>0</v>
      </c>
      <c r="E5" s="72">
        <f t="shared" si="0"/>
        <v>0</v>
      </c>
      <c r="F5" s="91">
        <f t="shared" si="0"/>
        <v>0</v>
      </c>
      <c r="L5" s="92"/>
      <c r="P5" s="80"/>
    </row>
    <row r="6" spans="2:16" ht="16.5" x14ac:dyDescent="0.5">
      <c r="B6" s="9"/>
      <c r="C6" s="96"/>
      <c r="D6" s="90">
        <f t="shared" si="0"/>
        <v>0</v>
      </c>
      <c r="E6" s="72">
        <f t="shared" si="0"/>
        <v>0</v>
      </c>
      <c r="F6" s="91">
        <f t="shared" si="0"/>
        <v>0</v>
      </c>
      <c r="L6" s="92"/>
      <c r="P6" s="80"/>
    </row>
    <row r="7" spans="2:16" ht="16.5" x14ac:dyDescent="0.5">
      <c r="B7" s="9"/>
      <c r="C7" s="96"/>
      <c r="D7" s="90">
        <f t="shared" si="0"/>
        <v>0</v>
      </c>
      <c r="E7" s="72">
        <f t="shared" si="0"/>
        <v>0</v>
      </c>
      <c r="F7" s="91">
        <f t="shared" si="0"/>
        <v>0</v>
      </c>
      <c r="L7" s="92"/>
      <c r="P7" s="80"/>
    </row>
    <row r="8" spans="2:16" s="10" customFormat="1" ht="16.95" thickBot="1" x14ac:dyDescent="0.55000000000000004">
      <c r="B8" s="83"/>
      <c r="C8" s="97"/>
      <c r="D8" s="98">
        <f t="shared" ref="D8:F8" si="1">SUM(D5:D7)</f>
        <v>0</v>
      </c>
      <c r="E8" s="7">
        <f>SUM(E5:E7)</f>
        <v>0</v>
      </c>
      <c r="F8" s="73">
        <f t="shared" si="1"/>
        <v>0</v>
      </c>
      <c r="G8" s="84">
        <f>SUMIFS('Resource Annual'!$L:$L,'Resource Annual'!$C:$C,G$4,'Resource Annual'!$D:$D,"Retirement 1 - CO2 Price",'Resource Annual'!$J:$J,2029,'Resource Annual'!B:B,"&lt;&gt;DG Solar")</f>
        <v>0</v>
      </c>
      <c r="H8" s="84">
        <f>SUMIFS('Resource Annual'!$L:$L,'Resource Annual'!$C:$C,H$4,'Resource Annual'!$D:$D,"Retirement 1 - CO2 Price",'Resource Annual'!$J:$J,2029)</f>
        <v>0</v>
      </c>
      <c r="I8" s="84">
        <f>SUMIFS('Resource Annual'!$L:$L,'Resource Annual'!$C:$C,I$4,'Resource Annual'!$D:$D,"Retirement 1 - CO2 Price",'Resource Annual'!$J:$J,2029)</f>
        <v>0</v>
      </c>
      <c r="J8" s="84">
        <f>SUMIFS('Resource Annual'!$L:$L,'Resource Annual'!$C:$C,J$4,'Resource Annual'!$D:$D,"Retirement 1 - CO2 Price",'Resource Annual'!$J:$J,2029)</f>
        <v>0</v>
      </c>
      <c r="K8" s="84">
        <f>SUMIFS('Resource Annual'!$L:$L,'Resource Annual'!$C:$C,K$4,'Resource Annual'!$D:$D,"Retirement 1 - CO2 Price",'Resource Annual'!$J:$J,2029)</f>
        <v>0</v>
      </c>
      <c r="L8" s="99">
        <f>SUMIFS(Project_Match!$B$3:$B$150,Project_Match!$C$3:$C$150,L$4,Project_Match!$J$3:$J$150,"&lt;2030")*L$3</f>
        <v>2900</v>
      </c>
      <c r="M8" s="84">
        <f>SUMIFS(Project_Match!$B$3:$B$150,Project_Match!$C$3:$C$150,M$4,Project_Match!$J$3:$J$150,"&lt;2030")*M$3</f>
        <v>2900</v>
      </c>
      <c r="N8" s="84">
        <f>SUMIFS(Project_Match!$B$3:$B$150,Project_Match!$C$3:$C$150,N$4,Project_Match!$J$3:$J$150,"&lt;2030")*N$3</f>
        <v>900</v>
      </c>
      <c r="O8" s="84">
        <f>SUMIFS(Project_Match!$B$3:$B$150,Project_Match!$C$3:$C$150,O$4,Project_Match!$J$3:$J$150,"&lt;2030")*O$3</f>
        <v>7200</v>
      </c>
      <c r="P8" s="85">
        <f>SUMIFS(Project_Match!$B$3:$B$150,Project_Match!$C$3:$C$150,P$4,Project_Match!$J$3:$J$150,"&lt;2030")*P$3</f>
        <v>3240</v>
      </c>
    </row>
    <row r="10" spans="2:16" ht="16.5" x14ac:dyDescent="0.5">
      <c r="H10" s="74">
        <v>960</v>
      </c>
    </row>
  </sheetData>
  <mergeCells count="3">
    <mergeCell ref="D2:F2"/>
    <mergeCell ref="G2:K2"/>
    <mergeCell ref="L2:P2"/>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DD841-AA15-48EC-83EF-9F8D0BDA49EA}">
  <sheetPr>
    <tabColor rgb="FFFFFF00"/>
  </sheetPr>
  <dimension ref="B1:BG39"/>
  <sheetViews>
    <sheetView topLeftCell="A19" zoomScale="90" zoomScaleNormal="90" workbookViewId="0">
      <selection activeCell="AL17" sqref="AL17"/>
    </sheetView>
  </sheetViews>
  <sheetFormatPr defaultColWidth="9" defaultRowHeight="18" x14ac:dyDescent="0.5"/>
  <cols>
    <col min="1" max="31" width="2.6640625" style="161" customWidth="1"/>
    <col min="32" max="32" width="9" style="161"/>
    <col min="33" max="33" width="28" style="161" bestFit="1" customWidth="1"/>
    <col min="34" max="34" width="14.109375" style="161" bestFit="1" customWidth="1"/>
    <col min="35" max="35" width="13.109375" style="161" customWidth="1"/>
    <col min="36" max="36" width="11.21875" style="161" bestFit="1" customWidth="1"/>
    <col min="37" max="16384" width="9" style="161"/>
  </cols>
  <sheetData>
    <row r="1" spans="2:58" ht="16.5" x14ac:dyDescent="0.5">
      <c r="AG1" s="162"/>
    </row>
    <row r="2" spans="2:58" ht="21" x14ac:dyDescent="0.6">
      <c r="B2" s="163" t="s">
        <v>458</v>
      </c>
      <c r="AG2" s="162"/>
    </row>
    <row r="3" spans="2:58" ht="16.5" x14ac:dyDescent="0.5">
      <c r="AG3" s="162"/>
    </row>
    <row r="4" spans="2:58" ht="16.5" x14ac:dyDescent="0.5">
      <c r="B4" s="164" t="s">
        <v>72</v>
      </c>
      <c r="AJ4" s="161" t="s">
        <v>410</v>
      </c>
      <c r="AL4" s="161" t="s">
        <v>410</v>
      </c>
      <c r="AM4" s="161" t="s">
        <v>408</v>
      </c>
    </row>
    <row r="5" spans="2:58" ht="16.5" x14ac:dyDescent="0.5">
      <c r="AG5" s="164"/>
      <c r="AJ5" s="165"/>
      <c r="AM5" s="162"/>
    </row>
    <row r="6" spans="2:58" ht="16.5" x14ac:dyDescent="0.5">
      <c r="AF6" s="166"/>
      <c r="AG6" s="164" t="s">
        <v>72</v>
      </c>
      <c r="AH6" s="164" t="s">
        <v>459</v>
      </c>
      <c r="AI6" s="167"/>
      <c r="AJ6" s="168">
        <v>2021</v>
      </c>
      <c r="AK6" s="168"/>
      <c r="AL6" s="168">
        <v>2040</v>
      </c>
      <c r="AM6" s="169">
        <v>2040</v>
      </c>
      <c r="AN6" s="168"/>
      <c r="AO6" s="168"/>
      <c r="AP6" s="168"/>
      <c r="AQ6" s="168"/>
      <c r="AR6" s="168"/>
      <c r="AS6" s="168"/>
      <c r="AT6" s="168"/>
      <c r="AU6" s="168"/>
      <c r="AV6" s="168"/>
      <c r="AW6" s="168"/>
      <c r="AX6" s="168"/>
      <c r="AY6" s="168"/>
      <c r="AZ6" s="168"/>
      <c r="BA6" s="168"/>
      <c r="BB6" s="170"/>
      <c r="BC6" s="170"/>
      <c r="BD6" s="170"/>
      <c r="BE6" s="170"/>
      <c r="BF6" s="170"/>
    </row>
    <row r="7" spans="2:58" ht="16.5" x14ac:dyDescent="0.5">
      <c r="AF7" s="166"/>
      <c r="AG7" s="161" t="s">
        <v>64</v>
      </c>
      <c r="AH7" s="171" t="s">
        <v>460</v>
      </c>
      <c r="AI7" s="172"/>
      <c r="AJ7" s="173">
        <f>SUMIFS('Resource Annual'!$L:$L,'Resource Annual'!$D:$D,'Capacity_Gen Comparison'!$AJ$4,'Resource Annual'!$J:$J,'Capacity_Gen Comparison'!$AJ$6,'Resource Annual'!$A:$A,'Capacity_Gen Comparison'!$AG7)</f>
        <v>0</v>
      </c>
      <c r="AK7" s="173"/>
      <c r="AL7" s="173">
        <f>SUMIFS('Resource Annual'!$L:$L,'Resource Annual'!$D:$D,'Capacity_Gen Comparison'!$AL$4,'Resource Annual'!$J:$J,'Capacity_Gen Comparison'!$AL$6,'Resource Annual'!$A:$A,'Capacity_Gen Comparison'!$AG7)</f>
        <v>0</v>
      </c>
      <c r="AM7" s="173">
        <f>SUMIFS('Resource Annual'!$L:$L,'Resource Annual'!$D:$D,'Capacity_Gen Comparison'!$AM$4,'Resource Annual'!$J:$J,'Capacity_Gen Comparison'!$AM$6,'Resource Annual'!$A:$A,'Capacity_Gen Comparison'!$AG7)</f>
        <v>0</v>
      </c>
      <c r="AN7" s="174"/>
      <c r="AO7" s="175"/>
      <c r="AP7" s="175"/>
      <c r="AQ7" s="175"/>
      <c r="AR7" s="175"/>
      <c r="AS7" s="175"/>
      <c r="AT7" s="175"/>
      <c r="AU7" s="175"/>
      <c r="AV7" s="175"/>
      <c r="AW7" s="175"/>
      <c r="AX7" s="175"/>
      <c r="AY7" s="175"/>
      <c r="AZ7" s="175"/>
      <c r="BA7" s="175"/>
      <c r="BB7" s="175"/>
      <c r="BC7" s="175"/>
      <c r="BD7" s="175"/>
      <c r="BE7" s="175"/>
      <c r="BF7" s="175"/>
    </row>
    <row r="8" spans="2:58" ht="16.5" x14ac:dyDescent="0.5">
      <c r="AF8" s="166"/>
      <c r="AG8" s="161" t="s">
        <v>67</v>
      </c>
      <c r="AH8" s="171" t="s">
        <v>460</v>
      </c>
      <c r="AI8" s="172"/>
      <c r="AJ8" s="173">
        <f>SUMIFS('Resource Annual'!$L:$L,'Resource Annual'!$D:$D,'Capacity_Gen Comparison'!$AJ$4,'Resource Annual'!$J:$J,'Capacity_Gen Comparison'!$AJ$6,'Resource Annual'!$A:$A,'Capacity_Gen Comparison'!$AG8)</f>
        <v>0</v>
      </c>
      <c r="AK8" s="173"/>
      <c r="AL8" s="173">
        <f>SUMIFS('Resource Annual'!$L:$L,'Resource Annual'!$D:$D,'Capacity_Gen Comparison'!$AL$4,'Resource Annual'!$J:$J,'Capacity_Gen Comparison'!$AL$6,'Resource Annual'!$A:$A,'Capacity_Gen Comparison'!$AG8)</f>
        <v>0</v>
      </c>
      <c r="AM8" s="173">
        <f>SUMIFS('Resource Annual'!$L:$L,'Resource Annual'!$D:$D,'Capacity_Gen Comparison'!$AM$4,'Resource Annual'!$J:$J,'Capacity_Gen Comparison'!$AM$6,'Resource Annual'!$A:$A,'Capacity_Gen Comparison'!$AG8)</f>
        <v>0</v>
      </c>
      <c r="AN8" s="174"/>
      <c r="AO8" s="173"/>
      <c r="AP8" s="173"/>
      <c r="AQ8" s="173"/>
      <c r="AR8" s="173"/>
      <c r="AS8" s="173"/>
      <c r="AT8" s="173"/>
      <c r="AU8" s="173"/>
      <c r="AV8" s="173"/>
      <c r="AW8" s="173"/>
      <c r="AX8" s="173"/>
      <c r="AY8" s="173"/>
      <c r="AZ8" s="173"/>
      <c r="BA8" s="173"/>
      <c r="BB8" s="173"/>
      <c r="BC8" s="173"/>
      <c r="BD8" s="173"/>
      <c r="BE8" s="173"/>
      <c r="BF8" s="173"/>
    </row>
    <row r="9" spans="2:58" ht="16.5" x14ac:dyDescent="0.5">
      <c r="AF9" s="166"/>
      <c r="AG9" s="161" t="s">
        <v>68</v>
      </c>
      <c r="AH9" s="171" t="s">
        <v>460</v>
      </c>
      <c r="AI9" s="172"/>
      <c r="AJ9" s="173">
        <f>SUMIFS('Resource Annual'!$L:$L,'Resource Annual'!$D:$D,'Capacity_Gen Comparison'!$AJ$4,'Resource Annual'!$J:$J,'Capacity_Gen Comparison'!$AJ$6,'Resource Annual'!$A:$A,'Capacity_Gen Comparison'!$AG9)</f>
        <v>0</v>
      </c>
      <c r="AK9" s="173"/>
      <c r="AL9" s="173">
        <f>SUMIFS('Resource Annual'!$L:$L,'Resource Annual'!$D:$D,'Capacity_Gen Comparison'!$AL$4,'Resource Annual'!$J:$J,'Capacity_Gen Comparison'!$AL$6,'Resource Annual'!$A:$A,'Capacity_Gen Comparison'!$AG9)</f>
        <v>1660</v>
      </c>
      <c r="AM9" s="173">
        <f>SUMIFS('Resource Annual'!$L:$L,'Resource Annual'!$D:$D,'Capacity_Gen Comparison'!$AM$4,'Resource Annual'!$J:$J,'Capacity_Gen Comparison'!$AM$6,'Resource Annual'!$A:$A,'Capacity_Gen Comparison'!$AG9)</f>
        <v>2080</v>
      </c>
      <c r="AN9" s="174"/>
      <c r="AO9" s="173"/>
      <c r="AP9" s="173"/>
      <c r="AQ9" s="173"/>
      <c r="AR9" s="173"/>
      <c r="AS9" s="173"/>
      <c r="AT9" s="173"/>
      <c r="AU9" s="173"/>
      <c r="AV9" s="173"/>
      <c r="AW9" s="173"/>
      <c r="AX9" s="173"/>
      <c r="AY9" s="173"/>
      <c r="AZ9" s="173"/>
      <c r="BA9" s="173"/>
      <c r="BB9" s="173"/>
      <c r="BC9" s="173"/>
      <c r="BD9" s="173"/>
      <c r="BE9" s="173"/>
      <c r="BF9" s="173"/>
    </row>
    <row r="10" spans="2:58" ht="16.5" x14ac:dyDescent="0.5">
      <c r="AF10" s="166"/>
      <c r="AG10" s="161" t="s">
        <v>52</v>
      </c>
      <c r="AH10" s="171" t="s">
        <v>460</v>
      </c>
      <c r="AI10" s="172"/>
      <c r="AJ10" s="173">
        <f>SUMIFS('Resource Annual'!$L:$L,'Resource Annual'!$D:$D,'Capacity_Gen Comparison'!$AJ$4,'Resource Annual'!$J:$J,'Capacity_Gen Comparison'!$AJ$6,'Resource Annual'!$A:$A,'Capacity_Gen Comparison'!$AG10)</f>
        <v>295</v>
      </c>
      <c r="AK10" s="173"/>
      <c r="AL10" s="173">
        <f>SUMIFS('Resource Annual'!$L:$L,'Resource Annual'!$D:$D,'Capacity_Gen Comparison'!$AL$4,'Resource Annual'!$J:$J,'Capacity_Gen Comparison'!$AL$6,'Resource Annual'!$A:$A,'Capacity_Gen Comparison'!$AG10)</f>
        <v>125</v>
      </c>
      <c r="AM10" s="173">
        <f>SUMIFS('Resource Annual'!$L:$L,'Resource Annual'!$D:$D,'Capacity_Gen Comparison'!$AM$4,'Resource Annual'!$J:$J,'Capacity_Gen Comparison'!$AM$6,'Resource Annual'!$A:$A,'Capacity_Gen Comparison'!$AG10)</f>
        <v>125</v>
      </c>
      <c r="AN10" s="174"/>
      <c r="AO10" s="173"/>
      <c r="AP10" s="173"/>
      <c r="AQ10" s="173"/>
      <c r="AR10" s="173"/>
      <c r="AS10" s="173"/>
      <c r="AT10" s="173"/>
      <c r="AU10" s="173"/>
      <c r="AV10" s="173"/>
      <c r="AW10" s="173"/>
      <c r="AX10" s="173"/>
      <c r="AY10" s="173"/>
      <c r="AZ10" s="173"/>
      <c r="BA10" s="173"/>
      <c r="BB10" s="173"/>
      <c r="BC10" s="173"/>
      <c r="BD10" s="173"/>
      <c r="BE10" s="173"/>
      <c r="BF10" s="173"/>
    </row>
    <row r="11" spans="2:58" ht="16.5" x14ac:dyDescent="0.5">
      <c r="AF11" s="166"/>
      <c r="AG11" s="161" t="s">
        <v>53</v>
      </c>
      <c r="AH11" s="171" t="s">
        <v>460</v>
      </c>
      <c r="AI11" s="172"/>
      <c r="AJ11" s="173">
        <f>SUMIFS('Resource Annual'!$L:$L,'Resource Annual'!$D:$D,'Capacity_Gen Comparison'!$AJ$4,'Resource Annual'!$J:$J,'Capacity_Gen Comparison'!$AJ$6,'Resource Annual'!$A:$A,'Capacity_Gen Comparison'!$AG11)</f>
        <v>0</v>
      </c>
      <c r="AK11" s="173"/>
      <c r="AL11" s="173">
        <f>SUMIFS('Resource Annual'!$L:$L,'Resource Annual'!$D:$D,'Capacity_Gen Comparison'!$AL$4,'Resource Annual'!$J:$J,'Capacity_Gen Comparison'!$AL$6,'Resource Annual'!$A:$A,'Capacity_Gen Comparison'!$AG11)</f>
        <v>0</v>
      </c>
      <c r="AM11" s="173">
        <f>SUMIFS('Resource Annual'!$L:$L,'Resource Annual'!$D:$D,'Capacity_Gen Comparison'!$AM$4,'Resource Annual'!$J:$J,'Capacity_Gen Comparison'!$AM$6,'Resource Annual'!$A:$A,'Capacity_Gen Comparison'!$AG11)</f>
        <v>0</v>
      </c>
      <c r="AN11" s="174"/>
      <c r="AO11" s="173"/>
      <c r="AP11" s="173"/>
      <c r="AQ11" s="173"/>
      <c r="AR11" s="173"/>
      <c r="AS11" s="173"/>
      <c r="AT11" s="173"/>
      <c r="AU11" s="173"/>
      <c r="AV11" s="173"/>
      <c r="AW11" s="173"/>
      <c r="AX11" s="173"/>
      <c r="AY11" s="173"/>
      <c r="AZ11" s="173"/>
      <c r="BA11" s="173"/>
      <c r="BB11" s="173"/>
      <c r="BC11" s="173"/>
      <c r="BD11" s="173"/>
      <c r="BE11" s="173"/>
      <c r="BF11" s="173"/>
    </row>
    <row r="12" spans="2:58" ht="16.5" x14ac:dyDescent="0.5">
      <c r="AF12" s="166"/>
      <c r="AG12" s="161" t="s">
        <v>63</v>
      </c>
      <c r="AH12" s="171" t="s">
        <v>460</v>
      </c>
      <c r="AI12" s="172"/>
      <c r="AJ12" s="173">
        <f>SUMIFS('Resource Annual'!$L:$L,'Resource Annual'!$D:$D,'Capacity_Gen Comparison'!$AJ$4,'Resource Annual'!$J:$J,'Capacity_Gen Comparison'!$AJ$6,'Resource Annual'!$A:$A,'Capacity_Gen Comparison'!$AG12)</f>
        <v>1172</v>
      </c>
      <c r="AK12" s="173"/>
      <c r="AL12" s="173">
        <f>SUMIFS('Resource Annual'!$L:$L,'Resource Annual'!$D:$D,'Capacity_Gen Comparison'!$AL$4,'Resource Annual'!$J:$J,'Capacity_Gen Comparison'!$AL$6,'Resource Annual'!$A:$A,'Capacity_Gen Comparison'!$AG12)</f>
        <v>780</v>
      </c>
      <c r="AM12" s="173">
        <f>SUMIFS('Resource Annual'!$L:$L,'Resource Annual'!$D:$D,'Capacity_Gen Comparison'!$AM$4,'Resource Annual'!$J:$J,'Capacity_Gen Comparison'!$AM$6,'Resource Annual'!$A:$A,'Capacity_Gen Comparison'!$AG12)</f>
        <v>0</v>
      </c>
      <c r="AN12" s="174"/>
      <c r="AO12" s="173"/>
      <c r="AP12" s="173"/>
      <c r="AQ12" s="173"/>
      <c r="AR12" s="173"/>
      <c r="AS12" s="173"/>
      <c r="AT12" s="173"/>
      <c r="AU12" s="173"/>
      <c r="AV12" s="173"/>
      <c r="AW12" s="173"/>
      <c r="AX12" s="173"/>
      <c r="AY12" s="173"/>
      <c r="AZ12" s="173"/>
      <c r="BA12" s="173"/>
      <c r="BB12" s="173"/>
      <c r="BC12" s="173"/>
      <c r="BD12" s="173"/>
      <c r="BE12" s="173"/>
      <c r="BF12" s="173"/>
    </row>
    <row r="13" spans="2:58" ht="16.5" x14ac:dyDescent="0.5">
      <c r="AF13" s="166"/>
      <c r="AG13" s="161" t="s">
        <v>461</v>
      </c>
      <c r="AH13" s="171" t="s">
        <v>460</v>
      </c>
      <c r="AI13" s="172"/>
      <c r="AJ13" s="173">
        <f>SUMIFS('Resource Annual'!$L:$L,'Resource Annual'!$D:$D,'Capacity_Gen Comparison'!$AJ$4,'Resource Annual'!$J:$J,'Capacity_Gen Comparison'!$AJ$6,'Resource Annual'!$A:$A,'Capacity_Gen Comparison'!$AG13)</f>
        <v>0</v>
      </c>
      <c r="AK13" s="173"/>
      <c r="AL13" s="173">
        <f>SUMIFS('Resource Annual'!$L:$L,'Resource Annual'!$D:$D,'Capacity_Gen Comparison'!$AL$4,'Resource Annual'!$J:$J,'Capacity_Gen Comparison'!$AL$6,'Resource Annual'!$A:$A,'Capacity_Gen Comparison'!$AG13)</f>
        <v>0</v>
      </c>
      <c r="AM13" s="173">
        <f>SUMIFS('Resource Annual'!$L:$L,'Resource Annual'!$D:$D,'Capacity_Gen Comparison'!$AM$4,'Resource Annual'!$J:$J,'Capacity_Gen Comparison'!$AM$6,'Resource Annual'!$A:$A,'Capacity_Gen Comparison'!$AG13)</f>
        <v>0</v>
      </c>
      <c r="AN13" s="173"/>
      <c r="AO13" s="173"/>
      <c r="AP13" s="173"/>
      <c r="AQ13" s="173"/>
      <c r="AR13" s="173"/>
      <c r="AS13" s="173"/>
      <c r="AT13" s="173"/>
      <c r="AU13" s="173"/>
      <c r="AV13" s="173"/>
      <c r="AW13" s="173"/>
      <c r="AX13" s="173"/>
      <c r="AY13" s="173"/>
      <c r="AZ13" s="173"/>
      <c r="BA13" s="173"/>
      <c r="BB13" s="173"/>
      <c r="BC13" s="173"/>
      <c r="BD13" s="173"/>
      <c r="BE13" s="173"/>
      <c r="BF13" s="173"/>
    </row>
    <row r="14" spans="2:58" ht="16.5" x14ac:dyDescent="0.5">
      <c r="AF14" s="166"/>
      <c r="AH14" s="171"/>
      <c r="AI14" s="171"/>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row>
    <row r="15" spans="2:58" ht="16.5" x14ac:dyDescent="0.5">
      <c r="AF15" s="166"/>
      <c r="AH15" s="171"/>
      <c r="AI15" s="171"/>
      <c r="AJ15" s="176"/>
      <c r="AK15" s="177"/>
      <c r="AL15" s="176"/>
      <c r="AM15" s="176"/>
      <c r="AN15" s="177"/>
      <c r="AO15" s="173"/>
      <c r="AP15" s="173"/>
      <c r="AQ15" s="173"/>
      <c r="AR15" s="173"/>
      <c r="AS15" s="173"/>
      <c r="AT15" s="173"/>
      <c r="AU15" s="173"/>
      <c r="AV15" s="173"/>
      <c r="AW15" s="173"/>
      <c r="AX15" s="173"/>
      <c r="AY15" s="173"/>
      <c r="AZ15" s="173"/>
      <c r="BA15" s="173"/>
      <c r="BB15" s="173"/>
      <c r="BC15" s="173"/>
      <c r="BD15" s="173"/>
      <c r="BE15" s="173"/>
      <c r="BF15" s="173"/>
    </row>
    <row r="16" spans="2:58" ht="16.5" x14ac:dyDescent="0.5">
      <c r="AF16" s="166"/>
      <c r="AG16" s="164" t="s">
        <v>462</v>
      </c>
      <c r="AH16" s="164" t="s">
        <v>459</v>
      </c>
      <c r="AI16" s="167"/>
      <c r="AJ16" s="168">
        <v>2021</v>
      </c>
      <c r="AK16" s="168"/>
      <c r="AL16" s="168">
        <v>2030</v>
      </c>
      <c r="AM16" s="169">
        <v>2030</v>
      </c>
      <c r="AN16" s="177"/>
      <c r="AO16" s="173"/>
      <c r="AP16" s="173"/>
      <c r="AQ16" s="173"/>
      <c r="AR16" s="173"/>
      <c r="AS16" s="173"/>
      <c r="AT16" s="173"/>
      <c r="AU16" s="173"/>
      <c r="AV16" s="173"/>
      <c r="AW16" s="173"/>
      <c r="AX16" s="173"/>
      <c r="AY16" s="173"/>
      <c r="AZ16" s="173"/>
      <c r="BA16" s="173"/>
      <c r="BB16" s="173"/>
      <c r="BC16" s="173"/>
      <c r="BD16" s="173"/>
      <c r="BE16" s="173"/>
      <c r="BF16" s="173"/>
    </row>
    <row r="17" spans="2:59" ht="16.5" x14ac:dyDescent="0.5">
      <c r="AF17" s="166"/>
      <c r="AG17" s="161" t="s">
        <v>64</v>
      </c>
      <c r="AH17" s="171" t="s">
        <v>465</v>
      </c>
      <c r="AI17" s="172"/>
      <c r="AJ17" s="173">
        <f>SUMIFS('Resource Annual'!$O:$O,'Resource Annual'!$D:$D,'Capacity_Gen Comparison'!$AJ$4,'Resource Annual'!$J:$J,'Capacity_Gen Comparison'!$AJ$16,'Resource Annual'!$A:$A,'Capacity_Gen Comparison'!$AG17)</f>
        <v>0</v>
      </c>
      <c r="AK17" s="173"/>
      <c r="AL17" s="173">
        <f>SUMIFS('Resource Annual'!$O:$O,'Resource Annual'!$D:$D,'Capacity_Gen Comparison'!$AL$4,'Resource Annual'!$J:$J,'Capacity_Gen Comparison'!$AL$16,'Resource Annual'!$A:$A,'Capacity_Gen Comparison'!$AG17)</f>
        <v>0</v>
      </c>
      <c r="AM17" s="173">
        <f>SUMIFS('Resource Annual'!$O:$O,'Resource Annual'!$D:$D,'Capacity_Gen Comparison'!$AM$4,'Resource Annual'!$J:$J,'Capacity_Gen Comparison'!$AM$16,'Resource Annual'!$A:$A,'Capacity_Gen Comparison'!$AG17)</f>
        <v>0</v>
      </c>
      <c r="AN17" s="177"/>
      <c r="AO17" s="173"/>
      <c r="AP17" s="173"/>
      <c r="AQ17" s="173"/>
      <c r="AR17" s="173"/>
      <c r="AS17" s="173"/>
      <c r="AT17" s="173"/>
      <c r="AU17" s="173"/>
      <c r="AV17" s="173"/>
      <c r="AW17" s="173"/>
      <c r="AX17" s="173"/>
      <c r="AY17" s="173"/>
      <c r="AZ17" s="173"/>
      <c r="BA17" s="173"/>
      <c r="BB17" s="173"/>
      <c r="BC17" s="173"/>
      <c r="BD17" s="173"/>
      <c r="BE17" s="173"/>
      <c r="BF17" s="173"/>
    </row>
    <row r="18" spans="2:59" ht="16.5" x14ac:dyDescent="0.5">
      <c r="AG18" s="161" t="s">
        <v>67</v>
      </c>
      <c r="AH18" s="171" t="s">
        <v>465</v>
      </c>
      <c r="AI18" s="172"/>
      <c r="AJ18" s="173">
        <f>SUMIFS('Resource Annual'!$O:$O,'Resource Annual'!$D:$D,'Capacity_Gen Comparison'!$AJ$4,'Resource Annual'!$J:$J,'Capacity_Gen Comparison'!$AJ$16,'Resource Annual'!$A:$A,'Capacity_Gen Comparison'!$AG18)</f>
        <v>0</v>
      </c>
      <c r="AK18" s="173"/>
      <c r="AL18" s="173">
        <f>SUMIFS('Resource Annual'!$O:$O,'Resource Annual'!$D:$D,'Capacity_Gen Comparison'!$AL$4,'Resource Annual'!$J:$J,'Capacity_Gen Comparison'!$AL$16,'Resource Annual'!$A:$A,'Capacity_Gen Comparison'!$AG18)</f>
        <v>0</v>
      </c>
      <c r="AM18" s="173">
        <f>SUMIFS('Resource Annual'!$O:$O,'Resource Annual'!$D:$D,'Capacity_Gen Comparison'!$AM$4,'Resource Annual'!$J:$J,'Capacity_Gen Comparison'!$AM$16,'Resource Annual'!$A:$A,'Capacity_Gen Comparison'!$AG18)</f>
        <v>0</v>
      </c>
      <c r="AN18" s="178"/>
      <c r="AO18" s="173"/>
      <c r="AP18" s="173"/>
      <c r="AQ18" s="173"/>
      <c r="AR18" s="173"/>
      <c r="AS18" s="173"/>
      <c r="AT18" s="173"/>
      <c r="AU18" s="173"/>
      <c r="AV18" s="173"/>
      <c r="AW18" s="173"/>
      <c r="AX18" s="173"/>
      <c r="AY18" s="173"/>
      <c r="AZ18" s="173"/>
      <c r="BA18" s="173"/>
      <c r="BB18" s="173"/>
      <c r="BC18" s="173"/>
      <c r="BD18" s="173"/>
      <c r="BE18" s="173"/>
      <c r="BF18" s="173"/>
    </row>
    <row r="19" spans="2:59" ht="16.5" x14ac:dyDescent="0.5">
      <c r="AG19" s="161" t="s">
        <v>68</v>
      </c>
      <c r="AH19" s="171" t="s">
        <v>465</v>
      </c>
      <c r="AI19" s="172"/>
      <c r="AJ19" s="173">
        <f>SUMIFS('Resource Annual'!$O:$O,'Resource Annual'!$D:$D,'Capacity_Gen Comparison'!$AJ$4,'Resource Annual'!$J:$J,'Capacity_Gen Comparison'!$AJ$16,'Resource Annual'!$A:$A,'Capacity_Gen Comparison'!$AG19)</f>
        <v>0</v>
      </c>
      <c r="AK19" s="173"/>
      <c r="AL19" s="173">
        <f>SUMIFS('Resource Annual'!$O:$O,'Resource Annual'!$D:$D,'Capacity_Gen Comparison'!$AL$4,'Resource Annual'!$J:$J,'Capacity_Gen Comparison'!$AL$16,'Resource Annual'!$A:$A,'Capacity_Gen Comparison'!$AG19)</f>
        <v>232.81005001068101</v>
      </c>
      <c r="AM19" s="173">
        <f>SUMIFS('Resource Annual'!$O:$O,'Resource Annual'!$D:$D,'Capacity_Gen Comparison'!$AM$4,'Resource Annual'!$J:$J,'Capacity_Gen Comparison'!$AM$16,'Resource Annual'!$A:$A,'Capacity_Gen Comparison'!$AG19)</f>
        <v>4101.4976367950421</v>
      </c>
      <c r="AN19" s="179"/>
      <c r="AO19" s="180"/>
      <c r="AP19" s="180"/>
      <c r="AQ19" s="180"/>
      <c r="AR19" s="180"/>
      <c r="AS19" s="180"/>
      <c r="AT19" s="180"/>
      <c r="AU19" s="180"/>
      <c r="AV19" s="180"/>
      <c r="AW19" s="180"/>
      <c r="AX19" s="180"/>
      <c r="AY19" s="180"/>
      <c r="AZ19" s="180"/>
      <c r="BA19" s="180"/>
      <c r="BB19" s="180"/>
      <c r="BC19" s="180"/>
      <c r="BD19" s="180"/>
      <c r="BE19" s="180"/>
      <c r="BF19" s="180"/>
    </row>
    <row r="20" spans="2:59" ht="16.5" x14ac:dyDescent="0.5">
      <c r="AG20" s="161" t="s">
        <v>52</v>
      </c>
      <c r="AH20" s="171" t="s">
        <v>465</v>
      </c>
      <c r="AI20" s="172"/>
      <c r="AJ20" s="173">
        <f>SUMIFS('Resource Annual'!$O:$O,'Resource Annual'!$D:$D,'Capacity_Gen Comparison'!$AJ$4,'Resource Annual'!$J:$J,'Capacity_Gen Comparison'!$AJ$16,'Resource Annual'!$A:$A,'Capacity_Gen Comparison'!$AG20)</f>
        <v>190.83677673339801</v>
      </c>
      <c r="AK20" s="173"/>
      <c r="AL20" s="173">
        <f>SUMIFS('Resource Annual'!$O:$O,'Resource Annual'!$D:$D,'Capacity_Gen Comparison'!$AL$4,'Resource Annual'!$J:$J,'Capacity_Gen Comparison'!$AL$16,'Resource Annual'!$A:$A,'Capacity_Gen Comparison'!$AG20)</f>
        <v>195.17400360107399</v>
      </c>
      <c r="AM20" s="173">
        <f>SUMIFS('Resource Annual'!$O:$O,'Resource Annual'!$D:$D,'Capacity_Gen Comparison'!$AM$4,'Resource Annual'!$J:$J,'Capacity_Gen Comparison'!$AM$16,'Resource Annual'!$A:$A,'Capacity_Gen Comparison'!$AG20)</f>
        <v>164.56188964843801</v>
      </c>
      <c r="AN20" s="179"/>
      <c r="AO20" s="173"/>
      <c r="AP20" s="173"/>
      <c r="AQ20" s="173"/>
      <c r="AR20" s="173"/>
      <c r="AS20" s="173"/>
      <c r="AT20" s="173"/>
      <c r="AU20" s="173"/>
      <c r="AV20" s="173"/>
      <c r="AW20" s="173"/>
      <c r="AX20" s="173"/>
      <c r="AY20" s="173"/>
      <c r="AZ20" s="173"/>
      <c r="BA20" s="173"/>
      <c r="BB20" s="173"/>
      <c r="BC20" s="173"/>
      <c r="BD20" s="173"/>
      <c r="BE20" s="173"/>
      <c r="BF20" s="173"/>
      <c r="BG20" s="173"/>
    </row>
    <row r="21" spans="2:59" ht="16.5" x14ac:dyDescent="0.5">
      <c r="AF21" s="181"/>
      <c r="AG21" s="161" t="s">
        <v>53</v>
      </c>
      <c r="AH21" s="171" t="s">
        <v>465</v>
      </c>
      <c r="AI21" s="172"/>
      <c r="AJ21" s="173">
        <f>SUMIFS('Resource Annual'!$O:$O,'Resource Annual'!$D:$D,'Capacity_Gen Comparison'!$AJ$4,'Resource Annual'!$J:$J,'Capacity_Gen Comparison'!$AJ$16,'Resource Annual'!$A:$A,'Capacity_Gen Comparison'!$AG21)</f>
        <v>0</v>
      </c>
      <c r="AK21" s="173"/>
      <c r="AL21" s="173">
        <f>SUMIFS('Resource Annual'!$O:$O,'Resource Annual'!$D:$D,'Capacity_Gen Comparison'!$AL$4,'Resource Annual'!$J:$J,'Capacity_Gen Comparison'!$AL$16,'Resource Annual'!$A:$A,'Capacity_Gen Comparison'!$AG21)</f>
        <v>0</v>
      </c>
      <c r="AM21" s="173">
        <f>SUMIFS('Resource Annual'!$O:$O,'Resource Annual'!$D:$D,'Capacity_Gen Comparison'!$AM$4,'Resource Annual'!$J:$J,'Capacity_Gen Comparison'!$AM$16,'Resource Annual'!$A:$A,'Capacity_Gen Comparison'!$AG21)</f>
        <v>0</v>
      </c>
      <c r="AN21" s="179"/>
      <c r="AO21" s="173"/>
      <c r="AP21" s="173"/>
      <c r="AQ21" s="173"/>
      <c r="AR21" s="173"/>
      <c r="AS21" s="173"/>
      <c r="AT21" s="173"/>
      <c r="AU21" s="173"/>
      <c r="AV21" s="173"/>
      <c r="AW21" s="173"/>
      <c r="AX21" s="173"/>
      <c r="AY21" s="173"/>
      <c r="AZ21" s="173"/>
      <c r="BA21" s="173"/>
      <c r="BB21" s="173"/>
      <c r="BC21" s="173"/>
      <c r="BD21" s="173"/>
      <c r="BE21" s="173"/>
      <c r="BF21" s="173"/>
      <c r="BG21" s="173"/>
    </row>
    <row r="22" spans="2:59" ht="16.5" x14ac:dyDescent="0.5">
      <c r="B22" s="164" t="s">
        <v>185</v>
      </c>
      <c r="AF22" s="181"/>
      <c r="AG22" s="161" t="s">
        <v>63</v>
      </c>
      <c r="AH22" s="171" t="s">
        <v>465</v>
      </c>
      <c r="AI22" s="172"/>
      <c r="AJ22" s="173">
        <f>SUMIFS('Resource Annual'!$O:$O,'Resource Annual'!$D:$D,'Capacity_Gen Comparison'!$AJ$4,'Resource Annual'!$J:$J,'Capacity_Gen Comparison'!$AJ$16,'Resource Annual'!$A:$A,'Capacity_Gen Comparison'!$AG22)</f>
        <v>4018.2993125915459</v>
      </c>
      <c r="AK22" s="173"/>
      <c r="AL22" s="173">
        <f>SUMIFS('Resource Annual'!$O:$O,'Resource Annual'!$D:$D,'Capacity_Gen Comparison'!$AL$4,'Resource Annual'!$J:$J,'Capacity_Gen Comparison'!$AL$16,'Resource Annual'!$A:$A,'Capacity_Gen Comparison'!$AG22)</f>
        <v>2613.3412704467801</v>
      </c>
      <c r="AM22" s="173">
        <f>SUMIFS('Resource Annual'!$O:$O,'Resource Annual'!$D:$D,'Capacity_Gen Comparison'!$AM$4,'Resource Annual'!$J:$J,'Capacity_Gen Comparison'!$AM$16,'Resource Annual'!$A:$A,'Capacity_Gen Comparison'!$AG22)</f>
        <v>0</v>
      </c>
      <c r="AN22" s="179"/>
      <c r="AO22" s="181"/>
      <c r="AP22" s="181"/>
      <c r="AQ22" s="181"/>
      <c r="AR22" s="181"/>
      <c r="AS22" s="181"/>
      <c r="AT22" s="181"/>
      <c r="AU22" s="181"/>
      <c r="AV22" s="181"/>
      <c r="AW22" s="181"/>
      <c r="AX22" s="181"/>
      <c r="AY22" s="181"/>
      <c r="AZ22" s="178"/>
      <c r="BA22" s="178"/>
      <c r="BB22" s="178"/>
    </row>
    <row r="23" spans="2:59" ht="19.05" customHeight="1" x14ac:dyDescent="0.5">
      <c r="AF23" s="181"/>
      <c r="AG23" s="161" t="s">
        <v>463</v>
      </c>
      <c r="AH23" s="171" t="s">
        <v>465</v>
      </c>
      <c r="AI23" s="172"/>
      <c r="AJ23" s="173">
        <f>SUMIFS('Area Annual'!$O:$O,'Area Annual'!$A:$A,$AJ$4,'Area Annual'!$E:$E,$AJ16,'Area Annual'!$D:$D,"KPCO")-SUMIFS('Area Annual'!$N:$N,'Area Annual'!$A:$A,$AJ$4,'Area Annual'!$E:$E,$AJ16,'Area Annual'!$D:$D,"KPCO")</f>
        <v>1377.0630683898889</v>
      </c>
      <c r="AK23" s="173"/>
      <c r="AL23" s="173">
        <f>SUMIFS('Area Annual'!$O:$O,'Area Annual'!$A:$A,$AL$4,'Area Annual'!$E:$E,$AL16,'Area Annual'!$D:$D,"KPCO")-SUMIFS('Area Annual'!$N:$N,'Area Annual'!$A:$A,$AL$4,'Area Annual'!$E:$E,$AL16,'Area Annual'!$D:$D,"KPCO")</f>
        <v>2514.7997303009074</v>
      </c>
      <c r="AM23" s="173">
        <f>SUMIFS('Area Annual'!$O:$O,'Area Annual'!$A:$A,$AM$4,'Area Annual'!$E:$E,$AM16,'Area Annual'!$D:$D,"KPCO")-SUMIFS('Area Annual'!$N:$N,'Area Annual'!$A:$A,$AM$4,'Area Annual'!$E:$E,$AM16,'Area Annual'!$D:$D,"KPCO")</f>
        <v>1290.06450223923</v>
      </c>
      <c r="AN23" s="179"/>
      <c r="AO23" s="181"/>
      <c r="AP23" s="181"/>
      <c r="AQ23" s="181"/>
      <c r="AR23" s="181"/>
      <c r="AS23" s="181"/>
      <c r="AT23" s="181"/>
      <c r="AU23" s="181"/>
      <c r="AV23" s="181"/>
      <c r="AW23" s="181"/>
      <c r="AX23" s="181"/>
      <c r="AY23" s="181"/>
      <c r="AZ23" s="178"/>
      <c r="BA23" s="178"/>
      <c r="BB23" s="178"/>
    </row>
    <row r="24" spans="2:59" ht="16.5" x14ac:dyDescent="0.5">
      <c r="AF24" s="181"/>
      <c r="AG24" s="161" t="s">
        <v>464</v>
      </c>
      <c r="AH24" s="171" t="s">
        <v>465</v>
      </c>
      <c r="AI24" s="172"/>
      <c r="AJ24" s="173">
        <f>SUMIFS('Resource Annual'!$O:$O,'Resource Annual'!$D:$D,'Capacity_Gen Comparison'!$AJ$4,'Resource Annual'!$J:$J,'Capacity_Gen Comparison'!$AJ$16,'Resource Annual'!$A:$A,'Capacity_Gen Comparison'!$AG24)</f>
        <v>0</v>
      </c>
      <c r="AK24" s="173"/>
      <c r="AL24" s="173">
        <f>SUM(AL17:AL22)</f>
        <v>3041.325324058535</v>
      </c>
      <c r="AM24" s="173">
        <f>SUM(AM17:AM22)</f>
        <v>4266.0595264434805</v>
      </c>
      <c r="AO24" s="178"/>
      <c r="AP24" s="178"/>
      <c r="AQ24" s="178"/>
      <c r="AR24" s="178"/>
      <c r="AS24" s="178"/>
      <c r="AT24" s="178"/>
      <c r="AU24" s="178"/>
      <c r="AV24" s="178"/>
      <c r="AW24" s="178"/>
      <c r="AX24" s="178"/>
      <c r="AY24" s="178"/>
      <c r="AZ24" s="178"/>
      <c r="BA24" s="178"/>
    </row>
    <row r="25" spans="2:59" ht="16.5" x14ac:dyDescent="0.5">
      <c r="AO25" s="179"/>
      <c r="AP25" s="179"/>
      <c r="AQ25" s="179"/>
      <c r="AR25" s="179"/>
      <c r="AS25" s="179"/>
      <c r="AT25" s="179"/>
      <c r="AU25" s="179"/>
      <c r="AV25" s="179"/>
      <c r="AW25" s="179"/>
      <c r="AX25" s="179"/>
      <c r="AY25" s="179"/>
      <c r="AZ25" s="179"/>
      <c r="BA25" s="179"/>
      <c r="BB25" s="179"/>
      <c r="BC25" s="179"/>
      <c r="BD25" s="179"/>
      <c r="BE25" s="179"/>
      <c r="BF25" s="179"/>
    </row>
    <row r="26" spans="2:59" ht="16.5" x14ac:dyDescent="0.5">
      <c r="AG26" s="164" t="s">
        <v>462</v>
      </c>
      <c r="AH26" s="164" t="s">
        <v>459</v>
      </c>
      <c r="AJ26" s="168">
        <v>2021</v>
      </c>
      <c r="AK26" s="168"/>
      <c r="AL26" s="168">
        <v>2040</v>
      </c>
      <c r="AM26" s="169">
        <v>2040</v>
      </c>
      <c r="AO26" s="179"/>
      <c r="AP26" s="179"/>
      <c r="AQ26" s="179"/>
      <c r="AR26" s="179"/>
      <c r="AS26" s="179"/>
      <c r="AT26" s="179"/>
      <c r="AU26" s="179"/>
      <c r="AV26" s="179"/>
      <c r="AW26" s="179"/>
      <c r="AX26" s="179"/>
      <c r="AY26" s="179"/>
      <c r="AZ26" s="179"/>
      <c r="BA26" s="179"/>
      <c r="BB26" s="179"/>
      <c r="BC26" s="179"/>
      <c r="BD26" s="179"/>
      <c r="BE26" s="179"/>
      <c r="BF26" s="179"/>
    </row>
    <row r="27" spans="2:59" ht="16.5" x14ac:dyDescent="0.5">
      <c r="AG27" s="161" t="s">
        <v>64</v>
      </c>
      <c r="AH27" s="171" t="s">
        <v>465</v>
      </c>
      <c r="AJ27" s="173">
        <f>SUMIFS('Resource Annual'!$O:$O,'Resource Annual'!$D:$D,'Capacity_Gen Comparison'!$AJ$4,'Resource Annual'!$J:$J,'Capacity_Gen Comparison'!$AJ$26,'Resource Annual'!$A:$A,'Capacity_Gen Comparison'!$AG27)</f>
        <v>0</v>
      </c>
      <c r="AK27" s="173"/>
      <c r="AL27" s="173">
        <f>SUMIFS('Resource Annual'!$O:$O,'Resource Annual'!$D:$D,'Capacity_Gen Comparison'!$AL$4,'Resource Annual'!$J:$J,'Capacity_Gen Comparison'!$AL$26,'Resource Annual'!$A:$A,'Capacity_Gen Comparison'!$AG27)</f>
        <v>0</v>
      </c>
      <c r="AM27" s="173">
        <f>SUMIFS('Resource Annual'!$O:$O,'Resource Annual'!$D:$D,'Capacity_Gen Comparison'!$AM$4,'Resource Annual'!$J:$J,'Capacity_Gen Comparison'!$AM$26,'Resource Annual'!$A:$A,'Capacity_Gen Comparison'!$AG27)</f>
        <v>0</v>
      </c>
      <c r="AO27" s="179"/>
      <c r="AP27" s="179"/>
      <c r="AQ27" s="179"/>
      <c r="AR27" s="179"/>
      <c r="AS27" s="179"/>
      <c r="AT27" s="179"/>
      <c r="AU27" s="179"/>
      <c r="AV27" s="179"/>
      <c r="AW27" s="179"/>
      <c r="AX27" s="179"/>
      <c r="AY27" s="179"/>
      <c r="AZ27" s="179"/>
      <c r="BA27" s="179"/>
      <c r="BB27" s="179"/>
      <c r="BC27" s="179"/>
      <c r="BD27" s="179"/>
      <c r="BE27" s="179"/>
      <c r="BF27" s="179"/>
    </row>
    <row r="28" spans="2:59" ht="16.5" x14ac:dyDescent="0.5">
      <c r="AG28" s="161" t="s">
        <v>67</v>
      </c>
      <c r="AH28" s="171" t="s">
        <v>465</v>
      </c>
      <c r="AJ28" s="173">
        <f>SUMIFS('Resource Annual'!$O:$O,'Resource Annual'!$D:$D,'Capacity_Gen Comparison'!$AJ$4,'Resource Annual'!$J:$J,'Capacity_Gen Comparison'!$AJ$26,'Resource Annual'!$A:$A,'Capacity_Gen Comparison'!$AG28)</f>
        <v>0</v>
      </c>
      <c r="AK28" s="173"/>
      <c r="AL28" s="173">
        <f>SUMIFS('Resource Annual'!$O:$O,'Resource Annual'!$D:$D,'Capacity_Gen Comparison'!$AL$4,'Resource Annual'!$J:$J,'Capacity_Gen Comparison'!$AL$26,'Resource Annual'!$A:$A,'Capacity_Gen Comparison'!$AG28)</f>
        <v>0</v>
      </c>
      <c r="AM28" s="173">
        <f>SUMIFS('Resource Annual'!$O:$O,'Resource Annual'!$D:$D,'Capacity_Gen Comparison'!$AM$4,'Resource Annual'!$J:$J,'Capacity_Gen Comparison'!$AM$26,'Resource Annual'!$A:$A,'Capacity_Gen Comparison'!$AG28)</f>
        <v>0</v>
      </c>
      <c r="AO28" s="179"/>
      <c r="AP28" s="179"/>
      <c r="AQ28" s="179"/>
      <c r="AR28" s="179"/>
      <c r="AS28" s="179"/>
      <c r="AT28" s="179"/>
      <c r="AU28" s="179"/>
      <c r="AV28" s="179"/>
      <c r="AW28" s="179"/>
      <c r="AX28" s="179"/>
      <c r="AY28" s="179"/>
      <c r="AZ28" s="179"/>
      <c r="BA28" s="179"/>
      <c r="BB28" s="179"/>
      <c r="BC28" s="179"/>
      <c r="BD28" s="179"/>
      <c r="BE28" s="179"/>
      <c r="BF28" s="179"/>
    </row>
    <row r="29" spans="2:59" ht="16.5" x14ac:dyDescent="0.5">
      <c r="AG29" s="161" t="s">
        <v>68</v>
      </c>
      <c r="AH29" s="171" t="s">
        <v>465</v>
      </c>
      <c r="AJ29" s="173">
        <f>SUMIFS('Resource Annual'!$O:$O,'Resource Annual'!$D:$D,'Capacity_Gen Comparison'!$AJ$4,'Resource Annual'!$J:$J,'Capacity_Gen Comparison'!$AJ$26,'Resource Annual'!$A:$A,'Capacity_Gen Comparison'!$AG29)</f>
        <v>0</v>
      </c>
      <c r="AK29" s="173"/>
      <c r="AL29" s="173">
        <f>SUMIFS('Resource Annual'!$O:$O,'Resource Annual'!$D:$D,'Capacity_Gen Comparison'!$AL$4,'Resource Annual'!$J:$J,'Capacity_Gen Comparison'!$AL$26,'Resource Annual'!$A:$A,'Capacity_Gen Comparison'!$AG29)</f>
        <v>3812.1405429840147</v>
      </c>
      <c r="AM29" s="173">
        <f>SUMIFS('Resource Annual'!$O:$O,'Resource Annual'!$D:$D,'Capacity_Gen Comparison'!$AM$4,'Resource Annual'!$J:$J,'Capacity_Gen Comparison'!$AM$26,'Resource Annual'!$A:$A,'Capacity_Gen Comparison'!$AG29)</f>
        <v>4527.5409898757953</v>
      </c>
      <c r="AO29" s="179"/>
      <c r="AP29" s="179"/>
      <c r="AQ29" s="179"/>
      <c r="AR29" s="179"/>
      <c r="AS29" s="179"/>
      <c r="AT29" s="179"/>
      <c r="AU29" s="179"/>
      <c r="AV29" s="179"/>
      <c r="AW29" s="179"/>
      <c r="AX29" s="179"/>
      <c r="AY29" s="179"/>
      <c r="AZ29" s="179"/>
      <c r="BA29" s="179"/>
      <c r="BB29" s="179"/>
      <c r="BC29" s="179"/>
      <c r="BD29" s="179"/>
      <c r="BE29" s="179"/>
      <c r="BF29" s="179"/>
    </row>
    <row r="30" spans="2:59" ht="16.5" x14ac:dyDescent="0.5">
      <c r="AG30" s="161" t="s">
        <v>52</v>
      </c>
      <c r="AH30" s="171" t="s">
        <v>465</v>
      </c>
      <c r="AJ30" s="173">
        <f>SUMIFS('Resource Annual'!$O:$O,'Resource Annual'!$D:$D,'Capacity_Gen Comparison'!$AJ$4,'Resource Annual'!$J:$J,'Capacity_Gen Comparison'!$AJ$26,'Resource Annual'!$A:$A,'Capacity_Gen Comparison'!$AG30)</f>
        <v>190.83677673339801</v>
      </c>
      <c r="AK30" s="173"/>
      <c r="AL30" s="173">
        <f>SUMIFS('Resource Annual'!$O:$O,'Resource Annual'!$D:$D,'Capacity_Gen Comparison'!$AL$4,'Resource Annual'!$J:$J,'Capacity_Gen Comparison'!$AL$26,'Resource Annual'!$A:$A,'Capacity_Gen Comparison'!$AG30)</f>
        <v>0</v>
      </c>
      <c r="AM30" s="173">
        <f>SUMIFS('Resource Annual'!$O:$O,'Resource Annual'!$D:$D,'Capacity_Gen Comparison'!$AM$4,'Resource Annual'!$J:$J,'Capacity_Gen Comparison'!$AM$26,'Resource Annual'!$A:$A,'Capacity_Gen Comparison'!$AG30)</f>
        <v>0</v>
      </c>
    </row>
    <row r="31" spans="2:59" ht="16.5" x14ac:dyDescent="0.5">
      <c r="AG31" s="161" t="s">
        <v>53</v>
      </c>
      <c r="AH31" s="171" t="s">
        <v>465</v>
      </c>
      <c r="AJ31" s="173">
        <f>SUMIFS('Resource Annual'!$O:$O,'Resource Annual'!$D:$D,'Capacity_Gen Comparison'!$AJ$4,'Resource Annual'!$J:$J,'Capacity_Gen Comparison'!$AJ$26,'Resource Annual'!$A:$A,'Capacity_Gen Comparison'!$AG31)</f>
        <v>0</v>
      </c>
      <c r="AK31" s="173"/>
      <c r="AL31" s="173">
        <f>SUMIFS('Resource Annual'!$O:$O,'Resource Annual'!$D:$D,'Capacity_Gen Comparison'!$AL$4,'Resource Annual'!$J:$J,'Capacity_Gen Comparison'!$AL$26,'Resource Annual'!$A:$A,'Capacity_Gen Comparison'!$AG31)</f>
        <v>0</v>
      </c>
      <c r="AM31" s="173">
        <f>SUMIFS('Resource Annual'!$O:$O,'Resource Annual'!$D:$D,'Capacity_Gen Comparison'!$AM$4,'Resource Annual'!$J:$J,'Capacity_Gen Comparison'!$AM$26,'Resource Annual'!$A:$A,'Capacity_Gen Comparison'!$AG31)</f>
        <v>0</v>
      </c>
    </row>
    <row r="32" spans="2:59" ht="16.5" x14ac:dyDescent="0.5">
      <c r="AG32" s="161" t="s">
        <v>63</v>
      </c>
      <c r="AH32" s="171" t="s">
        <v>465</v>
      </c>
      <c r="AJ32" s="173">
        <f>SUMIFS('Resource Annual'!$O:$O,'Resource Annual'!$D:$D,'Capacity_Gen Comparison'!$AJ$4,'Resource Annual'!$J:$J,'Capacity_Gen Comparison'!$AJ$26,'Resource Annual'!$A:$A,'Capacity_Gen Comparison'!$AG32)</f>
        <v>4018.2993125915459</v>
      </c>
      <c r="AK32" s="173"/>
      <c r="AL32" s="173">
        <f>SUMIFS('Resource Annual'!$O:$O,'Resource Annual'!$D:$D,'Capacity_Gen Comparison'!$AL$4,'Resource Annual'!$J:$J,'Capacity_Gen Comparison'!$AL$26,'Resource Annual'!$A:$A,'Capacity_Gen Comparison'!$AG32)</f>
        <v>2422.9971084594799</v>
      </c>
      <c r="AM32" s="173">
        <f>SUMIFS('Resource Annual'!$O:$O,'Resource Annual'!$D:$D,'Capacity_Gen Comparison'!$AM$4,'Resource Annual'!$J:$J,'Capacity_Gen Comparison'!$AM$26,'Resource Annual'!$A:$A,'Capacity_Gen Comparison'!$AG32)</f>
        <v>0</v>
      </c>
    </row>
    <row r="33" spans="2:39" ht="16.5" x14ac:dyDescent="0.5">
      <c r="AG33" s="161" t="s">
        <v>463</v>
      </c>
      <c r="AH33" s="171" t="s">
        <v>465</v>
      </c>
      <c r="AJ33" s="173">
        <f>SUMIFS('Area Annual'!$O:$O,'Area Annual'!$A:$A,$AJ$4,'Area Annual'!$E:$E,$AJ26,'Area Annual'!$D:$D,"KPCO")-SUMIFS('Area Annual'!$N:$N,'Area Annual'!$A:$A,$AJ$4,'Area Annual'!$E:$E,$AJ26,'Area Annual'!$D:$D,"KPCO")</f>
        <v>1377.0630683898889</v>
      </c>
      <c r="AK33" s="173"/>
      <c r="AL33" s="173">
        <f>SUMIFS('Area Annual'!$O:$O,'Area Annual'!$A:$A,$AL$4,'Area Annual'!$E:$E,$AL26,'Area Annual'!$D:$D,"KPCO")-SUMIFS('Area Annual'!$N:$N,'Area Annual'!$A:$A,$AL$4,'Area Annual'!$E:$E,$AL26,'Area Annual'!$D:$D,"KPCO")</f>
        <v>-755.43429470062006</v>
      </c>
      <c r="AM33" s="173">
        <f>SUMIFS('Area Annual'!$O:$O,'Area Annual'!$A:$A,$AM$4,'Area Annual'!$E:$E,$AM26,'Area Annual'!$D:$D,"KPCO")-SUMIFS('Area Annual'!$N:$N,'Area Annual'!$A:$A,$AM$4,'Area Annual'!$E:$E,$AM26,'Area Annual'!$D:$D,"KPCO")</f>
        <v>952.16031932830992</v>
      </c>
    </row>
    <row r="34" spans="2:39" ht="16.5" x14ac:dyDescent="0.5">
      <c r="AG34" s="161" t="s">
        <v>464</v>
      </c>
      <c r="AH34" s="171" t="s">
        <v>465</v>
      </c>
      <c r="AJ34" s="173">
        <f>SUMIFS('Resource Annual'!$O:$O,'Resource Annual'!$D:$D,'Capacity_Gen Comparison'!$AJ$4,'Resource Annual'!$J:$J,'Capacity_Gen Comparison'!$AJ$16,'Resource Annual'!$A:$A,'Capacity_Gen Comparison'!$AG34)</f>
        <v>0</v>
      </c>
      <c r="AK34" s="173"/>
      <c r="AL34" s="173">
        <f>SUM(AL27:AL32)</f>
        <v>6235.1376514434942</v>
      </c>
      <c r="AM34" s="173">
        <f>SUM(AM27:AM32)</f>
        <v>4527.5409898757953</v>
      </c>
    </row>
    <row r="39" spans="2:39" ht="16.5" x14ac:dyDescent="0.5">
      <c r="B39" s="164" t="s">
        <v>185</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A2908-FB5E-4604-AF9E-1090ACE4F843}">
  <sheetPr>
    <tabColor rgb="FFFFFF00"/>
  </sheetPr>
  <dimension ref="B3:BL23"/>
  <sheetViews>
    <sheetView topLeftCell="AJ1" workbookViewId="0">
      <selection activeCell="AS10" sqref="AS10"/>
    </sheetView>
  </sheetViews>
  <sheetFormatPr defaultRowHeight="18" x14ac:dyDescent="0.5"/>
  <cols>
    <col min="1" max="33" width="2.6640625" customWidth="1"/>
    <col min="34" max="34" width="37.33203125" bestFit="1" customWidth="1"/>
    <col min="35" max="35" width="11.21875" bestFit="1" customWidth="1"/>
  </cols>
  <sheetData>
    <row r="3" spans="2:64" x14ac:dyDescent="0.5">
      <c r="B3" t="s">
        <v>139</v>
      </c>
      <c r="AH3" s="1" t="s">
        <v>136</v>
      </c>
      <c r="AI3" s="1">
        <v>2021</v>
      </c>
      <c r="AJ3" s="1">
        <v>2022</v>
      </c>
      <c r="AK3" s="1">
        <v>2023</v>
      </c>
      <c r="AL3" s="1">
        <v>2024</v>
      </c>
      <c r="AM3" s="1">
        <v>2025</v>
      </c>
      <c r="AN3" s="1">
        <v>2026</v>
      </c>
      <c r="AO3" s="1">
        <v>2027</v>
      </c>
      <c r="AP3" s="1">
        <v>2028</v>
      </c>
      <c r="AQ3" s="1">
        <v>2029</v>
      </c>
      <c r="AR3" s="1">
        <v>2030</v>
      </c>
      <c r="AS3" s="1">
        <v>2031</v>
      </c>
      <c r="AT3" s="1">
        <v>2032</v>
      </c>
      <c r="AU3" s="1">
        <v>2033</v>
      </c>
      <c r="AV3" s="1">
        <v>2034</v>
      </c>
      <c r="AW3" s="1">
        <v>2035</v>
      </c>
      <c r="AX3" s="1">
        <v>2036</v>
      </c>
      <c r="AY3" s="1">
        <v>2037</v>
      </c>
      <c r="AZ3" s="1">
        <v>2038</v>
      </c>
      <c r="BA3" s="1">
        <v>2039</v>
      </c>
      <c r="BB3" s="1">
        <v>2040</v>
      </c>
      <c r="BC3" s="46">
        <v>2041</v>
      </c>
      <c r="BD3" s="46">
        <v>2042</v>
      </c>
      <c r="BE3" s="46">
        <v>2043</v>
      </c>
      <c r="BF3" s="46">
        <v>2044</v>
      </c>
      <c r="BG3" s="46">
        <v>2045</v>
      </c>
      <c r="BH3" s="46">
        <v>2046</v>
      </c>
      <c r="BI3" s="46">
        <v>2047</v>
      </c>
      <c r="BJ3" s="46">
        <v>2048</v>
      </c>
      <c r="BK3" s="46">
        <v>2049</v>
      </c>
      <c r="BL3" s="46">
        <v>2050</v>
      </c>
    </row>
    <row r="4" spans="2:64" x14ac:dyDescent="0.5">
      <c r="AH4" s="48" t="str">
        <f>'Scenario Info'!B2</f>
        <v>KPCo Retire 2028, with CO2</v>
      </c>
      <c r="AI4" s="18">
        <f>SUMIFS('Area Annual Emissions'!$G:$G,'Area Annual Emissions'!$A:$A,$AH4,'Area Annual Emissions'!$E:$E,AI$3,'Area Annual Emissions'!$F:$F,"CO2")/10^6</f>
        <v>4.0032056406249996</v>
      </c>
      <c r="AJ4" s="18">
        <f>SUMIFS('Area Annual Emissions'!$G:$G,'Area Annual Emissions'!$A:$A,$AH4,'Area Annual Emissions'!$E:$E,AJ$3,'Area Annual Emissions'!$F:$F,"CO2")/10^6</f>
        <v>3.1753835156250001</v>
      </c>
      <c r="AK4" s="18">
        <f>SUMIFS('Area Annual Emissions'!$G:$G,'Area Annual Emissions'!$A:$A,$AH4,'Area Annual Emissions'!$E:$E,AK$3,'Area Annual Emissions'!$F:$F,"CO2")/10^6</f>
        <v>2.5024957187500001</v>
      </c>
      <c r="AL4" s="18">
        <f>SUMIFS('Area Annual Emissions'!$G:$G,'Area Annual Emissions'!$A:$A,$AH4,'Area Annual Emissions'!$E:$E,AL$3,'Area Annual Emissions'!$F:$F,"CO2")/10^6</f>
        <v>2.5387917031249998</v>
      </c>
      <c r="AM4" s="18">
        <f>SUMIFS('Area Annual Emissions'!$G:$G,'Area Annual Emissions'!$A:$A,$AH4,'Area Annual Emissions'!$E:$E,AM$3,'Area Annual Emissions'!$F:$F,"CO2")/10^6</f>
        <v>2.5948400859374998</v>
      </c>
      <c r="AN4" s="18">
        <f>SUMIFS('Area Annual Emissions'!$G:$G,'Area Annual Emissions'!$A:$A,$AH4,'Area Annual Emissions'!$E:$E,AN$3,'Area Annual Emissions'!$F:$F,"CO2")/10^6</f>
        <v>2.534513015625</v>
      </c>
      <c r="AO4" s="18">
        <f>SUMIFS('Area Annual Emissions'!$G:$G,'Area Annual Emissions'!$A:$A,$AH4,'Area Annual Emissions'!$E:$E,AO$3,'Area Annual Emissions'!$F:$F,"CO2")/10^6</f>
        <v>2.6733022812499998</v>
      </c>
      <c r="AP4" s="18">
        <f>SUMIFS('Area Annual Emissions'!$G:$G,'Area Annual Emissions'!$A:$A,$AH4,'Area Annual Emissions'!$E:$E,AP$3,'Area Annual Emissions'!$F:$F,"CO2")/10^6</f>
        <v>2.0611146093750001</v>
      </c>
      <c r="AQ4" s="18">
        <f>SUMIFS('Area Annual Emissions'!$G:$G,'Area Annual Emissions'!$A:$A,$AH4,'Area Annual Emissions'!$E:$E,AQ$3,'Area Annual Emissions'!$F:$F,"CO2")/10^6</f>
        <v>0.10151584375</v>
      </c>
      <c r="AR4" s="18">
        <f>SUMIFS('Area Annual Emissions'!$G:$G,'Area Annual Emissions'!$A:$A,$AH4,'Area Annual Emissions'!$E:$E,AR$3,'Area Annual Emissions'!$F:$F,"CO2")/10^6</f>
        <v>0.10094739453125</v>
      </c>
      <c r="AS4" s="18">
        <f>SUMIFS('Area Annual Emissions'!$G:$G,'Area Annual Emissions'!$A:$A,$AH4,'Area Annual Emissions'!$E:$E,AS$3,'Area Annual Emissions'!$F:$F,"CO2")/10^6</f>
        <v>3.1078577148437501E-2</v>
      </c>
      <c r="AT4" s="18">
        <f>SUMIFS('Area Annual Emissions'!$G:$G,'Area Annual Emissions'!$A:$A,$AH4,'Area Annual Emissions'!$E:$E,AT$3,'Area Annual Emissions'!$F:$F,"CO2")/10^6</f>
        <v>1.6008463867187499E-2</v>
      </c>
      <c r="AU4" s="18">
        <f>SUMIFS('Area Annual Emissions'!$G:$G,'Area Annual Emissions'!$A:$A,$AH4,'Area Annual Emissions'!$E:$E,AU$3,'Area Annual Emissions'!$F:$F,"CO2")/10^6</f>
        <v>1.5364713867187499E-2</v>
      </c>
      <c r="AV4" s="18">
        <f>SUMIFS('Area Annual Emissions'!$G:$G,'Area Annual Emissions'!$A:$A,$AH4,'Area Annual Emissions'!$E:$E,AV$3,'Area Annual Emissions'!$F:$F,"CO2")/10^6</f>
        <v>0</v>
      </c>
      <c r="AW4" s="18">
        <f>SUMIFS('Area Annual Emissions'!$G:$G,'Area Annual Emissions'!$A:$A,$AH4,'Area Annual Emissions'!$E:$E,AW$3,'Area Annual Emissions'!$F:$F,"CO2")/10^6</f>
        <v>0</v>
      </c>
      <c r="AX4" s="18">
        <f>SUMIFS('Area Annual Emissions'!$G:$G,'Area Annual Emissions'!$A:$A,$AH4,'Area Annual Emissions'!$E:$E,AX$3,'Area Annual Emissions'!$F:$F,"CO2")/10^6</f>
        <v>0</v>
      </c>
      <c r="AY4" s="18">
        <f>SUMIFS('Area Annual Emissions'!$G:$G,'Area Annual Emissions'!$A:$A,$AH4,'Area Annual Emissions'!$E:$E,AY$3,'Area Annual Emissions'!$F:$F,"CO2")/10^6</f>
        <v>0</v>
      </c>
      <c r="AZ4" s="18">
        <f>SUMIFS('Area Annual Emissions'!$G:$G,'Area Annual Emissions'!$A:$A,$AH4,'Area Annual Emissions'!$E:$E,AZ$3,'Area Annual Emissions'!$F:$F,"CO2")/10^6</f>
        <v>0</v>
      </c>
      <c r="BA4" s="18">
        <f>SUMIFS('Area Annual Emissions'!$G:$G,'Area Annual Emissions'!$A:$A,$AH4,'Area Annual Emissions'!$E:$E,BA$3,'Area Annual Emissions'!$F:$F,"CO2")/10^6</f>
        <v>0</v>
      </c>
      <c r="BB4" s="18">
        <f>SUMIFS('Area Annual Emissions'!$G:$G,'Area Annual Emissions'!$A:$A,$AH4,'Area Annual Emissions'!$E:$E,BB$3,'Area Annual Emissions'!$F:$F,"CO2")/10^6</f>
        <v>0</v>
      </c>
      <c r="BC4" s="18">
        <f>SUMIFS('Area Annual Emissions'!$G:$G,'Area Annual Emissions'!$A:$A,$AH4,'Area Annual Emissions'!$E:$E,BC$3,'Area Annual Emissions'!$F:$F,"CO2")/10^6</f>
        <v>0</v>
      </c>
      <c r="BD4" s="18">
        <f>SUMIFS('Area Annual Emissions'!$G:$G,'Area Annual Emissions'!$A:$A,$AH4,'Area Annual Emissions'!$E:$E,BD$3,'Area Annual Emissions'!$F:$F,"CO2")/10^6</f>
        <v>0</v>
      </c>
      <c r="BE4" s="18">
        <f>SUMIFS('Area Annual Emissions'!$G:$G,'Area Annual Emissions'!$A:$A,$AH4,'Area Annual Emissions'!$E:$E,BE$3,'Area Annual Emissions'!$F:$F,"CO2")/10^6</f>
        <v>0</v>
      </c>
      <c r="BF4" s="18">
        <f>SUMIFS('Area Annual Emissions'!$G:$G,'Area Annual Emissions'!$A:$A,$AH4,'Area Annual Emissions'!$E:$E,BF$3,'Area Annual Emissions'!$F:$F,"CO2")/10^6</f>
        <v>0</v>
      </c>
      <c r="BG4" s="18">
        <f>SUMIFS('Area Annual Emissions'!$G:$G,'Area Annual Emissions'!$A:$A,$AH4,'Area Annual Emissions'!$E:$E,BG$3,'Area Annual Emissions'!$F:$F,"CO2")/10^6</f>
        <v>0</v>
      </c>
      <c r="BH4" s="18">
        <f>SUMIFS('Area Annual Emissions'!$G:$G,'Area Annual Emissions'!$A:$A,$AH4,'Area Annual Emissions'!$E:$E,BH$3,'Area Annual Emissions'!$F:$F,"CO2")/10^6</f>
        <v>0</v>
      </c>
      <c r="BI4" s="18">
        <f>SUMIFS('Area Annual Emissions'!$G:$G,'Area Annual Emissions'!$A:$A,$AH4,'Area Annual Emissions'!$E:$E,BI$3,'Area Annual Emissions'!$F:$F,"CO2")/10^6</f>
        <v>0</v>
      </c>
      <c r="BJ4" s="18">
        <f>SUMIFS('Area Annual Emissions'!$G:$G,'Area Annual Emissions'!$A:$A,$AH4,'Area Annual Emissions'!$E:$E,BJ$3,'Area Annual Emissions'!$F:$F,"CO2")/10^6</f>
        <v>0</v>
      </c>
      <c r="BK4" s="18">
        <f>SUMIFS('Area Annual Emissions'!$G:$G,'Area Annual Emissions'!$A:$A,$AH4,'Area Annual Emissions'!$E:$E,BK$3,'Area Annual Emissions'!$F:$F,"CO2")/10^6</f>
        <v>0</v>
      </c>
      <c r="BL4" s="18">
        <f>SUMIFS('Area Annual Emissions'!$G:$G,'Area Annual Emissions'!$A:$A,$AH4,'Area Annual Emissions'!$E:$E,BL$3,'Area Annual Emissions'!$F:$F,"CO2")/10^6</f>
        <v>0</v>
      </c>
    </row>
    <row r="5" spans="2:64" x14ac:dyDescent="0.5">
      <c r="AH5" s="48" t="str">
        <f>'Scenario Info'!B4</f>
        <v>KPCo Retire 2028, no CO2</v>
      </c>
      <c r="AI5" s="18">
        <f>SUMIFS('Area Annual Emissions'!$G:$G,'Area Annual Emissions'!$A:$A,$AH5,'Area Annual Emissions'!$E:$E,AI$3,'Area Annual Emissions'!$F:$F,"CO2")/10^6</f>
        <v>4.0430436406250001</v>
      </c>
      <c r="AJ5" s="18">
        <f>SUMIFS('Area Annual Emissions'!$G:$G,'Area Annual Emissions'!$A:$A,$AH5,'Area Annual Emissions'!$E:$E,AJ$3,'Area Annual Emissions'!$F:$F,"CO2")/10^6</f>
        <v>3.2559500625000002</v>
      </c>
      <c r="AK5" s="18">
        <f>SUMIFS('Area Annual Emissions'!$G:$G,'Area Annual Emissions'!$A:$A,$AH5,'Area Annual Emissions'!$E:$E,AK$3,'Area Annual Emissions'!$F:$F,"CO2")/10^6</f>
        <v>2.5024957187500001</v>
      </c>
      <c r="AL5" s="18">
        <f>SUMIFS('Area Annual Emissions'!$G:$G,'Area Annual Emissions'!$A:$A,$AH5,'Area Annual Emissions'!$E:$E,AL$3,'Area Annual Emissions'!$F:$F,"CO2")/10^6</f>
        <v>2.5387917031249998</v>
      </c>
      <c r="AM5" s="18">
        <f>SUMIFS('Area Annual Emissions'!$G:$G,'Area Annual Emissions'!$A:$A,$AH5,'Area Annual Emissions'!$E:$E,AM$3,'Area Annual Emissions'!$F:$F,"CO2")/10^6</f>
        <v>2.4156981953124999</v>
      </c>
      <c r="AN5" s="18">
        <f>SUMIFS('Area Annual Emissions'!$G:$G,'Area Annual Emissions'!$A:$A,$AH5,'Area Annual Emissions'!$E:$E,AN$3,'Area Annual Emissions'!$F:$F,"CO2")/10^6</f>
        <v>2.534513015625</v>
      </c>
      <c r="AO5" s="18">
        <f>SUMIFS('Area Annual Emissions'!$G:$G,'Area Annual Emissions'!$A:$A,$AH5,'Area Annual Emissions'!$E:$E,AO$3,'Area Annual Emissions'!$F:$F,"CO2")/10^6</f>
        <v>2.7527175703125</v>
      </c>
      <c r="AP5" s="18">
        <f>SUMIFS('Area Annual Emissions'!$G:$G,'Area Annual Emissions'!$A:$A,$AH5,'Area Annual Emissions'!$E:$E,AP$3,'Area Annual Emissions'!$F:$F,"CO2")/10^6</f>
        <v>2.6368705078125001</v>
      </c>
      <c r="AQ5" s="18">
        <f>SUMIFS('Area Annual Emissions'!$G:$G,'Area Annual Emissions'!$A:$A,$AH5,'Area Annual Emissions'!$E:$E,AQ$3,'Area Annual Emissions'!$F:$F,"CO2")/10^6</f>
        <v>0.10754963671874999</v>
      </c>
      <c r="AR5" s="18">
        <f>SUMIFS('Area Annual Emissions'!$G:$G,'Area Annual Emissions'!$A:$A,$AH5,'Area Annual Emissions'!$E:$E,AR$3,'Area Annual Emissions'!$F:$F,"CO2")/10^6</f>
        <v>0.10747370703125</v>
      </c>
      <c r="AS5" s="18">
        <f>SUMIFS('Area Annual Emissions'!$G:$G,'Area Annual Emissions'!$A:$A,$AH5,'Area Annual Emissions'!$E:$E,AS$3,'Area Annual Emissions'!$F:$F,"CO2")/10^6</f>
        <v>1.9539238281249999E-2</v>
      </c>
      <c r="AT5" s="18">
        <f>SUMIFS('Area Annual Emissions'!$G:$G,'Area Annual Emissions'!$A:$A,$AH5,'Area Annual Emissions'!$E:$E,AT$3,'Area Annual Emissions'!$F:$F,"CO2")/10^6</f>
        <v>1.888815625E-2</v>
      </c>
      <c r="AU5" s="18">
        <f>SUMIFS('Area Annual Emissions'!$G:$G,'Area Annual Emissions'!$A:$A,$AH5,'Area Annual Emissions'!$E:$E,AU$3,'Area Annual Emissions'!$F:$F,"CO2")/10^6</f>
        <v>1.807141796875E-2</v>
      </c>
      <c r="AV5" s="18">
        <f>SUMIFS('Area Annual Emissions'!$G:$G,'Area Annual Emissions'!$A:$A,$AH5,'Area Annual Emissions'!$E:$E,AV$3,'Area Annual Emissions'!$F:$F,"CO2")/10^6</f>
        <v>0</v>
      </c>
      <c r="AW5" s="18">
        <f>SUMIFS('Area Annual Emissions'!$G:$G,'Area Annual Emissions'!$A:$A,$AH5,'Area Annual Emissions'!$E:$E,AW$3,'Area Annual Emissions'!$F:$F,"CO2")/10^6</f>
        <v>0</v>
      </c>
      <c r="AX5" s="18">
        <f>SUMIFS('Area Annual Emissions'!$G:$G,'Area Annual Emissions'!$A:$A,$AH5,'Area Annual Emissions'!$E:$E,AX$3,'Area Annual Emissions'!$F:$F,"CO2")/10^6</f>
        <v>0</v>
      </c>
      <c r="AY5" s="18">
        <f>SUMIFS('Area Annual Emissions'!$G:$G,'Area Annual Emissions'!$A:$A,$AH5,'Area Annual Emissions'!$E:$E,AY$3,'Area Annual Emissions'!$F:$F,"CO2")/10^6</f>
        <v>0</v>
      </c>
      <c r="AZ5" s="18">
        <f>SUMIFS('Area Annual Emissions'!$G:$G,'Area Annual Emissions'!$A:$A,$AH5,'Area Annual Emissions'!$E:$E,AZ$3,'Area Annual Emissions'!$F:$F,"CO2")/10^6</f>
        <v>0</v>
      </c>
      <c r="BA5" s="18">
        <f>SUMIFS('Area Annual Emissions'!$G:$G,'Area Annual Emissions'!$A:$A,$AH5,'Area Annual Emissions'!$E:$E,BA$3,'Area Annual Emissions'!$F:$F,"CO2")/10^6</f>
        <v>0</v>
      </c>
      <c r="BB5" s="18">
        <f>SUMIFS('Area Annual Emissions'!$G:$G,'Area Annual Emissions'!$A:$A,$AH5,'Area Annual Emissions'!$E:$E,BB$3,'Area Annual Emissions'!$F:$F,"CO2")/10^6</f>
        <v>0</v>
      </c>
      <c r="BC5" s="18">
        <f>SUMIFS('Area Annual Emissions'!$G:$G,'Area Annual Emissions'!$A:$A,$AH5,'Area Annual Emissions'!$E:$E,BC$3,'Area Annual Emissions'!$F:$F,"CO2")/10^6</f>
        <v>0</v>
      </c>
      <c r="BD5" s="18">
        <f>SUMIFS('Area Annual Emissions'!$G:$G,'Area Annual Emissions'!$A:$A,$AH5,'Area Annual Emissions'!$E:$E,BD$3,'Area Annual Emissions'!$F:$F,"CO2")/10^6</f>
        <v>0</v>
      </c>
      <c r="BE5" s="18">
        <f>SUMIFS('Area Annual Emissions'!$G:$G,'Area Annual Emissions'!$A:$A,$AH5,'Area Annual Emissions'!$E:$E,BE$3,'Area Annual Emissions'!$F:$F,"CO2")/10^6</f>
        <v>0</v>
      </c>
      <c r="BF5" s="18">
        <f>SUMIFS('Area Annual Emissions'!$G:$G,'Area Annual Emissions'!$A:$A,$AH5,'Area Annual Emissions'!$E:$E,BF$3,'Area Annual Emissions'!$F:$F,"CO2")/10^6</f>
        <v>0</v>
      </c>
      <c r="BG5" s="18">
        <f>SUMIFS('Area Annual Emissions'!$G:$G,'Area Annual Emissions'!$A:$A,$AH5,'Area Annual Emissions'!$E:$E,BG$3,'Area Annual Emissions'!$F:$F,"CO2")/10^6</f>
        <v>0</v>
      </c>
      <c r="BH5" s="18">
        <f>SUMIFS('Area Annual Emissions'!$G:$G,'Area Annual Emissions'!$A:$A,$AH5,'Area Annual Emissions'!$E:$E,BH$3,'Area Annual Emissions'!$F:$F,"CO2")/10^6</f>
        <v>0</v>
      </c>
      <c r="BI5" s="18">
        <f>SUMIFS('Area Annual Emissions'!$G:$G,'Area Annual Emissions'!$A:$A,$AH5,'Area Annual Emissions'!$E:$E,BI$3,'Area Annual Emissions'!$F:$F,"CO2")/10^6</f>
        <v>0</v>
      </c>
      <c r="BJ5" s="18">
        <f>SUMIFS('Area Annual Emissions'!$G:$G,'Area Annual Emissions'!$A:$A,$AH5,'Area Annual Emissions'!$E:$E,BJ$3,'Area Annual Emissions'!$F:$F,"CO2")/10^6</f>
        <v>0</v>
      </c>
      <c r="BK5" s="18">
        <f>SUMIFS('Area Annual Emissions'!$G:$G,'Area Annual Emissions'!$A:$A,$AH5,'Area Annual Emissions'!$E:$E,BK$3,'Area Annual Emissions'!$F:$F,"CO2")/10^6</f>
        <v>0</v>
      </c>
      <c r="BL5" s="18">
        <f>SUMIFS('Area Annual Emissions'!$G:$G,'Area Annual Emissions'!$A:$A,$AH5,'Area Annual Emissions'!$E:$E,BL$3,'Area Annual Emissions'!$F:$F,"CO2")/10^6</f>
        <v>0</v>
      </c>
    </row>
    <row r="6" spans="2:64" x14ac:dyDescent="0.5">
      <c r="AH6" s="48" t="str">
        <f>'Scenario Info'!B5</f>
        <v>KPCo Retire 2040, no CO2</v>
      </c>
      <c r="AI6" s="18">
        <f>SUMIFS('Area Annual Emissions'!$G:$G,'Area Annual Emissions'!$A:$A,$AH6,'Area Annual Emissions'!$E:$E,AI$3,'Area Annual Emissions'!$F:$F,"CO2")/10^6</f>
        <v>4.0430436406250001</v>
      </c>
      <c r="AJ6" s="18">
        <f>SUMIFS('Area Annual Emissions'!$G:$G,'Area Annual Emissions'!$A:$A,$AH6,'Area Annual Emissions'!$E:$E,AJ$3,'Area Annual Emissions'!$F:$F,"CO2")/10^6</f>
        <v>3.2559500625000002</v>
      </c>
      <c r="AK6" s="18">
        <f>SUMIFS('Area Annual Emissions'!$G:$G,'Area Annual Emissions'!$A:$A,$AH6,'Area Annual Emissions'!$E:$E,AK$3,'Area Annual Emissions'!$F:$F,"CO2")/10^6</f>
        <v>2.5024957187500001</v>
      </c>
      <c r="AL6" s="18">
        <f>SUMIFS('Area Annual Emissions'!$G:$G,'Area Annual Emissions'!$A:$A,$AH6,'Area Annual Emissions'!$E:$E,AL$3,'Area Annual Emissions'!$F:$F,"CO2")/10^6</f>
        <v>2.5387917031249998</v>
      </c>
      <c r="AM6" s="18">
        <f>SUMIFS('Area Annual Emissions'!$G:$G,'Area Annual Emissions'!$A:$A,$AH6,'Area Annual Emissions'!$E:$E,AM$3,'Area Annual Emissions'!$F:$F,"CO2")/10^6</f>
        <v>2.4156981953124999</v>
      </c>
      <c r="AN6" s="18">
        <f>SUMIFS('Area Annual Emissions'!$G:$G,'Area Annual Emissions'!$A:$A,$AH6,'Area Annual Emissions'!$E:$E,AN$3,'Area Annual Emissions'!$F:$F,"CO2")/10^6</f>
        <v>2.534513015625</v>
      </c>
      <c r="AO6" s="18">
        <f>SUMIFS('Area Annual Emissions'!$G:$G,'Area Annual Emissions'!$A:$A,$AH6,'Area Annual Emissions'!$E:$E,AO$3,'Area Annual Emissions'!$F:$F,"CO2")/10^6</f>
        <v>2.7527175703125</v>
      </c>
      <c r="AP6" s="18">
        <f>SUMIFS('Area Annual Emissions'!$G:$G,'Area Annual Emissions'!$A:$A,$AH6,'Area Annual Emissions'!$E:$E,AP$3,'Area Annual Emissions'!$F:$F,"CO2")/10^6</f>
        <v>2.7627125000000001</v>
      </c>
      <c r="AQ6" s="18">
        <f>SUMIFS('Area Annual Emissions'!$G:$G,'Area Annual Emissions'!$A:$A,$AH6,'Area Annual Emissions'!$E:$E,AQ$3,'Area Annual Emissions'!$F:$F,"CO2")/10^6</f>
        <v>2.7581314921875002</v>
      </c>
      <c r="AR6" s="18">
        <f>SUMIFS('Area Annual Emissions'!$G:$G,'Area Annual Emissions'!$A:$A,$AH6,'Area Annual Emissions'!$E:$E,AR$3,'Area Annual Emissions'!$F:$F,"CO2")/10^6</f>
        <v>2.6757932968749998</v>
      </c>
      <c r="AS6" s="18">
        <f>SUMIFS('Area Annual Emissions'!$G:$G,'Area Annual Emissions'!$A:$A,$AH6,'Area Annual Emissions'!$E:$E,AS$3,'Area Annual Emissions'!$F:$F,"CO2")/10^6</f>
        <v>2.3154519296874998</v>
      </c>
      <c r="AT6" s="18">
        <f>SUMIFS('Area Annual Emissions'!$G:$G,'Area Annual Emissions'!$A:$A,$AH6,'Area Annual Emissions'!$E:$E,AT$3,'Area Annual Emissions'!$F:$F,"CO2")/10^6</f>
        <v>2.2669339218750002</v>
      </c>
      <c r="AU6" s="18">
        <f>SUMIFS('Area Annual Emissions'!$G:$G,'Area Annual Emissions'!$A:$A,$AH6,'Area Annual Emissions'!$E:$E,AU$3,'Area Annual Emissions'!$F:$F,"CO2")/10^6</f>
        <v>2.2109778046874999</v>
      </c>
      <c r="AV6" s="18">
        <f>SUMIFS('Area Annual Emissions'!$G:$G,'Area Annual Emissions'!$A:$A,$AH6,'Area Annual Emissions'!$E:$E,AV$3,'Area Annual Emissions'!$F:$F,"CO2")/10^6</f>
        <v>2.1837387734374998</v>
      </c>
      <c r="AW6" s="18">
        <f>SUMIFS('Area Annual Emissions'!$G:$G,'Area Annual Emissions'!$A:$A,$AH6,'Area Annual Emissions'!$E:$E,AW$3,'Area Annual Emissions'!$F:$F,"CO2")/10^6</f>
        <v>2.3559465468749998</v>
      </c>
      <c r="AX6" s="18">
        <f>SUMIFS('Area Annual Emissions'!$G:$G,'Area Annual Emissions'!$A:$A,$AH6,'Area Annual Emissions'!$E:$E,AX$3,'Area Annual Emissions'!$F:$F,"CO2")/10^6</f>
        <v>2.2854192968749998</v>
      </c>
      <c r="AY6" s="18">
        <f>SUMIFS('Area Annual Emissions'!$G:$G,'Area Annual Emissions'!$A:$A,$AH6,'Area Annual Emissions'!$E:$E,AY$3,'Area Annual Emissions'!$F:$F,"CO2")/10^6</f>
        <v>2.3555886953125</v>
      </c>
      <c r="AZ6" s="18">
        <f>SUMIFS('Area Annual Emissions'!$G:$G,'Area Annual Emissions'!$A:$A,$AH6,'Area Annual Emissions'!$E:$E,AZ$3,'Area Annual Emissions'!$F:$F,"CO2")/10^6</f>
        <v>2.3424732578124998</v>
      </c>
      <c r="BA6" s="18">
        <f>SUMIFS('Area Annual Emissions'!$G:$G,'Area Annual Emissions'!$A:$A,$AH6,'Area Annual Emissions'!$E:$E,BA$3,'Area Annual Emissions'!$F:$F,"CO2")/10^6</f>
        <v>2.348001875</v>
      </c>
      <c r="BB6" s="18">
        <f>SUMIFS('Area Annual Emissions'!$G:$G,'Area Annual Emissions'!$A:$A,$AH6,'Area Annual Emissions'!$E:$E,BB$3,'Area Annual Emissions'!$F:$F,"CO2")/10^6</f>
        <v>2.3674764218750002</v>
      </c>
      <c r="BC6" s="18">
        <f>SUMIFS('Area Annual Emissions'!$G:$G,'Area Annual Emissions'!$A:$A,$AH6,'Area Annual Emissions'!$E:$E,BC$3,'Area Annual Emissions'!$F:$F,"CO2")/10^6</f>
        <v>0</v>
      </c>
      <c r="BD6" s="18">
        <f>SUMIFS('Area Annual Emissions'!$G:$G,'Area Annual Emissions'!$A:$A,$AH6,'Area Annual Emissions'!$E:$E,BD$3,'Area Annual Emissions'!$F:$F,"CO2")/10^6</f>
        <v>0</v>
      </c>
      <c r="BE6" s="18">
        <f>SUMIFS('Area Annual Emissions'!$G:$G,'Area Annual Emissions'!$A:$A,$AH6,'Area Annual Emissions'!$E:$E,BE$3,'Area Annual Emissions'!$F:$F,"CO2")/10^6</f>
        <v>0</v>
      </c>
      <c r="BF6" s="18">
        <f>SUMIFS('Area Annual Emissions'!$G:$G,'Area Annual Emissions'!$A:$A,$AH6,'Area Annual Emissions'!$E:$E,BF$3,'Area Annual Emissions'!$F:$F,"CO2")/10^6</f>
        <v>0</v>
      </c>
      <c r="BG6" s="18">
        <f>SUMIFS('Area Annual Emissions'!$G:$G,'Area Annual Emissions'!$A:$A,$AH6,'Area Annual Emissions'!$E:$E,BG$3,'Area Annual Emissions'!$F:$F,"CO2")/10^6</f>
        <v>0</v>
      </c>
      <c r="BH6" s="18">
        <f>SUMIFS('Area Annual Emissions'!$G:$G,'Area Annual Emissions'!$A:$A,$AH6,'Area Annual Emissions'!$E:$E,BH$3,'Area Annual Emissions'!$F:$F,"CO2")/10^6</f>
        <v>0</v>
      </c>
      <c r="BI6" s="18">
        <f>SUMIFS('Area Annual Emissions'!$G:$G,'Area Annual Emissions'!$A:$A,$AH6,'Area Annual Emissions'!$E:$E,BI$3,'Area Annual Emissions'!$F:$F,"CO2")/10^6</f>
        <v>0</v>
      </c>
      <c r="BJ6" s="18">
        <f>SUMIFS('Area Annual Emissions'!$G:$G,'Area Annual Emissions'!$A:$A,$AH6,'Area Annual Emissions'!$E:$E,BJ$3,'Area Annual Emissions'!$F:$F,"CO2")/10^6</f>
        <v>0</v>
      </c>
      <c r="BK6" s="18">
        <f>SUMIFS('Area Annual Emissions'!$G:$G,'Area Annual Emissions'!$A:$A,$AH6,'Area Annual Emissions'!$E:$E,BK$3,'Area Annual Emissions'!$F:$F,"CO2")/10^6</f>
        <v>0</v>
      </c>
      <c r="BL6" s="18">
        <f>SUMIFS('Area Annual Emissions'!$G:$G,'Area Annual Emissions'!$A:$A,$AH6,'Area Annual Emissions'!$E:$E,BL$3,'Area Annual Emissions'!$F:$F,"CO2")/10^6</f>
        <v>0</v>
      </c>
    </row>
    <row r="7" spans="2:64" x14ac:dyDescent="0.5">
      <c r="AH7" s="48" t="str">
        <f>'Scenario Info'!B3</f>
        <v>KPCo Retire 2040, with CO2</v>
      </c>
      <c r="AI7" s="18">
        <f>SUMIFS('Area Annual Emissions'!$G:$G,'Area Annual Emissions'!$A:$A,$AH7,'Area Annual Emissions'!$E:$E,AI$3,'Area Annual Emissions'!$F:$F,"CO2")/10^6</f>
        <v>4.0032056406249996</v>
      </c>
      <c r="AJ7" s="18">
        <f>SUMIFS('Area Annual Emissions'!$G:$G,'Area Annual Emissions'!$A:$A,$AH7,'Area Annual Emissions'!$E:$E,AJ$3,'Area Annual Emissions'!$F:$F,"CO2")/10^6</f>
        <v>3.1753835156250001</v>
      </c>
      <c r="AK7" s="18">
        <f>SUMIFS('Area Annual Emissions'!$G:$G,'Area Annual Emissions'!$A:$A,$AH7,'Area Annual Emissions'!$E:$E,AK$3,'Area Annual Emissions'!$F:$F,"CO2")/10^6</f>
        <v>2.5024957187500001</v>
      </c>
      <c r="AL7" s="18">
        <f>SUMIFS('Area Annual Emissions'!$G:$G,'Area Annual Emissions'!$A:$A,$AH7,'Area Annual Emissions'!$E:$E,AL$3,'Area Annual Emissions'!$F:$F,"CO2")/10^6</f>
        <v>2.5387917031249998</v>
      </c>
      <c r="AM7" s="18">
        <f>SUMIFS('Area Annual Emissions'!$G:$G,'Area Annual Emissions'!$A:$A,$AH7,'Area Annual Emissions'!$E:$E,AM$3,'Area Annual Emissions'!$F:$F,"CO2")/10^6</f>
        <v>2.5948400859374998</v>
      </c>
      <c r="AN7" s="18">
        <f>SUMIFS('Area Annual Emissions'!$G:$G,'Area Annual Emissions'!$A:$A,$AH7,'Area Annual Emissions'!$E:$E,AN$3,'Area Annual Emissions'!$F:$F,"CO2")/10^6</f>
        <v>2.534513015625</v>
      </c>
      <c r="AO7" s="18">
        <f>SUMIFS('Area Annual Emissions'!$G:$G,'Area Annual Emissions'!$A:$A,$AH7,'Area Annual Emissions'!$E:$E,AO$3,'Area Annual Emissions'!$F:$F,"CO2")/10^6</f>
        <v>2.6733022812499998</v>
      </c>
      <c r="AP7" s="18">
        <f>SUMIFS('Area Annual Emissions'!$G:$G,'Area Annual Emissions'!$A:$A,$AH7,'Area Annual Emissions'!$E:$E,AP$3,'Area Annual Emissions'!$F:$F,"CO2")/10^6</f>
        <v>2.1488645312500001</v>
      </c>
      <c r="AQ7" s="18">
        <f>SUMIFS('Area Annual Emissions'!$G:$G,'Area Annual Emissions'!$A:$A,$AH7,'Area Annual Emissions'!$E:$E,AQ$3,'Area Annual Emissions'!$F:$F,"CO2")/10^6</f>
        <v>1.8240511445312499</v>
      </c>
      <c r="AR7" s="18">
        <f>SUMIFS('Area Annual Emissions'!$G:$G,'Area Annual Emissions'!$A:$A,$AH7,'Area Annual Emissions'!$E:$E,AR$3,'Area Annual Emissions'!$F:$F,"CO2")/10^6</f>
        <v>1.77205647265625</v>
      </c>
      <c r="AS7" s="18">
        <f>SUMIFS('Area Annual Emissions'!$G:$G,'Area Annual Emissions'!$A:$A,$AH7,'Area Annual Emissions'!$E:$E,AS$3,'Area Annual Emissions'!$F:$F,"CO2")/10^6</f>
        <v>1.6200445898437501</v>
      </c>
      <c r="AT7" s="18">
        <f>SUMIFS('Area Annual Emissions'!$G:$G,'Area Annual Emissions'!$A:$A,$AH7,'Area Annual Emissions'!$E:$E,AT$3,'Area Annual Emissions'!$F:$F,"CO2")/10^6</f>
        <v>1.4776254765625001</v>
      </c>
      <c r="AU7" s="18">
        <f>SUMIFS('Area Annual Emissions'!$G:$G,'Area Annual Emissions'!$A:$A,$AH7,'Area Annual Emissions'!$E:$E,AU$3,'Area Annual Emissions'!$F:$F,"CO2")/10^6</f>
        <v>1.3473110156250001</v>
      </c>
      <c r="AV7" s="18">
        <f>SUMIFS('Area Annual Emissions'!$G:$G,'Area Annual Emissions'!$A:$A,$AH7,'Area Annual Emissions'!$E:$E,AV$3,'Area Annual Emissions'!$F:$F,"CO2")/10^6</f>
        <v>1.34011225</v>
      </c>
      <c r="AW7" s="18">
        <f>SUMIFS('Area Annual Emissions'!$G:$G,'Area Annual Emissions'!$A:$A,$AH7,'Area Annual Emissions'!$E:$E,AW$3,'Area Annual Emissions'!$F:$F,"CO2")/10^6</f>
        <v>1.3503616406250001</v>
      </c>
      <c r="AX7" s="18">
        <f>SUMIFS('Area Annual Emissions'!$G:$G,'Area Annual Emissions'!$A:$A,$AH7,'Area Annual Emissions'!$E:$E,AX$3,'Area Annual Emissions'!$F:$F,"CO2")/10^6</f>
        <v>1.3150192890625001</v>
      </c>
      <c r="AY7" s="18">
        <f>SUMIFS('Area Annual Emissions'!$G:$G,'Area Annual Emissions'!$A:$A,$AH7,'Area Annual Emissions'!$E:$E,AY$3,'Area Annual Emissions'!$F:$F,"CO2")/10^6</f>
        <v>1.3119048046874999</v>
      </c>
      <c r="AZ7" s="18">
        <f>SUMIFS('Area Annual Emissions'!$G:$G,'Area Annual Emissions'!$A:$A,$AH7,'Area Annual Emissions'!$E:$E,AZ$3,'Area Annual Emissions'!$F:$F,"CO2")/10^6</f>
        <v>1.2887597578125001</v>
      </c>
      <c r="BA7" s="18">
        <f>SUMIFS('Area Annual Emissions'!$G:$G,'Area Annual Emissions'!$A:$A,$AH7,'Area Annual Emissions'!$E:$E,BA$3,'Area Annual Emissions'!$F:$F,"CO2")/10^6</f>
        <v>1.29147584375</v>
      </c>
      <c r="BB7" s="18">
        <f>SUMIFS('Area Annual Emissions'!$G:$G,'Area Annual Emissions'!$A:$A,$AH7,'Area Annual Emissions'!$E:$E,BB$3,'Area Annual Emissions'!$F:$F,"CO2")/10^6</f>
        <v>1.2877898671875001</v>
      </c>
      <c r="BC7" s="18">
        <f>SUMIFS('Area Annual Emissions'!$G:$G,'Area Annual Emissions'!$A:$A,$AH7,'Area Annual Emissions'!$E:$E,BC$3,'Area Annual Emissions'!$F:$F,"CO2")/10^6</f>
        <v>0</v>
      </c>
      <c r="BD7" s="18">
        <f>SUMIFS('Area Annual Emissions'!$G:$G,'Area Annual Emissions'!$A:$A,$AH7,'Area Annual Emissions'!$E:$E,BD$3,'Area Annual Emissions'!$F:$F,"CO2")/10^6</f>
        <v>0</v>
      </c>
      <c r="BE7" s="18">
        <f>SUMIFS('Area Annual Emissions'!$G:$G,'Area Annual Emissions'!$A:$A,$AH7,'Area Annual Emissions'!$E:$E,BE$3,'Area Annual Emissions'!$F:$F,"CO2")/10^6</f>
        <v>0</v>
      </c>
      <c r="BF7" s="18">
        <f>SUMIFS('Area Annual Emissions'!$G:$G,'Area Annual Emissions'!$A:$A,$AH7,'Area Annual Emissions'!$E:$E,BF$3,'Area Annual Emissions'!$F:$F,"CO2")/10^6</f>
        <v>0</v>
      </c>
      <c r="BG7" s="18">
        <f>SUMIFS('Area Annual Emissions'!$G:$G,'Area Annual Emissions'!$A:$A,$AH7,'Area Annual Emissions'!$E:$E,BG$3,'Area Annual Emissions'!$F:$F,"CO2")/10^6</f>
        <v>0</v>
      </c>
      <c r="BH7" s="18">
        <f>SUMIFS('Area Annual Emissions'!$G:$G,'Area Annual Emissions'!$A:$A,$AH7,'Area Annual Emissions'!$E:$E,BH$3,'Area Annual Emissions'!$F:$F,"CO2")/10^6</f>
        <v>0</v>
      </c>
      <c r="BI7" s="18">
        <f>SUMIFS('Area Annual Emissions'!$G:$G,'Area Annual Emissions'!$A:$A,$AH7,'Area Annual Emissions'!$E:$E,BI$3,'Area Annual Emissions'!$F:$F,"CO2")/10^6</f>
        <v>0</v>
      </c>
      <c r="BJ7" s="18">
        <f>SUMIFS('Area Annual Emissions'!$G:$G,'Area Annual Emissions'!$A:$A,$AH7,'Area Annual Emissions'!$E:$E,BJ$3,'Area Annual Emissions'!$F:$F,"CO2")/10^6</f>
        <v>0</v>
      </c>
      <c r="BK7" s="18">
        <f>SUMIFS('Area Annual Emissions'!$G:$G,'Area Annual Emissions'!$A:$A,$AH7,'Area Annual Emissions'!$E:$E,BK$3,'Area Annual Emissions'!$F:$F,"CO2")/10^6</f>
        <v>0</v>
      </c>
      <c r="BL7" s="18">
        <f>SUMIFS('Area Annual Emissions'!$G:$G,'Area Annual Emissions'!$A:$A,$AH7,'Area Annual Emissions'!$E:$E,BL$3,'Area Annual Emissions'!$F:$F,"CO2")/10^6</f>
        <v>0</v>
      </c>
    </row>
    <row r="9" spans="2:64" x14ac:dyDescent="0.5">
      <c r="AH9" s="48"/>
      <c r="AI9" s="18"/>
      <c r="AJ9" s="18"/>
      <c r="AK9" s="18"/>
      <c r="AL9" s="18"/>
      <c r="AM9" s="18"/>
      <c r="AN9" s="18"/>
      <c r="AO9" s="18"/>
      <c r="AP9" s="18"/>
      <c r="AQ9" s="18"/>
      <c r="AR9" s="18"/>
      <c r="AS9" s="18"/>
      <c r="AT9" s="18"/>
      <c r="AU9" s="18"/>
      <c r="AV9" s="18"/>
      <c r="AW9" s="18"/>
      <c r="AX9" s="18"/>
      <c r="AY9" s="18"/>
      <c r="AZ9" s="18"/>
      <c r="BA9" s="18"/>
      <c r="BB9" s="18"/>
      <c r="BC9" s="18"/>
      <c r="BD9" s="18"/>
      <c r="BE9" s="18"/>
      <c r="BF9" s="18"/>
      <c r="BG9" s="18"/>
    </row>
    <row r="10" spans="2:64" x14ac:dyDescent="0.5">
      <c r="AH10" s="4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row>
    <row r="11" spans="2:64" x14ac:dyDescent="0.5">
      <c r="AH11" s="4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row>
    <row r="12" spans="2:64" x14ac:dyDescent="0.5">
      <c r="AH12" s="4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row>
    <row r="15" spans="2:64" x14ac:dyDescent="0.5">
      <c r="AH15" s="48"/>
    </row>
    <row r="16" spans="2:64" x14ac:dyDescent="0.5">
      <c r="AH16" s="48"/>
    </row>
    <row r="17" spans="34:34" x14ac:dyDescent="0.5">
      <c r="AH17" s="48"/>
    </row>
    <row r="18" spans="34:34" x14ac:dyDescent="0.5">
      <c r="AH18" s="48"/>
    </row>
    <row r="19" spans="34:34" x14ac:dyDescent="0.5">
      <c r="AH19" s="48"/>
    </row>
    <row r="20" spans="34:34" x14ac:dyDescent="0.5">
      <c r="AH20" s="46"/>
    </row>
    <row r="21" spans="34:34" x14ac:dyDescent="0.5">
      <c r="AH21" s="48"/>
    </row>
    <row r="22" spans="34:34" x14ac:dyDescent="0.5">
      <c r="AH22" s="48"/>
    </row>
    <row r="23" spans="34:34" x14ac:dyDescent="0.5">
      <c r="AH23" s="48"/>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41DEB-8DB7-46A0-8A20-A7FB8F98B165}">
  <sheetPr>
    <tabColor rgb="FFFFFF00"/>
  </sheetPr>
  <dimension ref="B3:BJ8"/>
  <sheetViews>
    <sheetView topLeftCell="AH1" workbookViewId="0">
      <selection activeCell="AI6" sqref="AI6"/>
    </sheetView>
  </sheetViews>
  <sheetFormatPr defaultRowHeight="18" x14ac:dyDescent="0.5"/>
  <cols>
    <col min="1" max="31" width="2.6640625" customWidth="1"/>
    <col min="32" max="32" width="30.21875" customWidth="1"/>
  </cols>
  <sheetData>
    <row r="3" spans="2:62" x14ac:dyDescent="0.5">
      <c r="B3" t="s">
        <v>76</v>
      </c>
    </row>
    <row r="4" spans="2:62" x14ac:dyDescent="0.5">
      <c r="AF4" s="46" t="s">
        <v>444</v>
      </c>
      <c r="AG4" s="46">
        <v>2021</v>
      </c>
      <c r="AH4" s="46">
        <v>2022</v>
      </c>
      <c r="AI4" s="46">
        <v>2023</v>
      </c>
      <c r="AJ4" s="46">
        <v>2024</v>
      </c>
      <c r="AK4" s="46">
        <v>2025</v>
      </c>
      <c r="AL4" s="46">
        <v>2026</v>
      </c>
      <c r="AM4" s="46">
        <v>2027</v>
      </c>
      <c r="AN4" s="46">
        <v>2028</v>
      </c>
      <c r="AO4" s="46">
        <v>2029</v>
      </c>
      <c r="AP4" s="46">
        <v>2030</v>
      </c>
      <c r="AQ4" s="46">
        <v>2031</v>
      </c>
      <c r="AR4" s="46">
        <v>2032</v>
      </c>
      <c r="AS4" s="46">
        <v>2033</v>
      </c>
      <c r="AT4" s="46">
        <v>2034</v>
      </c>
      <c r="AU4" s="46">
        <v>2035</v>
      </c>
      <c r="AV4" s="46">
        <v>2036</v>
      </c>
      <c r="AW4" s="46">
        <v>2037</v>
      </c>
      <c r="AX4" s="46">
        <v>2038</v>
      </c>
      <c r="AY4" s="46">
        <v>2039</v>
      </c>
      <c r="AZ4" s="46">
        <v>2040</v>
      </c>
      <c r="BA4" s="46">
        <v>2041</v>
      </c>
      <c r="BB4" s="46">
        <v>2042</v>
      </c>
      <c r="BC4" s="46">
        <v>2043</v>
      </c>
      <c r="BD4" s="46">
        <v>2044</v>
      </c>
      <c r="BE4" s="46">
        <v>2045</v>
      </c>
      <c r="BF4" s="46">
        <v>2046</v>
      </c>
      <c r="BG4" s="46">
        <v>2047</v>
      </c>
      <c r="BH4" s="46">
        <v>2048</v>
      </c>
      <c r="BI4" s="46">
        <v>2049</v>
      </c>
      <c r="BJ4" s="46">
        <v>2050</v>
      </c>
    </row>
    <row r="5" spans="2:62" x14ac:dyDescent="0.5">
      <c r="AF5" s="129" t="str">
        <f>'Scenario Info'!B2</f>
        <v>KPCo Retire 2028, with CO2</v>
      </c>
      <c r="AG5" s="18">
        <f>SUMIFS('Area Annual'!$J:$J,'Area Annual'!$A:$A,$AF5,'Area Annual'!$D:$D,"KPCo",'Area Annual'!$E:$E,AG$4)</f>
        <v>59.859955677461699</v>
      </c>
      <c r="AH5" s="18">
        <f>SUMIFS('Area Annual'!$J:$J,'Area Annual'!$A:$A,$AF5,'Area Annual'!$D:$D,"KPCo",'Area Annual'!$E:$E,AH$4)</f>
        <v>35.402319462040701</v>
      </c>
      <c r="AI5" s="18">
        <f>SUMIFS('Area Annual'!$J:$J,'Area Annual'!$A:$A,$AF5,'Area Annual'!$D:$D,"KPCo",'Area Annual'!$E:$E,AI$4)</f>
        <v>14.8592819374207</v>
      </c>
      <c r="AJ5" s="18">
        <f>SUMIFS('Area Annual'!$J:$J,'Area Annual'!$A:$A,$AF5,'Area Annual'!$D:$D,"KPCo",'Area Annual'!$E:$E,AJ$4)</f>
        <v>24.0129860380598</v>
      </c>
      <c r="AK5" s="18">
        <f>SUMIFS('Area Annual'!$J:$J,'Area Annual'!$A:$A,$AF5,'Area Annual'!$D:$D,"KPCo",'Area Annual'!$E:$E,AK$4)</f>
        <v>27.016190294940301</v>
      </c>
      <c r="AL5" s="18">
        <f>SUMIFS('Area Annual'!$J:$J,'Area Annual'!$A:$A,$AF5,'Area Annual'!$D:$D,"KPCo",'Area Annual'!$E:$E,AL$4)</f>
        <v>49.436357888291496</v>
      </c>
      <c r="AM5" s="18">
        <f>SUMIFS('Area Annual'!$J:$J,'Area Annual'!$A:$A,$AF5,'Area Annual'!$D:$D,"KPCo",'Area Annual'!$E:$E,AM$4)</f>
        <v>72.660321165770995</v>
      </c>
      <c r="AN5" s="18">
        <f>SUMIFS('Area Annual'!$J:$J,'Area Annual'!$A:$A,$AF5,'Area Annual'!$D:$D,"KPCo",'Area Annual'!$E:$E,AN$4)</f>
        <v>96.440030601472202</v>
      </c>
      <c r="AO5" s="18">
        <f>SUMIFS('Area Annual'!$J:$J,'Area Annual'!$A:$A,$AF5,'Area Annual'!$D:$D,"KPCo",'Area Annual'!$E:$E,AO$4)</f>
        <v>25.445541764451299</v>
      </c>
      <c r="AP5" s="18">
        <f>SUMIFS('Area Annual'!$J:$J,'Area Annual'!$A:$A,$AF5,'Area Annual'!$D:$D,"KPCo",'Area Annual'!$E:$E,AP$4)</f>
        <v>25.7847136539229</v>
      </c>
      <c r="AQ5" s="18">
        <f>SUMIFS('Area Annual'!$J:$J,'Area Annual'!$A:$A,$AF5,'Area Annual'!$D:$D,"KPCo",'Area Annual'!$E:$E,AQ$4)</f>
        <v>19.7064227635592</v>
      </c>
      <c r="AR5" s="18">
        <f>SUMIFS('Area Annual'!$J:$J,'Area Annual'!$A:$A,$AF5,'Area Annual'!$D:$D,"KPCo",'Area Annual'!$E:$E,AR$4)</f>
        <v>20.245881725665399</v>
      </c>
      <c r="AS5" s="18">
        <f>SUMIFS('Area Annual'!$J:$J,'Area Annual'!$A:$A,$AF5,'Area Annual'!$D:$D,"KPCo",'Area Annual'!$E:$E,AS$4)</f>
        <v>20.174681329843899</v>
      </c>
      <c r="AT5" s="18">
        <f>SUMIFS('Area Annual'!$J:$J,'Area Annual'!$A:$A,$AF5,'Area Annual'!$D:$D,"KPCo",'Area Annual'!$E:$E,AT$4)</f>
        <v>20.436545710628401</v>
      </c>
      <c r="AU5" s="18">
        <f>SUMIFS('Area Annual'!$J:$J,'Area Annual'!$A:$A,$AF5,'Area Annual'!$D:$D,"KPCo",'Area Annual'!$E:$E,AU$4)</f>
        <v>17.926213238159399</v>
      </c>
      <c r="AV5" s="18">
        <f>SUMIFS('Area Annual'!$J:$J,'Area Annual'!$A:$A,$AF5,'Area Annual'!$D:$D,"KPCo",'Area Annual'!$E:$E,AV$4)</f>
        <v>18.3189642008672</v>
      </c>
      <c r="AW5" s="18">
        <f>SUMIFS('Area Annual'!$J:$J,'Area Annual'!$A:$A,$AF5,'Area Annual'!$D:$D,"KPCo",'Area Annual'!$E:$E,AW$4)</f>
        <v>18.2525392964254</v>
      </c>
      <c r="AX5" s="18">
        <f>SUMIFS('Area Annual'!$J:$J,'Area Annual'!$A:$A,$AF5,'Area Annual'!$D:$D,"KPCo",'Area Annual'!$E:$E,AX$4)</f>
        <v>18.391268898061</v>
      </c>
      <c r="AY5" s="18">
        <f>SUMIFS('Area Annual'!$J:$J,'Area Annual'!$A:$A,$AF5,'Area Annual'!$D:$D,"KPCo",'Area Annual'!$E:$E,AY$4)</f>
        <v>18.522431236290799</v>
      </c>
      <c r="AZ5" s="18">
        <f>SUMIFS('Area Annual'!$J:$J,'Area Annual'!$A:$A,$AF5,'Area Annual'!$D:$D,"KPCo",'Area Annual'!$E:$E,AZ$4)</f>
        <v>18.993502562653902</v>
      </c>
      <c r="BA5" s="18">
        <f>SUMIFS('Area Annual'!$J:$J,'Area Annual'!$A:$A,$AF5,'Area Annual'!$D:$D,"KPCo",'Area Annual'!$E:$E,BA$4)</f>
        <v>19.5048828835771</v>
      </c>
      <c r="BB5" s="18">
        <f>SUMIFS('Area Annual'!$J:$J,'Area Annual'!$A:$A,$AF5,'Area Annual'!$D:$D,"KPCo",'Area Annual'!$E:$E,BB$4)</f>
        <v>19.664763107322202</v>
      </c>
      <c r="BC5" s="18">
        <f>SUMIFS('Area Annual'!$J:$J,'Area Annual'!$A:$A,$AF5,'Area Annual'!$D:$D,"KPCo",'Area Annual'!$E:$E,BC$4)</f>
        <v>19.790489088393599</v>
      </c>
      <c r="BD5" s="18">
        <f>SUMIFS('Area Annual'!$J:$J,'Area Annual'!$A:$A,$AF5,'Area Annual'!$D:$D,"KPCo",'Area Annual'!$E:$E,BD$4)</f>
        <v>20.217104975561</v>
      </c>
      <c r="BE5" s="18">
        <f>SUMIFS('Area Annual'!$J:$J,'Area Annual'!$A:$A,$AF5,'Area Annual'!$D:$D,"KPCo",'Area Annual'!$E:$E,BE$4)</f>
        <v>20.095296192720099</v>
      </c>
      <c r="BF5" s="18">
        <f>SUMIFS('Area Annual'!$J:$J,'Area Annual'!$A:$A,$AF5,'Area Annual'!$D:$D,"KPCo",'Area Annual'!$E:$E,BF$4)</f>
        <v>20.222636625923698</v>
      </c>
      <c r="BG5" s="18">
        <f>SUMIFS('Area Annual'!$J:$J,'Area Annual'!$A:$A,$AF5,'Area Annual'!$D:$D,"KPCo",'Area Annual'!$E:$E,BG$4)</f>
        <v>20.400801496594799</v>
      </c>
      <c r="BH5" s="18">
        <f>SUMIFS('Area Annual'!$J:$J,'Area Annual'!$A:$A,$AF5,'Area Annual'!$D:$D,"KPCo",'Area Annual'!$E:$E,BH$4)</f>
        <v>20.872535335841398</v>
      </c>
      <c r="BI5" s="18">
        <f>SUMIFS('Area Annual'!$J:$J,'Area Annual'!$A:$A,$AF5,'Area Annual'!$D:$D,"KPCo",'Area Annual'!$E:$E,BI$4)</f>
        <v>29.213192574825101</v>
      </c>
      <c r="BJ5" s="18">
        <f>SUMIFS('Area Annual'!$J:$J,'Area Annual'!$A:$A,$AF5,'Area Annual'!$D:$D,"KPCo",'Area Annual'!$E:$E,BJ$4)</f>
        <v>33.634154323903303</v>
      </c>
    </row>
    <row r="6" spans="2:62" x14ac:dyDescent="0.5">
      <c r="AF6" s="129" t="str">
        <f>'Scenario Info'!B3</f>
        <v>KPCo Retire 2040, with CO2</v>
      </c>
      <c r="AG6" s="18">
        <f>SUMIFS('Area Annual'!$J:$J,'Area Annual'!$A:$A,$AF6,'Area Annual'!$D:$D,"KPCo",'Area Annual'!$E:$E,AG$4)</f>
        <v>59.859955677461699</v>
      </c>
      <c r="AH6" s="18">
        <f>SUMIFS('Area Annual'!$J:$J,'Area Annual'!$A:$A,$AF6,'Area Annual'!$D:$D,"KPCo",'Area Annual'!$E:$E,AH$4)</f>
        <v>35.402319462040701</v>
      </c>
      <c r="AI6" s="18">
        <f>SUMIFS('Area Annual'!$J:$J,'Area Annual'!$A:$A,$AF6,'Area Annual'!$D:$D,"KPCo",'Area Annual'!$E:$E,AI$4)</f>
        <v>14.8592819374207</v>
      </c>
      <c r="AJ6" s="18">
        <f>SUMIFS('Area Annual'!$J:$J,'Area Annual'!$A:$A,$AF6,'Area Annual'!$D:$D,"KPCo",'Area Annual'!$E:$E,AJ$4)</f>
        <v>24.0129860380598</v>
      </c>
      <c r="AK6" s="18">
        <f>SUMIFS('Area Annual'!$J:$J,'Area Annual'!$A:$A,$AF6,'Area Annual'!$D:$D,"KPCo",'Area Annual'!$E:$E,AK$4)</f>
        <v>27.016190294940301</v>
      </c>
      <c r="AL6" s="18">
        <f>SUMIFS('Area Annual'!$J:$J,'Area Annual'!$A:$A,$AF6,'Area Annual'!$D:$D,"KPCo",'Area Annual'!$E:$E,AL$4)</f>
        <v>27.162953974903498</v>
      </c>
      <c r="AM6" s="18">
        <f>SUMIFS('Area Annual'!$J:$J,'Area Annual'!$A:$A,$AF6,'Area Annual'!$D:$D,"KPCo",'Area Annual'!$E:$E,AM$4)</f>
        <v>27.529306524420999</v>
      </c>
      <c r="AN6" s="18">
        <f>SUMIFS('Area Annual'!$J:$J,'Area Annual'!$A:$A,$AF6,'Area Annual'!$D:$D,"KPCo",'Area Annual'!$E:$E,AN$4)</f>
        <v>28.172824631514501</v>
      </c>
      <c r="AO6" s="18">
        <f>SUMIFS('Area Annual'!$J:$J,'Area Annual'!$A:$A,$AF6,'Area Annual'!$D:$D,"KPCo",'Area Annual'!$E:$E,AO$4)</f>
        <v>28.195033090795501</v>
      </c>
      <c r="AP6" s="18">
        <f>SUMIFS('Area Annual'!$J:$J,'Area Annual'!$A:$A,$AF6,'Area Annual'!$D:$D,"KPCo",'Area Annual'!$E:$E,AP$4)</f>
        <v>28.5416388846938</v>
      </c>
      <c r="AQ6" s="18">
        <f>SUMIFS('Area Annual'!$J:$J,'Area Annual'!$A:$A,$AF6,'Area Annual'!$D:$D,"KPCo",'Area Annual'!$E:$E,AQ$4)</f>
        <v>27.903286450888402</v>
      </c>
      <c r="AR6" s="18">
        <f>SUMIFS('Area Annual'!$J:$J,'Area Annual'!$A:$A,$AF6,'Area Annual'!$D:$D,"KPCo",'Area Annual'!$E:$E,AR$4)</f>
        <v>47.2138961663942</v>
      </c>
      <c r="AS6" s="18">
        <f>SUMIFS('Area Annual'!$J:$J,'Area Annual'!$A:$A,$AF6,'Area Annual'!$D:$D,"KPCo",'Area Annual'!$E:$E,AS$4)</f>
        <v>61.481119630928099</v>
      </c>
      <c r="AT6" s="18">
        <f>SUMIFS('Area Annual'!$J:$J,'Area Annual'!$A:$A,$AF6,'Area Annual'!$D:$D,"KPCo",'Area Annual'!$E:$E,AT$4)</f>
        <v>61.832992029777898</v>
      </c>
      <c r="AU6" s="18">
        <f>SUMIFS('Area Annual'!$J:$J,'Area Annual'!$A:$A,$AF6,'Area Annual'!$D:$D,"KPCo",'Area Annual'!$E:$E,AU$4)</f>
        <v>62.044166555825697</v>
      </c>
      <c r="AV6" s="18">
        <f>SUMIFS('Area Annual'!$J:$J,'Area Annual'!$A:$A,$AF6,'Area Annual'!$D:$D,"KPCo",'Area Annual'!$E:$E,AV$4)</f>
        <v>67.610779867826196</v>
      </c>
      <c r="AW6" s="18">
        <f>SUMIFS('Area Annual'!$J:$J,'Area Annual'!$A:$A,$AF6,'Area Annual'!$D:$D,"KPCo",'Area Annual'!$E:$E,AW$4)</f>
        <v>67.516682272302702</v>
      </c>
      <c r="AX6" s="18">
        <f>SUMIFS('Area Annual'!$J:$J,'Area Annual'!$A:$A,$AF6,'Area Annual'!$D:$D,"KPCo",'Area Annual'!$E:$E,AX$4)</f>
        <v>72.743207102146798</v>
      </c>
      <c r="AY6" s="18">
        <f>SUMIFS('Area Annual'!$J:$J,'Area Annual'!$A:$A,$AF6,'Area Annual'!$D:$D,"KPCo",'Area Annual'!$E:$E,AY$4)</f>
        <v>72.9345844154209</v>
      </c>
      <c r="AZ6" s="18">
        <f>SUMIFS('Area Annual'!$J:$J,'Area Annual'!$A:$A,$AF6,'Area Annual'!$D:$D,"KPCo",'Area Annual'!$E:$E,AZ$4)</f>
        <v>78.677505609767294</v>
      </c>
      <c r="BA6" s="18">
        <f>SUMIFS('Area Annual'!$J:$J,'Area Annual'!$A:$A,$AF6,'Area Annual'!$D:$D,"KPCo",'Area Annual'!$E:$E,BA$4)</f>
        <v>18.289031359843499</v>
      </c>
      <c r="BB6" s="18">
        <f>SUMIFS('Area Annual'!$J:$J,'Area Annual'!$A:$A,$AF6,'Area Annual'!$D:$D,"KPCo",'Area Annual'!$E:$E,BB$4)</f>
        <v>18.447284950358501</v>
      </c>
      <c r="BC6" s="18">
        <f>SUMIFS('Area Annual'!$J:$J,'Area Annual'!$A:$A,$AF6,'Area Annual'!$D:$D,"KPCo",'Area Annual'!$E:$E,BC$4)</f>
        <v>18.5717317859927</v>
      </c>
      <c r="BD6" s="18">
        <f>SUMIFS('Area Annual'!$J:$J,'Area Annual'!$A:$A,$AF6,'Area Annual'!$D:$D,"KPCo",'Area Annual'!$E:$E,BD$4)</f>
        <v>18.9940072515477</v>
      </c>
      <c r="BE6" s="18">
        <f>SUMIFS('Area Annual'!$J:$J,'Area Annual'!$A:$A,$AF6,'Area Annual'!$D:$D,"KPCo",'Area Annual'!$E:$E,BE$4)</f>
        <v>18.638463597182799</v>
      </c>
      <c r="BF6" s="18">
        <f>SUMIFS('Area Annual'!$J:$J,'Area Annual'!$A:$A,$AF6,'Area Annual'!$D:$D,"KPCo",'Area Annual'!$E:$E,BF$4)</f>
        <v>18.529035996819101</v>
      </c>
      <c r="BG6" s="18">
        <f>SUMIFS('Area Annual'!$J:$J,'Area Annual'!$A:$A,$AF6,'Area Annual'!$D:$D,"KPCo",'Area Annual'!$E:$E,BG$4)</f>
        <v>18.469119119023802</v>
      </c>
      <c r="BH6" s="18">
        <f>SUMIFS('Area Annual'!$J:$J,'Area Annual'!$A:$A,$AF6,'Area Annual'!$D:$D,"KPCo",'Area Annual'!$E:$E,BH$4)</f>
        <v>17.277820400656999</v>
      </c>
      <c r="BI6" s="18">
        <f>SUMIFS('Area Annual'!$J:$J,'Area Annual'!$A:$A,$AF6,'Area Annual'!$D:$D,"KPCo",'Area Annual'!$E:$E,BI$4)</f>
        <v>17.120866824311101</v>
      </c>
      <c r="BJ6" s="18">
        <f>SUMIFS('Area Annual'!$J:$J,'Area Annual'!$A:$A,$AF6,'Area Annual'!$D:$D,"KPCo",'Area Annual'!$E:$E,BJ$4)</f>
        <v>18.688703326962099</v>
      </c>
    </row>
    <row r="7" spans="2:62" x14ac:dyDescent="0.5">
      <c r="AF7" s="129" t="str">
        <f>'Scenario Info'!B4</f>
        <v>KPCo Retire 2028, no CO2</v>
      </c>
      <c r="AG7" s="18">
        <f>SUMIFS('Area Annual'!$J:$J,'Area Annual'!$A:$A,$AF7,'Area Annual'!$D:$D,"KPCo",'Area Annual'!$E:$E,AG$4)</f>
        <v>59.859955677461699</v>
      </c>
      <c r="AH7" s="18">
        <f>SUMIFS('Area Annual'!$J:$J,'Area Annual'!$A:$A,$AF7,'Area Annual'!$D:$D,"KPCo",'Area Annual'!$E:$E,AH$4)</f>
        <v>35.402319462040701</v>
      </c>
      <c r="AI7" s="18">
        <f>SUMIFS('Area Annual'!$J:$J,'Area Annual'!$A:$A,$AF7,'Area Annual'!$D:$D,"KPCo",'Area Annual'!$E:$E,AI$4)</f>
        <v>19.474632079198301</v>
      </c>
      <c r="AJ7" s="18">
        <f>SUMIFS('Area Annual'!$J:$J,'Area Annual'!$A:$A,$AF7,'Area Annual'!$D:$D,"KPCo",'Area Annual'!$E:$E,AJ$4)</f>
        <v>28.996156253287801</v>
      </c>
      <c r="AK7" s="18">
        <f>SUMIFS('Area Annual'!$J:$J,'Area Annual'!$A:$A,$AF7,'Area Annual'!$D:$D,"KPCo",'Area Annual'!$E:$E,AK$4)</f>
        <v>29.286363490560301</v>
      </c>
      <c r="AL7" s="18">
        <f>SUMIFS('Area Annual'!$J:$J,'Area Annual'!$A:$A,$AF7,'Area Annual'!$D:$D,"KPCo",'Area Annual'!$E:$E,AL$4)</f>
        <v>51.709154205984099</v>
      </c>
      <c r="AM7" s="18">
        <f>SUMIFS('Area Annual'!$J:$J,'Area Annual'!$A:$A,$AF7,'Area Annual'!$D:$D,"KPCo",'Area Annual'!$E:$E,AM$4)</f>
        <v>74.939665339576607</v>
      </c>
      <c r="AN7" s="18">
        <f>SUMIFS('Area Annual'!$J:$J,'Area Annual'!$A:$A,$AF7,'Area Annual'!$D:$D,"KPCo",'Area Annual'!$E:$E,AN$4)</f>
        <v>98.730876439390201</v>
      </c>
      <c r="AO7" s="18">
        <f>SUMIFS('Area Annual'!$J:$J,'Area Annual'!$A:$A,$AF7,'Area Annual'!$D:$D,"KPCo",'Area Annual'!$E:$E,AO$4)</f>
        <v>22.2378018837165</v>
      </c>
      <c r="AP7" s="18">
        <f>SUMIFS('Area Annual'!$J:$J,'Area Annual'!$A:$A,$AF7,'Area Annual'!$D:$D,"KPCo",'Area Annual'!$E:$E,AP$4)</f>
        <v>22.568300884690199</v>
      </c>
      <c r="AQ7" s="18">
        <f>SUMIFS('Area Annual'!$J:$J,'Area Annual'!$A:$A,$AF7,'Area Annual'!$D:$D,"KPCo",'Area Annual'!$E:$E,AQ$4)</f>
        <v>19.130800412295098</v>
      </c>
      <c r="AR7" s="18">
        <f>SUMIFS('Area Annual'!$J:$J,'Area Annual'!$A:$A,$AF7,'Area Annual'!$D:$D,"KPCo",'Area Annual'!$E:$E,AR$4)</f>
        <v>19.667665322812301</v>
      </c>
      <c r="AS7" s="18">
        <f>SUMIFS('Area Annual'!$J:$J,'Area Annual'!$A:$A,$AF7,'Area Annual'!$D:$D,"KPCo",'Area Annual'!$E:$E,AS$4)</f>
        <v>19.5968073024316</v>
      </c>
      <c r="AT7" s="18">
        <f>SUMIFS('Area Annual'!$J:$J,'Area Annual'!$A:$A,$AF7,'Area Annual'!$D:$D,"KPCo",'Area Annual'!$E:$E,AT$4)</f>
        <v>19.069792694763098</v>
      </c>
      <c r="AU7" s="18">
        <f>SUMIFS('Area Annual'!$J:$J,'Area Annual'!$A:$A,$AF7,'Area Annual'!$D:$D,"KPCo",'Area Annual'!$E:$E,AU$4)</f>
        <v>19.225165877471699</v>
      </c>
      <c r="AV7" s="18">
        <f>SUMIFS('Area Annual'!$J:$J,'Area Annual'!$A:$A,$AF7,'Area Annual'!$D:$D,"KPCo",'Area Annual'!$E:$E,AV$4)</f>
        <v>19.6222429767151</v>
      </c>
      <c r="AW7" s="18">
        <f>SUMIFS('Area Annual'!$J:$J,'Area Annual'!$A:$A,$AF7,'Area Annual'!$D:$D,"KPCo",'Area Annual'!$E:$E,AW$4)</f>
        <v>19.555086404541701</v>
      </c>
      <c r="AX7" s="18">
        <f>SUMIFS('Area Annual'!$J:$J,'Area Annual'!$A:$A,$AF7,'Area Annual'!$D:$D,"KPCo",'Area Annual'!$E:$E,AX$4)</f>
        <v>19.695344107328399</v>
      </c>
      <c r="AY7" s="18">
        <f>SUMIFS('Area Annual'!$J:$J,'Area Annual'!$A:$A,$AF7,'Area Annual'!$D:$D,"KPCo",'Area Annual'!$E:$E,AY$4)</f>
        <v>19.827951193598</v>
      </c>
      <c r="AZ7" s="18">
        <f>SUMIFS('Area Annual'!$J:$J,'Area Annual'!$A:$A,$AF7,'Area Annual'!$D:$D,"KPCo",'Area Annual'!$E:$E,AZ$4)</f>
        <v>20.304211352247702</v>
      </c>
      <c r="BA7" s="18">
        <f>SUMIFS('Area Annual'!$J:$J,'Area Annual'!$A:$A,$AF7,'Area Annual'!$D:$D,"KPCo",'Area Annual'!$E:$E,BA$4)</f>
        <v>18.1253523197086</v>
      </c>
      <c r="BB7" s="18">
        <f>SUMIFS('Area Annual'!$J:$J,'Area Annual'!$A:$A,$AF7,'Area Annual'!$D:$D,"KPCo",'Area Annual'!$E:$E,BB$4)</f>
        <v>18.283386931375802</v>
      </c>
      <c r="BC7" s="18">
        <f>SUMIFS('Area Annual'!$J:$J,'Area Annual'!$A:$A,$AF7,'Area Annual'!$D:$D,"KPCo",'Area Annual'!$E:$E,BC$4)</f>
        <v>18.407661567285601</v>
      </c>
      <c r="BD7" s="18">
        <f>SUMIFS('Area Annual'!$J:$J,'Area Annual'!$A:$A,$AF7,'Area Annual'!$D:$D,"KPCo",'Area Annual'!$E:$E,BD$4)</f>
        <v>18.821198382081501</v>
      </c>
      <c r="BE7" s="18">
        <f>SUMIFS('Area Annual'!$J:$J,'Area Annual'!$A:$A,$AF7,'Area Annual'!$D:$D,"KPCo",'Area Annual'!$E:$E,BE$4)</f>
        <v>18.708950064620101</v>
      </c>
      <c r="BF7" s="18">
        <f>SUMIFS('Area Annual'!$J:$J,'Area Annual'!$A:$A,$AF7,'Area Annual'!$D:$D,"KPCo",'Area Annual'!$E:$E,BF$4)</f>
        <v>18.8218777780585</v>
      </c>
      <c r="BG7" s="18">
        <f>SUMIFS('Area Annual'!$J:$J,'Area Annual'!$A:$A,$AF7,'Area Annual'!$D:$D,"KPCo",'Area Annual'!$E:$E,BG$4)</f>
        <v>18.8436746628931</v>
      </c>
      <c r="BH7" s="18">
        <f>SUMIFS('Area Annual'!$J:$J,'Area Annual'!$A:$A,$AF7,'Area Annual'!$D:$D,"KPCo",'Area Annual'!$E:$E,BH$4)</f>
        <v>18.901359737309399</v>
      </c>
      <c r="BI7" s="18">
        <f>SUMIFS('Area Annual'!$J:$J,'Area Annual'!$A:$A,$AF7,'Area Annual'!$D:$D,"KPCo",'Area Annual'!$E:$E,BI$4)</f>
        <v>18.8815633324994</v>
      </c>
      <c r="BJ7" s="18">
        <f>SUMIFS('Area Annual'!$J:$J,'Area Annual'!$A:$A,$AF7,'Area Annual'!$D:$D,"KPCo",'Area Annual'!$E:$E,BJ$4)</f>
        <v>18.900353512956102</v>
      </c>
    </row>
    <row r="8" spans="2:62" x14ac:dyDescent="0.5">
      <c r="AF8" s="129" t="str">
        <f>'Scenario Info'!B5</f>
        <v>KPCo Retire 2040, no CO2</v>
      </c>
      <c r="AG8" s="18">
        <f>SUMIFS('Area Annual'!$J:$J,'Area Annual'!$A:$A,$AF8,'Area Annual'!$D:$D,"KPCo",'Area Annual'!$E:$E,AG$4)</f>
        <v>59.859955677461699</v>
      </c>
      <c r="AH8" s="18">
        <f>SUMIFS('Area Annual'!$J:$J,'Area Annual'!$A:$A,$AF8,'Area Annual'!$D:$D,"KPCo",'Area Annual'!$E:$E,AH$4)</f>
        <v>35.402319462040701</v>
      </c>
      <c r="AI8" s="18">
        <f>SUMIFS('Area Annual'!$J:$J,'Area Annual'!$A:$A,$AF8,'Area Annual'!$D:$D,"KPCo",'Area Annual'!$E:$E,AI$4)</f>
        <v>19.474632079198301</v>
      </c>
      <c r="AJ8" s="18">
        <f>SUMIFS('Area Annual'!$J:$J,'Area Annual'!$A:$A,$AF8,'Area Annual'!$D:$D,"KPCo",'Area Annual'!$E:$E,AJ$4)</f>
        <v>28.996156253287801</v>
      </c>
      <c r="AK8" s="18">
        <f>SUMIFS('Area Annual'!$J:$J,'Area Annual'!$A:$A,$AF8,'Area Annual'!$D:$D,"KPCo",'Area Annual'!$E:$E,AK$4)</f>
        <v>29.286363490560301</v>
      </c>
      <c r="AL8" s="18">
        <f>SUMIFS('Area Annual'!$J:$J,'Area Annual'!$A:$A,$AF8,'Area Annual'!$D:$D,"KPCo",'Area Annual'!$E:$E,AL$4)</f>
        <v>29.4357502925962</v>
      </c>
      <c r="AM8" s="18">
        <f>SUMIFS('Area Annual'!$J:$J,'Area Annual'!$A:$A,$AF8,'Area Annual'!$D:$D,"KPCo",'Area Annual'!$E:$E,AM$4)</f>
        <v>29.808650698226501</v>
      </c>
      <c r="AN8" s="18">
        <f>SUMIFS('Area Annual'!$J:$J,'Area Annual'!$A:$A,$AF8,'Area Annual'!$D:$D,"KPCo",'Area Annual'!$E:$E,AN$4)</f>
        <v>30.4636704694325</v>
      </c>
      <c r="AO8" s="18">
        <f>SUMIFS('Area Annual'!$J:$J,'Area Annual'!$A:$A,$AF8,'Area Annual'!$D:$D,"KPCo",'Area Annual'!$E:$E,AO$4)</f>
        <v>30.486275862748901</v>
      </c>
      <c r="AP8" s="18">
        <f>SUMIFS('Area Annual'!$J:$J,'Area Annual'!$A:$A,$AF8,'Area Annual'!$D:$D,"KPCo",'Area Annual'!$E:$E,AP$4)</f>
        <v>30.839076577002899</v>
      </c>
      <c r="AQ8" s="18">
        <f>SUMIFS('Area Annual'!$J:$J,'Area Annual'!$A:$A,$AF8,'Area Annual'!$D:$D,"KPCo",'Area Annual'!$E:$E,AQ$4)</f>
        <v>30.2057758559449</v>
      </c>
      <c r="AR8" s="18">
        <f>SUMIFS('Area Annual'!$J:$J,'Area Annual'!$A:$A,$AF8,'Area Annual'!$D:$D,"KPCo",'Area Annual'!$E:$E,AR$4)</f>
        <v>49.526761777806499</v>
      </c>
      <c r="AS8" s="18">
        <f>SUMIFS('Area Annual'!$J:$J,'Area Annual'!$A:$A,$AF8,'Area Annual'!$D:$D,"KPCo",'Area Annual'!$E:$E,AS$4)</f>
        <v>58.799782732909598</v>
      </c>
      <c r="AT8" s="18">
        <f>SUMIFS('Area Annual'!$J:$J,'Area Annual'!$A:$A,$AF8,'Area Annual'!$D:$D,"KPCo",'Area Annual'!$E:$E,AT$4)</f>
        <v>59.771275599622399</v>
      </c>
      <c r="AU8" s="18">
        <f>SUMIFS('Area Annual'!$J:$J,'Area Annual'!$A:$A,$AF8,'Area Annual'!$D:$D,"KPCo",'Area Annual'!$E:$E,AU$4)</f>
        <v>59.979759809038697</v>
      </c>
      <c r="AV8" s="18">
        <f>SUMIFS('Area Annual'!$J:$J,'Area Annual'!$A:$A,$AF8,'Area Annual'!$D:$D,"KPCo",'Area Annual'!$E:$E,AV$4)</f>
        <v>60.512569291794399</v>
      </c>
      <c r="AW8" s="18">
        <f>SUMIFS('Area Annual'!$J:$J,'Area Annual'!$A:$A,$AF8,'Area Annual'!$D:$D,"KPCo",'Area Annual'!$E:$E,AW$4)</f>
        <v>60.422456669959601</v>
      </c>
      <c r="AX8" s="18">
        <f>SUMIFS('Area Annual'!$J:$J,'Area Annual'!$A:$A,$AF8,'Area Annual'!$D:$D,"KPCo",'Area Annual'!$E:$E,AX$4)</f>
        <v>61.239407644653298</v>
      </c>
      <c r="AY8" s="18">
        <f>SUMIFS('Area Annual'!$J:$J,'Area Annual'!$A:$A,$AF8,'Area Annual'!$D:$D,"KPCo",'Area Annual'!$E:$E,AY$4)</f>
        <v>61.418040223882301</v>
      </c>
      <c r="AZ8" s="18">
        <f>SUMIFS('Area Annual'!$J:$J,'Area Annual'!$A:$A,$AF8,'Area Annual'!$D:$D,"KPCo",'Area Annual'!$E:$E,AZ$4)</f>
        <v>62.691549045777101</v>
      </c>
      <c r="BA8" s="18">
        <f>SUMIFS('Area Annual'!$J:$J,'Area Annual'!$A:$A,$AF8,'Area Annual'!$D:$D,"KPCo",'Area Annual'!$E:$E,BA$4)</f>
        <v>19.037244920530899</v>
      </c>
      <c r="BB8" s="18">
        <f>SUMIFS('Area Annual'!$J:$J,'Area Annual'!$A:$A,$AF8,'Area Annual'!$D:$D,"KPCo",'Area Annual'!$E:$E,BB$4)</f>
        <v>19.196499512416</v>
      </c>
      <c r="BC8" s="18">
        <f>SUMIFS('Area Annual'!$J:$J,'Area Annual'!$A:$A,$AF8,'Area Annual'!$D:$D,"KPCo",'Area Annual'!$E:$E,BC$4)</f>
        <v>19.3217335115677</v>
      </c>
      <c r="BD8" s="18">
        <f>SUMIFS('Area Annual'!$J:$J,'Area Annual'!$A:$A,$AF8,'Area Annual'!$D:$D,"KPCo",'Area Annual'!$E:$E,BD$4)</f>
        <v>17.676812956900498</v>
      </c>
      <c r="BE8" s="18">
        <f>SUMIFS('Area Annual'!$J:$J,'Area Annual'!$A:$A,$AF8,'Area Annual'!$D:$D,"KPCo",'Area Annual'!$E:$E,BE$4)</f>
        <v>17.5575780996163</v>
      </c>
      <c r="BF8" s="18">
        <f>SUMIFS('Area Annual'!$J:$J,'Area Annual'!$A:$A,$AF8,'Area Annual'!$D:$D,"KPCo",'Area Annual'!$E:$E,BF$4)</f>
        <v>17.682227718678401</v>
      </c>
      <c r="BG8" s="18">
        <f>SUMIFS('Area Annual'!$J:$J,'Area Annual'!$A:$A,$AF8,'Area Annual'!$D:$D,"KPCo",'Area Annual'!$E:$E,BG$4)</f>
        <v>17.8566278106263</v>
      </c>
      <c r="BH8" s="18">
        <f>SUMIFS('Area Annual'!$J:$J,'Area Annual'!$A:$A,$AF8,'Area Annual'!$D:$D,"KPCo",'Area Annual'!$E:$E,BH$4)</f>
        <v>18.318393503434802</v>
      </c>
      <c r="BI8" s="18">
        <f>SUMIFS('Area Annual'!$J:$J,'Area Annual'!$A:$A,$AF8,'Area Annual'!$D:$D,"KPCo",'Area Annual'!$E:$E,BI$4)</f>
        <v>18.1600473221669</v>
      </c>
      <c r="BJ8" s="18">
        <f>SUMIFS('Area Annual'!$J:$J,'Area Annual'!$A:$A,$AF8,'Area Annual'!$D:$D,"KPCo",'Area Annual'!$E:$E,BJ$4)</f>
        <v>17.7191375738049</v>
      </c>
    </row>
  </sheetData>
  <conditionalFormatting sqref="AG5:BJ8">
    <cfRule type="cellIs" dxfId="1" priority="1" operator="lessThan">
      <formula>14.8</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E0617-1530-41D3-A2FA-4E4280142BBB}">
  <sheetPr>
    <tabColor rgb="FFFFFF00"/>
  </sheetPr>
  <dimension ref="B2:AB69"/>
  <sheetViews>
    <sheetView zoomScale="60" zoomScaleNormal="60" workbookViewId="0">
      <pane xSplit="2" ySplit="2" topLeftCell="C3" activePane="bottomRight" state="frozen"/>
      <selection pane="topRight" activeCell="C1" sqref="C1"/>
      <selection pane="bottomLeft" activeCell="A4" sqref="A4"/>
      <selection pane="bottomRight" activeCell="M49" sqref="M49"/>
    </sheetView>
  </sheetViews>
  <sheetFormatPr defaultRowHeight="18" x14ac:dyDescent="0.5"/>
  <cols>
    <col min="1" max="1" width="2.6640625" customWidth="1"/>
    <col min="2" max="2" width="13.33203125" customWidth="1"/>
    <col min="3" max="3" width="12.88671875" style="48" customWidth="1"/>
    <col min="4" max="4" width="21.21875" style="48" bestFit="1" customWidth="1"/>
    <col min="5" max="5" width="2.6640625" style="48" customWidth="1"/>
    <col min="6" max="6" width="12.77734375" customWidth="1"/>
    <col min="7" max="7" width="9.6640625" bestFit="1" customWidth="1"/>
    <col min="8" max="8" width="17.44140625" bestFit="1" customWidth="1"/>
    <col min="9" max="9" width="15.5546875" bestFit="1" customWidth="1"/>
    <col min="10" max="10" width="17.44140625" style="44" bestFit="1" customWidth="1"/>
    <col min="11" max="11" width="2.6640625" customWidth="1"/>
    <col min="12" max="12" width="11.77734375" bestFit="1" customWidth="1"/>
    <col min="13" max="13" width="9.6640625" bestFit="1" customWidth="1"/>
    <col min="14" max="14" width="15.5546875" bestFit="1" customWidth="1"/>
    <col min="15" max="15" width="11.5546875" bestFit="1" customWidth="1"/>
    <col min="16" max="16" width="17.44140625" style="44" bestFit="1" customWidth="1"/>
    <col min="17" max="17" width="2.6640625" style="48" customWidth="1"/>
    <col min="18" max="18" width="11.77734375" style="48" bestFit="1" customWidth="1"/>
    <col min="19" max="19" width="9.6640625" style="48" bestFit="1" customWidth="1"/>
    <col min="20" max="20" width="15.5546875" style="48" bestFit="1" customWidth="1"/>
    <col min="21" max="21" width="11.5546875" style="48" bestFit="1" customWidth="1"/>
    <col min="22" max="22" width="17.44140625" style="48" bestFit="1" customWidth="1"/>
    <col min="23" max="23" width="2.6640625" style="48" customWidth="1"/>
    <col min="24" max="24" width="11.77734375" style="48" bestFit="1" customWidth="1"/>
    <col min="25" max="25" width="9.6640625" style="48" bestFit="1" customWidth="1"/>
    <col min="26" max="26" width="15.5546875" style="48" bestFit="1" customWidth="1"/>
    <col min="27" max="27" width="11.5546875" style="48" bestFit="1" customWidth="1"/>
    <col min="28" max="28" width="17.44140625" style="48" bestFit="1" customWidth="1"/>
  </cols>
  <sheetData>
    <row r="2" spans="2:28" ht="16.5" x14ac:dyDescent="0.5">
      <c r="B2" s="62" t="s">
        <v>311</v>
      </c>
      <c r="C2" s="61" t="s">
        <v>438</v>
      </c>
      <c r="D2" s="60"/>
      <c r="F2" s="20" t="str">
        <f>'Scenario Info'!B2</f>
        <v>KPCo Retire 2028, with CO2</v>
      </c>
      <c r="L2" s="20" t="str">
        <f>'Scenario Info'!B3</f>
        <v>KPCo Retire 2040, with CO2</v>
      </c>
      <c r="M2" s="23"/>
      <c r="R2" s="20" t="str">
        <f>'Scenario Info'!B4</f>
        <v>KPCo Retire 2028, no CO2</v>
      </c>
      <c r="S2" s="23"/>
      <c r="X2" s="20" t="str">
        <f>'Scenario Info'!B5</f>
        <v>KPCo Retire 2040, no CO2</v>
      </c>
      <c r="Y2" s="23"/>
    </row>
    <row r="3" spans="2:28" ht="16.95" thickBot="1" x14ac:dyDescent="0.55000000000000004">
      <c r="C3" s="199" t="s">
        <v>303</v>
      </c>
      <c r="D3" s="199"/>
    </row>
    <row r="4" spans="2:28" ht="16.5" x14ac:dyDescent="0.5">
      <c r="B4" s="46"/>
      <c r="C4" s="200" t="s">
        <v>307</v>
      </c>
      <c r="D4" s="200"/>
      <c r="E4" s="46"/>
      <c r="F4" s="196" t="str">
        <f>F2&amp; " Model Results: Cumulative New Builds Capacity (MW)"</f>
        <v>KPCo Retire 2028, with CO2 Model Results: Cumulative New Builds Capacity (MW)</v>
      </c>
      <c r="G4" s="197"/>
      <c r="H4" s="197"/>
      <c r="I4" s="197"/>
      <c r="J4" s="198"/>
      <c r="K4" s="22"/>
      <c r="L4" s="196" t="str">
        <f>L2&amp; " Model Results: Cumulative New Builds Capacity (MW)"</f>
        <v>KPCo Retire 2040, with CO2 Model Results: Cumulative New Builds Capacity (MW)</v>
      </c>
      <c r="M4" s="197"/>
      <c r="N4" s="197"/>
      <c r="O4" s="197"/>
      <c r="P4" s="198"/>
      <c r="Q4" s="22"/>
      <c r="R4" s="196" t="str">
        <f>R2&amp; " Model Results: Cumulative New Builds Capacity (MW)"</f>
        <v>KPCo Retire 2028, no CO2 Model Results: Cumulative New Builds Capacity (MW)</v>
      </c>
      <c r="S4" s="197"/>
      <c r="T4" s="197"/>
      <c r="U4" s="197"/>
      <c r="V4" s="198"/>
      <c r="W4" s="22"/>
      <c r="X4" s="196" t="str">
        <f>X2&amp; " Model Results: Cumulative New Builds Capacity (MW)"</f>
        <v>KPCo Retire 2040, no CO2 Model Results: Cumulative New Builds Capacity (MW)</v>
      </c>
      <c r="Y4" s="197"/>
      <c r="Z4" s="197"/>
      <c r="AA4" s="197"/>
      <c r="AB4" s="198"/>
    </row>
    <row r="5" spans="2:28" ht="16.5" x14ac:dyDescent="0.5">
      <c r="B5" s="14" t="s">
        <v>6</v>
      </c>
      <c r="C5" s="55" t="s">
        <v>301</v>
      </c>
      <c r="D5" s="55" t="s">
        <v>443</v>
      </c>
      <c r="E5" s="14"/>
      <c r="F5" s="9" t="s">
        <v>301</v>
      </c>
      <c r="G5" s="10" t="s">
        <v>298</v>
      </c>
      <c r="H5" s="10" t="s">
        <v>300</v>
      </c>
      <c r="I5" s="10" t="s">
        <v>297</v>
      </c>
      <c r="J5" s="11" t="s">
        <v>299</v>
      </c>
      <c r="K5" s="10"/>
      <c r="L5" s="9" t="s">
        <v>301</v>
      </c>
      <c r="M5" s="10" t="s">
        <v>298</v>
      </c>
      <c r="N5" s="10" t="s">
        <v>300</v>
      </c>
      <c r="O5" s="10" t="s">
        <v>297</v>
      </c>
      <c r="P5" s="11" t="s">
        <v>299</v>
      </c>
      <c r="Q5" s="10"/>
      <c r="R5" s="9" t="s">
        <v>301</v>
      </c>
      <c r="S5" s="10" t="s">
        <v>298</v>
      </c>
      <c r="T5" s="10" t="s">
        <v>300</v>
      </c>
      <c r="U5" s="10" t="s">
        <v>297</v>
      </c>
      <c r="V5" s="11" t="s">
        <v>299</v>
      </c>
      <c r="W5" s="10"/>
      <c r="X5" s="9" t="s">
        <v>301</v>
      </c>
      <c r="Y5" s="10" t="s">
        <v>298</v>
      </c>
      <c r="Z5" s="10" t="s">
        <v>300</v>
      </c>
      <c r="AA5" s="10" t="s">
        <v>297</v>
      </c>
      <c r="AB5" s="11" t="s">
        <v>299</v>
      </c>
    </row>
    <row r="6" spans="2:28" ht="16.5" x14ac:dyDescent="0.5">
      <c r="B6" s="14">
        <v>2021</v>
      </c>
      <c r="C6" s="57">
        <f>SUMIFS(CONF_Library!9:9,CONF_Library!$7:$7,$C$2,CONF_Library!$8:$8,C$5)</f>
        <v>0</v>
      </c>
      <c r="D6" s="57">
        <f>SUMIFS(CONF_Library!9:9,CONF_Library!$7:$7,$C$2,CONF_Library!$8:$8,D$5)</f>
        <v>0</v>
      </c>
      <c r="E6" s="14"/>
      <c r="F6" s="12">
        <f>SUMIFS('Resource Annual'!$L:$L,'Resource Annual'!$C:$C,F$5,'Resource Annual'!$J:$J,$B6,'Resource Annual'!$D:$D,Build_Comparison!$F$2)</f>
        <v>0</v>
      </c>
      <c r="G6" s="5">
        <f>SUMIFS('Resource Annual'!$L:$L,'Resource Annual'!$C:$C,G$5,'Resource Annual'!$J:$J,$B6,'Resource Annual'!$D:$D,Build_Comparison!$F$2)</f>
        <v>0</v>
      </c>
      <c r="H6" s="5">
        <f>SUMIFS('Resource Annual'!$L:$L,'Resource Annual'!$C:$C,H$5,'Resource Annual'!$J:$J,$B6,'Resource Annual'!$D:$D,Build_Comparison!$F$2)</f>
        <v>0</v>
      </c>
      <c r="I6" s="5">
        <f>SUMIFS('Resource Annual'!$L:$L,'Resource Annual'!$C:$C,I$5,'Resource Annual'!$J:$J,$B6,'Resource Annual'!$D:$D,Build_Comparison!$F$2)</f>
        <v>0</v>
      </c>
      <c r="J6" s="6">
        <f>SUMIFS('Resource Annual'!$L:$L,'Resource Annual'!$C:$C,J$5,'Resource Annual'!$J:$J,$B6,'Resource Annual'!$D:$D,Build_Comparison!$F$2)</f>
        <v>0</v>
      </c>
      <c r="K6" s="5"/>
      <c r="L6" s="12">
        <f>SUMIFS('Resource Annual'!$L:$L,'Resource Annual'!$C:$C,L$5,'Resource Annual'!$J:$J,$B6,'Resource Annual'!$D:$D,Build_Comparison!$L$2)</f>
        <v>0</v>
      </c>
      <c r="M6" s="5">
        <f>SUMIFS('Resource Annual'!$L:$L,'Resource Annual'!$C:$C,M$5,'Resource Annual'!$J:$J,$B6,'Resource Annual'!$D:$D,Build_Comparison!$L$2)</f>
        <v>0</v>
      </c>
      <c r="N6" s="5">
        <f>SUMIFS('Resource Annual'!$L:$L,'Resource Annual'!$C:$C,N$5,'Resource Annual'!$J:$J,$B6,'Resource Annual'!$D:$D,Build_Comparison!$L$2)</f>
        <v>0</v>
      </c>
      <c r="O6" s="5">
        <f>SUMIFS('Resource Annual'!$L:$L,'Resource Annual'!$C:$C,O$5,'Resource Annual'!$J:$J,$B6,'Resource Annual'!$D:$D,Build_Comparison!$L$2)</f>
        <v>0</v>
      </c>
      <c r="P6" s="6">
        <f>SUMIFS('Resource Annual'!$L:$L,'Resource Annual'!$C:$C,P$5,'Resource Annual'!$J:$J,$B6,'Resource Annual'!$D:$D,Build_Comparison!$L$2)</f>
        <v>0</v>
      </c>
      <c r="Q6" s="5"/>
      <c r="R6" s="12">
        <f>SUMIFS('Resource Annual'!$L:$L,'Resource Annual'!$C:$C,R$5,'Resource Annual'!$J:$J,$B6,'Resource Annual'!$D:$D,Build_Comparison!$R$2)</f>
        <v>0</v>
      </c>
      <c r="S6" s="5">
        <f>SUMIFS('Resource Annual'!$L:$L,'Resource Annual'!$C:$C,S$5,'Resource Annual'!$J:$J,$B6,'Resource Annual'!$D:$D,Build_Comparison!$R$2)</f>
        <v>0</v>
      </c>
      <c r="T6" s="5">
        <f>SUMIFS('Resource Annual'!$L:$L,'Resource Annual'!$C:$C,T$5,'Resource Annual'!$J:$J,$B6,'Resource Annual'!$D:$D,Build_Comparison!$R$2)</f>
        <v>0</v>
      </c>
      <c r="U6" s="5">
        <f>SUMIFS('Resource Annual'!$L:$L,'Resource Annual'!$C:$C,U$5,'Resource Annual'!$J:$J,$B6,'Resource Annual'!$D:$D,Build_Comparison!$R$2)</f>
        <v>0</v>
      </c>
      <c r="V6" s="6">
        <f>SUMIFS('Resource Annual'!$L:$L,'Resource Annual'!$C:$C,V$5,'Resource Annual'!$J:$J,$B6,'Resource Annual'!$D:$D,Build_Comparison!$R$2)</f>
        <v>0</v>
      </c>
      <c r="W6" s="5"/>
      <c r="X6" s="12">
        <f>SUMIFS('Resource Annual'!$L:$L,'Resource Annual'!$C:$C,X$5,'Resource Annual'!$J:$J,$B6,'Resource Annual'!$D:$D,Build_Comparison!$X$2)</f>
        <v>0</v>
      </c>
      <c r="Y6" s="5">
        <f>SUMIFS('Resource Annual'!$L:$L,'Resource Annual'!$C:$C,Y$5,'Resource Annual'!$J:$J,$B6,'Resource Annual'!$D:$D,Build_Comparison!$X$2)</f>
        <v>0</v>
      </c>
      <c r="Z6" s="5">
        <f>SUMIFS('Resource Annual'!$L:$L,'Resource Annual'!$C:$C,Z$5,'Resource Annual'!$J:$J,$B6,'Resource Annual'!$D:$D,Build_Comparison!$X$2)</f>
        <v>0</v>
      </c>
      <c r="AA6" s="5">
        <f>SUMIFS('Resource Annual'!$L:$L,'Resource Annual'!$C:$C,AA$5,'Resource Annual'!$J:$J,$B6,'Resource Annual'!$D:$D,Build_Comparison!$X$2)</f>
        <v>0</v>
      </c>
      <c r="AB6" s="6">
        <f>SUMIFS('Resource Annual'!$L:$L,'Resource Annual'!$C:$C,AB$5,'Resource Annual'!$J:$J,$B6,'Resource Annual'!$D:$D,Build_Comparison!$X$2)</f>
        <v>0</v>
      </c>
    </row>
    <row r="7" spans="2:28" ht="16.5" x14ac:dyDescent="0.5">
      <c r="B7" s="14">
        <v>2022</v>
      </c>
      <c r="C7" s="57">
        <f>SUMIFS(CONF_Library!10:10,CONF_Library!$7:$7,$C$2,CONF_Library!$8:$8,C$5)</f>
        <v>0</v>
      </c>
      <c r="D7" s="57">
        <f>SUMIFS(CONF_Library!10:10,CONF_Library!$7:$7,$C$2,CONF_Library!$8:$8,D$5)</f>
        <v>0</v>
      </c>
      <c r="E7" s="14"/>
      <c r="F7" s="12">
        <f>SUMIFS('Resource Annual'!$L:$L,'Resource Annual'!$C:$C,F$5,'Resource Annual'!$J:$J,$B7,'Resource Annual'!$D:$D,Build_Comparison!$F$2)</f>
        <v>0</v>
      </c>
      <c r="G7" s="5">
        <f>SUMIFS('Resource Annual'!$L:$L,'Resource Annual'!$C:$C,G$5,'Resource Annual'!$J:$J,$B7,'Resource Annual'!$D:$D,Build_Comparison!$F$2)</f>
        <v>0</v>
      </c>
      <c r="H7" s="5">
        <f>SUMIFS('Resource Annual'!$L:$L,'Resource Annual'!$C:$C,H$5,'Resource Annual'!$J:$J,$B7,'Resource Annual'!$D:$D,Build_Comparison!$F$2)</f>
        <v>0</v>
      </c>
      <c r="I7" s="5">
        <f>SUMIFS('Resource Annual'!$L:$L,'Resource Annual'!$C:$C,I$5,'Resource Annual'!$J:$J,$B7,'Resource Annual'!$D:$D,Build_Comparison!$F$2)</f>
        <v>0</v>
      </c>
      <c r="J7" s="6">
        <f>SUMIFS('Resource Annual'!$L:$L,'Resource Annual'!$C:$C,J$5,'Resource Annual'!$J:$J,$B7,'Resource Annual'!$D:$D,Build_Comparison!$F$2)</f>
        <v>0</v>
      </c>
      <c r="K7" s="5"/>
      <c r="L7" s="12">
        <f>SUMIFS('Resource Annual'!$L:$L,'Resource Annual'!$C:$C,L$5,'Resource Annual'!$J:$J,$B7,'Resource Annual'!$D:$D,Build_Comparison!$L$2)</f>
        <v>0</v>
      </c>
      <c r="M7" s="5">
        <f>SUMIFS('Resource Annual'!$L:$L,'Resource Annual'!$C:$C,M$5,'Resource Annual'!$J:$J,$B7,'Resource Annual'!$D:$D,Build_Comparison!$L$2)</f>
        <v>0</v>
      </c>
      <c r="N7" s="5">
        <f>SUMIFS('Resource Annual'!$L:$L,'Resource Annual'!$C:$C,N$5,'Resource Annual'!$J:$J,$B7,'Resource Annual'!$D:$D,Build_Comparison!$L$2)</f>
        <v>0</v>
      </c>
      <c r="O7" s="5">
        <f>SUMIFS('Resource Annual'!$L:$L,'Resource Annual'!$C:$C,O$5,'Resource Annual'!$J:$J,$B7,'Resource Annual'!$D:$D,Build_Comparison!$L$2)</f>
        <v>0</v>
      </c>
      <c r="P7" s="6">
        <f>SUMIFS('Resource Annual'!$L:$L,'Resource Annual'!$C:$C,P$5,'Resource Annual'!$J:$J,$B7,'Resource Annual'!$D:$D,Build_Comparison!$L$2)</f>
        <v>0</v>
      </c>
      <c r="Q7" s="5"/>
      <c r="R7" s="12">
        <f>SUMIFS('Resource Annual'!$L:$L,'Resource Annual'!$C:$C,R$5,'Resource Annual'!$J:$J,$B7,'Resource Annual'!$D:$D,Build_Comparison!$R$2)</f>
        <v>0</v>
      </c>
      <c r="S7" s="5">
        <f>SUMIFS('Resource Annual'!$L:$L,'Resource Annual'!$C:$C,S$5,'Resource Annual'!$J:$J,$B7,'Resource Annual'!$D:$D,Build_Comparison!$R$2)</f>
        <v>0</v>
      </c>
      <c r="T7" s="5">
        <f>SUMIFS('Resource Annual'!$L:$L,'Resource Annual'!$C:$C,T$5,'Resource Annual'!$J:$J,$B7,'Resource Annual'!$D:$D,Build_Comparison!$R$2)</f>
        <v>0</v>
      </c>
      <c r="U7" s="5">
        <f>SUMIFS('Resource Annual'!$L:$L,'Resource Annual'!$C:$C,U$5,'Resource Annual'!$J:$J,$B7,'Resource Annual'!$D:$D,Build_Comparison!$R$2)</f>
        <v>0</v>
      </c>
      <c r="V7" s="6">
        <f>SUMIFS('Resource Annual'!$L:$L,'Resource Annual'!$C:$C,V$5,'Resource Annual'!$J:$J,$B7,'Resource Annual'!$D:$D,Build_Comparison!$R$2)</f>
        <v>0</v>
      </c>
      <c r="W7" s="5"/>
      <c r="X7" s="12">
        <f>SUMIFS('Resource Annual'!$L:$L,'Resource Annual'!$C:$C,X$5,'Resource Annual'!$J:$J,$B7,'Resource Annual'!$D:$D,Build_Comparison!$X$2)</f>
        <v>0</v>
      </c>
      <c r="Y7" s="5">
        <f>SUMIFS('Resource Annual'!$L:$L,'Resource Annual'!$C:$C,Y$5,'Resource Annual'!$J:$J,$B7,'Resource Annual'!$D:$D,Build_Comparison!$X$2)</f>
        <v>0</v>
      </c>
      <c r="Z7" s="5">
        <f>SUMIFS('Resource Annual'!$L:$L,'Resource Annual'!$C:$C,Z$5,'Resource Annual'!$J:$J,$B7,'Resource Annual'!$D:$D,Build_Comparison!$X$2)</f>
        <v>0</v>
      </c>
      <c r="AA7" s="5">
        <f>SUMIFS('Resource Annual'!$L:$L,'Resource Annual'!$C:$C,AA$5,'Resource Annual'!$J:$J,$B7,'Resource Annual'!$D:$D,Build_Comparison!$X$2)</f>
        <v>0</v>
      </c>
      <c r="AB7" s="6">
        <f>SUMIFS('Resource Annual'!$L:$L,'Resource Annual'!$C:$C,AB$5,'Resource Annual'!$J:$J,$B7,'Resource Annual'!$D:$D,Build_Comparison!$X$2)</f>
        <v>0</v>
      </c>
    </row>
    <row r="8" spans="2:28" ht="16.5" x14ac:dyDescent="0.5">
      <c r="B8" s="14">
        <v>2023</v>
      </c>
      <c r="C8" s="57">
        <f>SUMIFS(CONF_Library!11:11,CONF_Library!$7:$7,$C$2,CONF_Library!$8:$8,C$5)</f>
        <v>0</v>
      </c>
      <c r="D8" s="57">
        <f>SUMIFS(CONF_Library!11:11,CONF_Library!$7:$7,$C$2,CONF_Library!$8:$8,D$5)</f>
        <v>0</v>
      </c>
      <c r="E8" s="14"/>
      <c r="F8" s="12">
        <f>SUMIFS('Resource Annual'!$L:$L,'Resource Annual'!$C:$C,F$5,'Resource Annual'!$J:$J,$B8,'Resource Annual'!$D:$D,Build_Comparison!$F$2)</f>
        <v>200</v>
      </c>
      <c r="G8" s="5">
        <f>SUMIFS('Resource Annual'!$L:$L,'Resource Annual'!$C:$C,G$5,'Resource Annual'!$J:$J,$B8,'Resource Annual'!$D:$D,Build_Comparison!$F$2)</f>
        <v>0</v>
      </c>
      <c r="H8" s="5">
        <f>SUMIFS('Resource Annual'!$L:$L,'Resource Annual'!$C:$C,H$5,'Resource Annual'!$J:$J,$B8,'Resource Annual'!$D:$D,Build_Comparison!$F$2)</f>
        <v>0</v>
      </c>
      <c r="I8" s="5">
        <f>SUMIFS('Resource Annual'!$L:$L,'Resource Annual'!$C:$C,I$5,'Resource Annual'!$J:$J,$B8,'Resource Annual'!$D:$D,Build_Comparison!$F$2)</f>
        <v>0</v>
      </c>
      <c r="J8" s="6">
        <f>SUMIFS('Resource Annual'!$L:$L,'Resource Annual'!$C:$C,J$5,'Resource Annual'!$J:$J,$B8,'Resource Annual'!$D:$D,Build_Comparison!$F$2)</f>
        <v>0</v>
      </c>
      <c r="K8" s="5"/>
      <c r="L8" s="12">
        <f>SUMIFS('Resource Annual'!$L:$L,'Resource Annual'!$C:$C,L$5,'Resource Annual'!$J:$J,$B8,'Resource Annual'!$D:$D,Build_Comparison!$L$2)</f>
        <v>200</v>
      </c>
      <c r="M8" s="5">
        <f>SUMIFS('Resource Annual'!$L:$L,'Resource Annual'!$C:$C,M$5,'Resource Annual'!$J:$J,$B8,'Resource Annual'!$D:$D,Build_Comparison!$L$2)</f>
        <v>0</v>
      </c>
      <c r="N8" s="5">
        <f>SUMIFS('Resource Annual'!$L:$L,'Resource Annual'!$C:$C,N$5,'Resource Annual'!$J:$J,$B8,'Resource Annual'!$D:$D,Build_Comparison!$L$2)</f>
        <v>0</v>
      </c>
      <c r="O8" s="5">
        <f>SUMIFS('Resource Annual'!$L:$L,'Resource Annual'!$C:$C,O$5,'Resource Annual'!$J:$J,$B8,'Resource Annual'!$D:$D,Build_Comparison!$L$2)</f>
        <v>0</v>
      </c>
      <c r="P8" s="6">
        <f>SUMIFS('Resource Annual'!$L:$L,'Resource Annual'!$C:$C,P$5,'Resource Annual'!$J:$J,$B8,'Resource Annual'!$D:$D,Build_Comparison!$L$2)</f>
        <v>0</v>
      </c>
      <c r="Q8" s="5"/>
      <c r="R8" s="12">
        <f>SUMIFS('Resource Annual'!$L:$L,'Resource Annual'!$C:$C,R$5,'Resource Annual'!$J:$J,$B8,'Resource Annual'!$D:$D,Build_Comparison!$R$2)</f>
        <v>0</v>
      </c>
      <c r="S8" s="5">
        <f>SUMIFS('Resource Annual'!$L:$L,'Resource Annual'!$C:$C,S$5,'Resource Annual'!$J:$J,$B8,'Resource Annual'!$D:$D,Build_Comparison!$R$2)</f>
        <v>100</v>
      </c>
      <c r="T8" s="5">
        <f>SUMIFS('Resource Annual'!$L:$L,'Resource Annual'!$C:$C,T$5,'Resource Annual'!$J:$J,$B8,'Resource Annual'!$D:$D,Build_Comparison!$R$2)</f>
        <v>0</v>
      </c>
      <c r="U8" s="5">
        <f>SUMIFS('Resource Annual'!$L:$L,'Resource Annual'!$C:$C,U$5,'Resource Annual'!$J:$J,$B8,'Resource Annual'!$D:$D,Build_Comparison!$R$2)</f>
        <v>0</v>
      </c>
      <c r="V8" s="6">
        <f>SUMIFS('Resource Annual'!$L:$L,'Resource Annual'!$C:$C,V$5,'Resource Annual'!$J:$J,$B8,'Resource Annual'!$D:$D,Build_Comparison!$R$2)</f>
        <v>0</v>
      </c>
      <c r="W8" s="5"/>
      <c r="X8" s="12">
        <f>SUMIFS('Resource Annual'!$L:$L,'Resource Annual'!$C:$C,X$5,'Resource Annual'!$J:$J,$B8,'Resource Annual'!$D:$D,Build_Comparison!$X$2)</f>
        <v>0</v>
      </c>
      <c r="Y8" s="5">
        <f>SUMIFS('Resource Annual'!$L:$L,'Resource Annual'!$C:$C,Y$5,'Resource Annual'!$J:$J,$B8,'Resource Annual'!$D:$D,Build_Comparison!$X$2)</f>
        <v>100</v>
      </c>
      <c r="Z8" s="5">
        <f>SUMIFS('Resource Annual'!$L:$L,'Resource Annual'!$C:$C,Z$5,'Resource Annual'!$J:$J,$B8,'Resource Annual'!$D:$D,Build_Comparison!$X$2)</f>
        <v>0</v>
      </c>
      <c r="AA8" s="5">
        <f>SUMIFS('Resource Annual'!$L:$L,'Resource Annual'!$C:$C,AA$5,'Resource Annual'!$J:$J,$B8,'Resource Annual'!$D:$D,Build_Comparison!$X$2)</f>
        <v>0</v>
      </c>
      <c r="AB8" s="6">
        <f>SUMIFS('Resource Annual'!$L:$L,'Resource Annual'!$C:$C,AB$5,'Resource Annual'!$J:$J,$B8,'Resource Annual'!$D:$D,Build_Comparison!$X$2)</f>
        <v>0</v>
      </c>
    </row>
    <row r="9" spans="2:28" ht="16.5" x14ac:dyDescent="0.5">
      <c r="B9" s="14">
        <v>2024</v>
      </c>
      <c r="C9" s="57">
        <f>SUMIFS(CONF_Library!12:12,CONF_Library!$7:$7,$C$2,CONF_Library!$8:$8,C$5)</f>
        <v>0</v>
      </c>
      <c r="D9" s="57">
        <f>SUMIFS(CONF_Library!12:12,CONF_Library!$7:$7,$C$2,CONF_Library!$8:$8,D$5)</f>
        <v>0</v>
      </c>
      <c r="E9" s="14"/>
      <c r="F9" s="12">
        <f>SUMIFS('Resource Annual'!$L:$L,'Resource Annual'!$C:$C,F$5,'Resource Annual'!$J:$J,$B9,'Resource Annual'!$D:$D,Build_Comparison!$F$2)</f>
        <v>200</v>
      </c>
      <c r="G9" s="5">
        <f>SUMIFS('Resource Annual'!$L:$L,'Resource Annual'!$C:$C,G$5,'Resource Annual'!$J:$J,$B9,'Resource Annual'!$D:$D,Build_Comparison!$F$2)</f>
        <v>0</v>
      </c>
      <c r="H9" s="5">
        <f>SUMIFS('Resource Annual'!$L:$L,'Resource Annual'!$C:$C,H$5,'Resource Annual'!$J:$J,$B9,'Resource Annual'!$D:$D,Build_Comparison!$F$2)</f>
        <v>0</v>
      </c>
      <c r="I9" s="5">
        <f>SUMIFS('Resource Annual'!$L:$L,'Resource Annual'!$C:$C,I$5,'Resource Annual'!$J:$J,$B9,'Resource Annual'!$D:$D,Build_Comparison!$F$2)</f>
        <v>0</v>
      </c>
      <c r="J9" s="6">
        <f>SUMIFS('Resource Annual'!$L:$L,'Resource Annual'!$C:$C,J$5,'Resource Annual'!$J:$J,$B9,'Resource Annual'!$D:$D,Build_Comparison!$F$2)</f>
        <v>0</v>
      </c>
      <c r="K9" s="5"/>
      <c r="L9" s="12">
        <f>SUMIFS('Resource Annual'!$L:$L,'Resource Annual'!$C:$C,L$5,'Resource Annual'!$J:$J,$B9,'Resource Annual'!$D:$D,Build_Comparison!$L$2)</f>
        <v>200</v>
      </c>
      <c r="M9" s="5">
        <f>SUMIFS('Resource Annual'!$L:$L,'Resource Annual'!$C:$C,M$5,'Resource Annual'!$J:$J,$B9,'Resource Annual'!$D:$D,Build_Comparison!$L$2)</f>
        <v>0</v>
      </c>
      <c r="N9" s="5">
        <f>SUMIFS('Resource Annual'!$L:$L,'Resource Annual'!$C:$C,N$5,'Resource Annual'!$J:$J,$B9,'Resource Annual'!$D:$D,Build_Comparison!$L$2)</f>
        <v>0</v>
      </c>
      <c r="O9" s="5">
        <f>SUMIFS('Resource Annual'!$L:$L,'Resource Annual'!$C:$C,O$5,'Resource Annual'!$J:$J,$B9,'Resource Annual'!$D:$D,Build_Comparison!$L$2)</f>
        <v>0</v>
      </c>
      <c r="P9" s="6">
        <f>SUMIFS('Resource Annual'!$L:$L,'Resource Annual'!$C:$C,P$5,'Resource Annual'!$J:$J,$B9,'Resource Annual'!$D:$D,Build_Comparison!$L$2)</f>
        <v>0</v>
      </c>
      <c r="Q9" s="5"/>
      <c r="R9" s="12">
        <f>SUMIFS('Resource Annual'!$L:$L,'Resource Annual'!$C:$C,R$5,'Resource Annual'!$J:$J,$B9,'Resource Annual'!$D:$D,Build_Comparison!$R$2)</f>
        <v>0</v>
      </c>
      <c r="S9" s="5">
        <f>SUMIFS('Resource Annual'!$L:$L,'Resource Annual'!$C:$C,S$5,'Resource Annual'!$J:$J,$B9,'Resource Annual'!$D:$D,Build_Comparison!$R$2)</f>
        <v>100</v>
      </c>
      <c r="T9" s="5">
        <f>SUMIFS('Resource Annual'!$L:$L,'Resource Annual'!$C:$C,T$5,'Resource Annual'!$J:$J,$B9,'Resource Annual'!$D:$D,Build_Comparison!$R$2)</f>
        <v>0</v>
      </c>
      <c r="U9" s="5">
        <f>SUMIFS('Resource Annual'!$L:$L,'Resource Annual'!$C:$C,U$5,'Resource Annual'!$J:$J,$B9,'Resource Annual'!$D:$D,Build_Comparison!$R$2)</f>
        <v>0</v>
      </c>
      <c r="V9" s="6">
        <f>SUMIFS('Resource Annual'!$L:$L,'Resource Annual'!$C:$C,V$5,'Resource Annual'!$J:$J,$B9,'Resource Annual'!$D:$D,Build_Comparison!$R$2)</f>
        <v>0</v>
      </c>
      <c r="W9" s="5"/>
      <c r="X9" s="12">
        <f>SUMIFS('Resource Annual'!$L:$L,'Resource Annual'!$C:$C,X$5,'Resource Annual'!$J:$J,$B9,'Resource Annual'!$D:$D,Build_Comparison!$X$2)</f>
        <v>0</v>
      </c>
      <c r="Y9" s="5">
        <f>SUMIFS('Resource Annual'!$L:$L,'Resource Annual'!$C:$C,Y$5,'Resource Annual'!$J:$J,$B9,'Resource Annual'!$D:$D,Build_Comparison!$X$2)</f>
        <v>100</v>
      </c>
      <c r="Z9" s="5">
        <f>SUMIFS('Resource Annual'!$L:$L,'Resource Annual'!$C:$C,Z$5,'Resource Annual'!$J:$J,$B9,'Resource Annual'!$D:$D,Build_Comparison!$X$2)</f>
        <v>0</v>
      </c>
      <c r="AA9" s="5">
        <f>SUMIFS('Resource Annual'!$L:$L,'Resource Annual'!$C:$C,AA$5,'Resource Annual'!$J:$J,$B9,'Resource Annual'!$D:$D,Build_Comparison!$X$2)</f>
        <v>0</v>
      </c>
      <c r="AB9" s="6">
        <f>SUMIFS('Resource Annual'!$L:$L,'Resource Annual'!$C:$C,AB$5,'Resource Annual'!$J:$J,$B9,'Resource Annual'!$D:$D,Build_Comparison!$X$2)</f>
        <v>0</v>
      </c>
    </row>
    <row r="10" spans="2:28" ht="16.5" x14ac:dyDescent="0.5">
      <c r="B10" s="14">
        <v>2025</v>
      </c>
      <c r="C10" s="57">
        <f>SUMIFS(CONF_Library!13:13,CONF_Library!$7:$7,$C$2,CONF_Library!$8:$8,C$5)</f>
        <v>0</v>
      </c>
      <c r="D10" s="57">
        <f>SUMIFS(CONF_Library!13:13,CONF_Library!$7:$7,$C$2,CONF_Library!$8:$8,D$5)</f>
        <v>0</v>
      </c>
      <c r="E10" s="14"/>
      <c r="F10" s="12">
        <f>SUMIFS('Resource Annual'!$L:$L,'Resource Annual'!$C:$C,F$5,'Resource Annual'!$J:$J,$B10,'Resource Annual'!$D:$D,Build_Comparison!$F$2)</f>
        <v>400</v>
      </c>
      <c r="G10" s="5">
        <f>SUMIFS('Resource Annual'!$L:$L,'Resource Annual'!$C:$C,G$5,'Resource Annual'!$J:$J,$B10,'Resource Annual'!$D:$D,Build_Comparison!$F$2)</f>
        <v>0</v>
      </c>
      <c r="H10" s="5">
        <f>SUMIFS('Resource Annual'!$L:$L,'Resource Annual'!$C:$C,H$5,'Resource Annual'!$J:$J,$B10,'Resource Annual'!$D:$D,Build_Comparison!$F$2)</f>
        <v>0</v>
      </c>
      <c r="I10" s="5">
        <f>SUMIFS('Resource Annual'!$L:$L,'Resource Annual'!$C:$C,I$5,'Resource Annual'!$J:$J,$B10,'Resource Annual'!$D:$D,Build_Comparison!$F$2)</f>
        <v>0</v>
      </c>
      <c r="J10" s="6">
        <f>SUMIFS('Resource Annual'!$L:$L,'Resource Annual'!$C:$C,J$5,'Resource Annual'!$J:$J,$B10,'Resource Annual'!$D:$D,Build_Comparison!$F$2)</f>
        <v>0</v>
      </c>
      <c r="K10" s="5"/>
      <c r="L10" s="12">
        <f>SUMIFS('Resource Annual'!$L:$L,'Resource Annual'!$C:$C,L$5,'Resource Annual'!$J:$J,$B10,'Resource Annual'!$D:$D,Build_Comparison!$L$2)</f>
        <v>400</v>
      </c>
      <c r="M10" s="5">
        <f>SUMIFS('Resource Annual'!$L:$L,'Resource Annual'!$C:$C,M$5,'Resource Annual'!$J:$J,$B10,'Resource Annual'!$D:$D,Build_Comparison!$L$2)</f>
        <v>0</v>
      </c>
      <c r="N10" s="5">
        <f>SUMIFS('Resource Annual'!$L:$L,'Resource Annual'!$C:$C,N$5,'Resource Annual'!$J:$J,$B10,'Resource Annual'!$D:$D,Build_Comparison!$L$2)</f>
        <v>0</v>
      </c>
      <c r="O10" s="5">
        <f>SUMIFS('Resource Annual'!$L:$L,'Resource Annual'!$C:$C,O$5,'Resource Annual'!$J:$J,$B10,'Resource Annual'!$D:$D,Build_Comparison!$L$2)</f>
        <v>0</v>
      </c>
      <c r="P10" s="6">
        <f>SUMIFS('Resource Annual'!$L:$L,'Resource Annual'!$C:$C,P$5,'Resource Annual'!$J:$J,$B10,'Resource Annual'!$D:$D,Build_Comparison!$L$2)</f>
        <v>0</v>
      </c>
      <c r="Q10" s="5"/>
      <c r="R10" s="12">
        <f>SUMIFS('Resource Annual'!$L:$L,'Resource Annual'!$C:$C,R$5,'Resource Annual'!$J:$J,$B10,'Resource Annual'!$D:$D,Build_Comparison!$R$2)</f>
        <v>0</v>
      </c>
      <c r="S10" s="5">
        <f>SUMIFS('Resource Annual'!$L:$L,'Resource Annual'!$C:$C,S$5,'Resource Annual'!$J:$J,$B10,'Resource Annual'!$D:$D,Build_Comparison!$R$2)</f>
        <v>100</v>
      </c>
      <c r="T10" s="5">
        <f>SUMIFS('Resource Annual'!$L:$L,'Resource Annual'!$C:$C,T$5,'Resource Annual'!$J:$J,$B10,'Resource Annual'!$D:$D,Build_Comparison!$R$2)</f>
        <v>0</v>
      </c>
      <c r="U10" s="5">
        <f>SUMIFS('Resource Annual'!$L:$L,'Resource Annual'!$C:$C,U$5,'Resource Annual'!$J:$J,$B10,'Resource Annual'!$D:$D,Build_Comparison!$R$2)</f>
        <v>0</v>
      </c>
      <c r="V10" s="6">
        <f>SUMIFS('Resource Annual'!$L:$L,'Resource Annual'!$C:$C,V$5,'Resource Annual'!$J:$J,$B10,'Resource Annual'!$D:$D,Build_Comparison!$R$2)</f>
        <v>0</v>
      </c>
      <c r="W10" s="5"/>
      <c r="X10" s="12">
        <f>SUMIFS('Resource Annual'!$L:$L,'Resource Annual'!$C:$C,X$5,'Resource Annual'!$J:$J,$B10,'Resource Annual'!$D:$D,Build_Comparison!$X$2)</f>
        <v>0</v>
      </c>
      <c r="Y10" s="5">
        <f>SUMIFS('Resource Annual'!$L:$L,'Resource Annual'!$C:$C,Y$5,'Resource Annual'!$J:$J,$B10,'Resource Annual'!$D:$D,Build_Comparison!$X$2)</f>
        <v>100</v>
      </c>
      <c r="Z10" s="5">
        <f>SUMIFS('Resource Annual'!$L:$L,'Resource Annual'!$C:$C,Z$5,'Resource Annual'!$J:$J,$B10,'Resource Annual'!$D:$D,Build_Comparison!$X$2)</f>
        <v>0</v>
      </c>
      <c r="AA10" s="5">
        <f>SUMIFS('Resource Annual'!$L:$L,'Resource Annual'!$C:$C,AA$5,'Resource Annual'!$J:$J,$B10,'Resource Annual'!$D:$D,Build_Comparison!$X$2)</f>
        <v>0</v>
      </c>
      <c r="AB10" s="6">
        <f>SUMIFS('Resource Annual'!$L:$L,'Resource Annual'!$C:$C,AB$5,'Resource Annual'!$J:$J,$B10,'Resource Annual'!$D:$D,Build_Comparison!$X$2)</f>
        <v>0</v>
      </c>
    </row>
    <row r="11" spans="2:28" ht="16.5" x14ac:dyDescent="0.5">
      <c r="B11" s="14">
        <v>2026</v>
      </c>
      <c r="C11" s="57">
        <f>SUMIFS(CONF_Library!14:14,CONF_Library!$7:$7,$C$2,CONF_Library!$8:$8,C$5)</f>
        <v>0</v>
      </c>
      <c r="D11" s="57">
        <f>SUMIFS(CONF_Library!14:14,CONF_Library!$7:$7,$C$2,CONF_Library!$8:$8,D$5)</f>
        <v>0</v>
      </c>
      <c r="E11" s="14"/>
      <c r="F11" s="12">
        <f>SUMIFS('Resource Annual'!$L:$L,'Resource Annual'!$C:$C,F$5,'Resource Annual'!$J:$J,$B11,'Resource Annual'!$D:$D,Build_Comparison!$F$2)</f>
        <v>400</v>
      </c>
      <c r="G11" s="5">
        <f>SUMIFS('Resource Annual'!$L:$L,'Resource Annual'!$C:$C,G$5,'Resource Annual'!$J:$J,$B11,'Resource Annual'!$D:$D,Build_Comparison!$F$2)</f>
        <v>400</v>
      </c>
      <c r="H11" s="5">
        <f>SUMIFS('Resource Annual'!$L:$L,'Resource Annual'!$C:$C,H$5,'Resource Annual'!$J:$J,$B11,'Resource Annual'!$D:$D,Build_Comparison!$F$2)</f>
        <v>0</v>
      </c>
      <c r="I11" s="5">
        <f>SUMIFS('Resource Annual'!$L:$L,'Resource Annual'!$C:$C,I$5,'Resource Annual'!$J:$J,$B11,'Resource Annual'!$D:$D,Build_Comparison!$F$2)</f>
        <v>0</v>
      </c>
      <c r="J11" s="6">
        <f>SUMIFS('Resource Annual'!$L:$L,'Resource Annual'!$C:$C,J$5,'Resource Annual'!$J:$J,$B11,'Resource Annual'!$D:$D,Build_Comparison!$F$2)</f>
        <v>0</v>
      </c>
      <c r="K11" s="5"/>
      <c r="L11" s="12">
        <f>SUMIFS('Resource Annual'!$L:$L,'Resource Annual'!$C:$C,L$5,'Resource Annual'!$J:$J,$B11,'Resource Annual'!$D:$D,Build_Comparison!$L$2)</f>
        <v>400</v>
      </c>
      <c r="M11" s="5">
        <f>SUMIFS('Resource Annual'!$L:$L,'Resource Annual'!$C:$C,M$5,'Resource Annual'!$J:$J,$B11,'Resource Annual'!$D:$D,Build_Comparison!$L$2)</f>
        <v>0</v>
      </c>
      <c r="N11" s="5">
        <f>SUMIFS('Resource Annual'!$L:$L,'Resource Annual'!$C:$C,N$5,'Resource Annual'!$J:$J,$B11,'Resource Annual'!$D:$D,Build_Comparison!$L$2)</f>
        <v>0</v>
      </c>
      <c r="O11" s="5">
        <f>SUMIFS('Resource Annual'!$L:$L,'Resource Annual'!$C:$C,O$5,'Resource Annual'!$J:$J,$B11,'Resource Annual'!$D:$D,Build_Comparison!$L$2)</f>
        <v>0</v>
      </c>
      <c r="P11" s="6">
        <f>SUMIFS('Resource Annual'!$L:$L,'Resource Annual'!$C:$C,P$5,'Resource Annual'!$J:$J,$B11,'Resource Annual'!$D:$D,Build_Comparison!$L$2)</f>
        <v>0</v>
      </c>
      <c r="Q11" s="5"/>
      <c r="R11" s="12">
        <f>SUMIFS('Resource Annual'!$L:$L,'Resource Annual'!$C:$C,R$5,'Resource Annual'!$J:$J,$B11,'Resource Annual'!$D:$D,Build_Comparison!$R$2)</f>
        <v>0</v>
      </c>
      <c r="S11" s="5">
        <f>SUMIFS('Resource Annual'!$L:$L,'Resource Annual'!$C:$C,S$5,'Resource Annual'!$J:$J,$B11,'Resource Annual'!$D:$D,Build_Comparison!$R$2)</f>
        <v>500</v>
      </c>
      <c r="T11" s="5">
        <f>SUMIFS('Resource Annual'!$L:$L,'Resource Annual'!$C:$C,T$5,'Resource Annual'!$J:$J,$B11,'Resource Annual'!$D:$D,Build_Comparison!$R$2)</f>
        <v>0</v>
      </c>
      <c r="U11" s="5">
        <f>SUMIFS('Resource Annual'!$L:$L,'Resource Annual'!$C:$C,U$5,'Resource Annual'!$J:$J,$B11,'Resource Annual'!$D:$D,Build_Comparison!$R$2)</f>
        <v>0</v>
      </c>
      <c r="V11" s="6">
        <f>SUMIFS('Resource Annual'!$L:$L,'Resource Annual'!$C:$C,V$5,'Resource Annual'!$J:$J,$B11,'Resource Annual'!$D:$D,Build_Comparison!$R$2)</f>
        <v>0</v>
      </c>
      <c r="W11" s="5"/>
      <c r="X11" s="12">
        <f>SUMIFS('Resource Annual'!$L:$L,'Resource Annual'!$C:$C,X$5,'Resource Annual'!$J:$J,$B11,'Resource Annual'!$D:$D,Build_Comparison!$X$2)</f>
        <v>0</v>
      </c>
      <c r="Y11" s="5">
        <f>SUMIFS('Resource Annual'!$L:$L,'Resource Annual'!$C:$C,Y$5,'Resource Annual'!$J:$J,$B11,'Resource Annual'!$D:$D,Build_Comparison!$X$2)</f>
        <v>100</v>
      </c>
      <c r="Z11" s="5">
        <f>SUMIFS('Resource Annual'!$L:$L,'Resource Annual'!$C:$C,Z$5,'Resource Annual'!$J:$J,$B11,'Resource Annual'!$D:$D,Build_Comparison!$X$2)</f>
        <v>0</v>
      </c>
      <c r="AA11" s="5">
        <f>SUMIFS('Resource Annual'!$L:$L,'Resource Annual'!$C:$C,AA$5,'Resource Annual'!$J:$J,$B11,'Resource Annual'!$D:$D,Build_Comparison!$X$2)</f>
        <v>0</v>
      </c>
      <c r="AB11" s="6">
        <f>SUMIFS('Resource Annual'!$L:$L,'Resource Annual'!$C:$C,AB$5,'Resource Annual'!$J:$J,$B11,'Resource Annual'!$D:$D,Build_Comparison!$X$2)</f>
        <v>0</v>
      </c>
    </row>
    <row r="12" spans="2:28" ht="16.5" x14ac:dyDescent="0.5">
      <c r="B12" s="14">
        <v>2027</v>
      </c>
      <c r="C12" s="57">
        <f>SUMIFS(CONF_Library!15:15,CONF_Library!$7:$7,$C$2,CONF_Library!$8:$8,C$5)</f>
        <v>0</v>
      </c>
      <c r="D12" s="57">
        <f>SUMIFS(CONF_Library!15:15,CONF_Library!$7:$7,$C$2,CONF_Library!$8:$8,D$5)</f>
        <v>0</v>
      </c>
      <c r="E12" s="14"/>
      <c r="F12" s="12">
        <f>SUMIFS('Resource Annual'!$L:$L,'Resource Annual'!$C:$C,F$5,'Resource Annual'!$J:$J,$B12,'Resource Annual'!$D:$D,Build_Comparison!$F$2)</f>
        <v>400</v>
      </c>
      <c r="G12" s="5">
        <f>SUMIFS('Resource Annual'!$L:$L,'Resource Annual'!$C:$C,G$5,'Resource Annual'!$J:$J,$B12,'Resource Annual'!$D:$D,Build_Comparison!$F$2)</f>
        <v>900</v>
      </c>
      <c r="H12" s="5">
        <f>SUMIFS('Resource Annual'!$L:$L,'Resource Annual'!$C:$C,H$5,'Resource Annual'!$J:$J,$B12,'Resource Annual'!$D:$D,Build_Comparison!$F$2)</f>
        <v>0</v>
      </c>
      <c r="I12" s="5">
        <f>SUMIFS('Resource Annual'!$L:$L,'Resource Annual'!$C:$C,I$5,'Resource Annual'!$J:$J,$B12,'Resource Annual'!$D:$D,Build_Comparison!$F$2)</f>
        <v>0</v>
      </c>
      <c r="J12" s="6">
        <f>SUMIFS('Resource Annual'!$L:$L,'Resource Annual'!$C:$C,J$5,'Resource Annual'!$J:$J,$B12,'Resource Annual'!$D:$D,Build_Comparison!$F$2)</f>
        <v>0</v>
      </c>
      <c r="K12" s="5"/>
      <c r="L12" s="12">
        <f>SUMIFS('Resource Annual'!$L:$L,'Resource Annual'!$C:$C,L$5,'Resource Annual'!$J:$J,$B12,'Resource Annual'!$D:$D,Build_Comparison!$L$2)</f>
        <v>400</v>
      </c>
      <c r="M12" s="5">
        <f>SUMIFS('Resource Annual'!$L:$L,'Resource Annual'!$C:$C,M$5,'Resource Annual'!$J:$J,$B12,'Resource Annual'!$D:$D,Build_Comparison!$L$2)</f>
        <v>0</v>
      </c>
      <c r="N12" s="5">
        <f>SUMIFS('Resource Annual'!$L:$L,'Resource Annual'!$C:$C,N$5,'Resource Annual'!$J:$J,$B12,'Resource Annual'!$D:$D,Build_Comparison!$L$2)</f>
        <v>0</v>
      </c>
      <c r="O12" s="5">
        <f>SUMIFS('Resource Annual'!$L:$L,'Resource Annual'!$C:$C,O$5,'Resource Annual'!$J:$J,$B12,'Resource Annual'!$D:$D,Build_Comparison!$L$2)</f>
        <v>0</v>
      </c>
      <c r="P12" s="6">
        <f>SUMIFS('Resource Annual'!$L:$L,'Resource Annual'!$C:$C,P$5,'Resource Annual'!$J:$J,$B12,'Resource Annual'!$D:$D,Build_Comparison!$L$2)</f>
        <v>0</v>
      </c>
      <c r="Q12" s="5"/>
      <c r="R12" s="12">
        <f>SUMIFS('Resource Annual'!$L:$L,'Resource Annual'!$C:$C,R$5,'Resource Annual'!$J:$J,$B12,'Resource Annual'!$D:$D,Build_Comparison!$R$2)</f>
        <v>0</v>
      </c>
      <c r="S12" s="5">
        <f>SUMIFS('Resource Annual'!$L:$L,'Resource Annual'!$C:$C,S$5,'Resource Annual'!$J:$J,$B12,'Resource Annual'!$D:$D,Build_Comparison!$R$2)</f>
        <v>1000</v>
      </c>
      <c r="T12" s="5">
        <f>SUMIFS('Resource Annual'!$L:$L,'Resource Annual'!$C:$C,T$5,'Resource Annual'!$J:$J,$B12,'Resource Annual'!$D:$D,Build_Comparison!$R$2)</f>
        <v>0</v>
      </c>
      <c r="U12" s="5">
        <f>SUMIFS('Resource Annual'!$L:$L,'Resource Annual'!$C:$C,U$5,'Resource Annual'!$J:$J,$B12,'Resource Annual'!$D:$D,Build_Comparison!$R$2)</f>
        <v>0</v>
      </c>
      <c r="V12" s="6">
        <f>SUMIFS('Resource Annual'!$L:$L,'Resource Annual'!$C:$C,V$5,'Resource Annual'!$J:$J,$B12,'Resource Annual'!$D:$D,Build_Comparison!$R$2)</f>
        <v>0</v>
      </c>
      <c r="W12" s="5"/>
      <c r="X12" s="12">
        <f>SUMIFS('Resource Annual'!$L:$L,'Resource Annual'!$C:$C,X$5,'Resource Annual'!$J:$J,$B12,'Resource Annual'!$D:$D,Build_Comparison!$X$2)</f>
        <v>0</v>
      </c>
      <c r="Y12" s="5">
        <f>SUMIFS('Resource Annual'!$L:$L,'Resource Annual'!$C:$C,Y$5,'Resource Annual'!$J:$J,$B12,'Resource Annual'!$D:$D,Build_Comparison!$X$2)</f>
        <v>100</v>
      </c>
      <c r="Z12" s="5">
        <f>SUMIFS('Resource Annual'!$L:$L,'Resource Annual'!$C:$C,Z$5,'Resource Annual'!$J:$J,$B12,'Resource Annual'!$D:$D,Build_Comparison!$X$2)</f>
        <v>0</v>
      </c>
      <c r="AA12" s="5">
        <f>SUMIFS('Resource Annual'!$L:$L,'Resource Annual'!$C:$C,AA$5,'Resource Annual'!$J:$J,$B12,'Resource Annual'!$D:$D,Build_Comparison!$X$2)</f>
        <v>0</v>
      </c>
      <c r="AB12" s="6">
        <f>SUMIFS('Resource Annual'!$L:$L,'Resource Annual'!$C:$C,AB$5,'Resource Annual'!$J:$J,$B12,'Resource Annual'!$D:$D,Build_Comparison!$X$2)</f>
        <v>0</v>
      </c>
    </row>
    <row r="13" spans="2:28" ht="16.5" x14ac:dyDescent="0.5">
      <c r="B13" s="14">
        <v>2028</v>
      </c>
      <c r="C13" s="57">
        <f>SUMIFS(CONF_Library!16:16,CONF_Library!$7:$7,$C$2,CONF_Library!$8:$8,C$5)</f>
        <v>0</v>
      </c>
      <c r="D13" s="57">
        <f>SUMIFS(CONF_Library!16:16,CONF_Library!$7:$7,$C$2,CONF_Library!$8:$8,D$5)</f>
        <v>0</v>
      </c>
      <c r="E13" s="14"/>
      <c r="F13" s="12">
        <f>SUMIFS('Resource Annual'!$L:$L,'Resource Annual'!$C:$C,F$5,'Resource Annual'!$J:$J,$B13,'Resource Annual'!$D:$D,Build_Comparison!$F$2)</f>
        <v>400</v>
      </c>
      <c r="G13" s="5">
        <f>SUMIFS('Resource Annual'!$L:$L,'Resource Annual'!$C:$C,G$5,'Resource Annual'!$J:$J,$B13,'Resource Annual'!$D:$D,Build_Comparison!$F$2)</f>
        <v>1400</v>
      </c>
      <c r="H13" s="5">
        <f>SUMIFS('Resource Annual'!$L:$L,'Resource Annual'!$C:$C,H$5,'Resource Annual'!$J:$J,$B13,'Resource Annual'!$D:$D,Build_Comparison!$F$2)</f>
        <v>0</v>
      </c>
      <c r="I13" s="5">
        <f>SUMIFS('Resource Annual'!$L:$L,'Resource Annual'!$C:$C,I$5,'Resource Annual'!$J:$J,$B13,'Resource Annual'!$D:$D,Build_Comparison!$F$2)</f>
        <v>0</v>
      </c>
      <c r="J13" s="6">
        <f>SUMIFS('Resource Annual'!$L:$L,'Resource Annual'!$C:$C,J$5,'Resource Annual'!$J:$J,$B13,'Resource Annual'!$D:$D,Build_Comparison!$F$2)</f>
        <v>0</v>
      </c>
      <c r="K13" s="5"/>
      <c r="L13" s="12">
        <f>SUMIFS('Resource Annual'!$L:$L,'Resource Annual'!$C:$C,L$5,'Resource Annual'!$J:$J,$B13,'Resource Annual'!$D:$D,Build_Comparison!$L$2)</f>
        <v>400</v>
      </c>
      <c r="M13" s="5">
        <f>SUMIFS('Resource Annual'!$L:$L,'Resource Annual'!$C:$C,M$5,'Resource Annual'!$J:$J,$B13,'Resource Annual'!$D:$D,Build_Comparison!$L$2)</f>
        <v>0</v>
      </c>
      <c r="N13" s="5">
        <f>SUMIFS('Resource Annual'!$L:$L,'Resource Annual'!$C:$C,N$5,'Resource Annual'!$J:$J,$B13,'Resource Annual'!$D:$D,Build_Comparison!$L$2)</f>
        <v>0</v>
      </c>
      <c r="O13" s="5">
        <f>SUMIFS('Resource Annual'!$L:$L,'Resource Annual'!$C:$C,O$5,'Resource Annual'!$J:$J,$B13,'Resource Annual'!$D:$D,Build_Comparison!$L$2)</f>
        <v>0</v>
      </c>
      <c r="P13" s="6">
        <f>SUMIFS('Resource Annual'!$L:$L,'Resource Annual'!$C:$C,P$5,'Resource Annual'!$J:$J,$B13,'Resource Annual'!$D:$D,Build_Comparison!$L$2)</f>
        <v>0</v>
      </c>
      <c r="Q13" s="5"/>
      <c r="R13" s="12">
        <f>SUMIFS('Resource Annual'!$L:$L,'Resource Annual'!$C:$C,R$5,'Resource Annual'!$J:$J,$B13,'Resource Annual'!$D:$D,Build_Comparison!$R$2)</f>
        <v>0</v>
      </c>
      <c r="S13" s="5">
        <f>SUMIFS('Resource Annual'!$L:$L,'Resource Annual'!$C:$C,S$5,'Resource Annual'!$J:$J,$B13,'Resource Annual'!$D:$D,Build_Comparison!$R$2)</f>
        <v>1500</v>
      </c>
      <c r="T13" s="5">
        <f>SUMIFS('Resource Annual'!$L:$L,'Resource Annual'!$C:$C,T$5,'Resource Annual'!$J:$J,$B13,'Resource Annual'!$D:$D,Build_Comparison!$R$2)</f>
        <v>0</v>
      </c>
      <c r="U13" s="5">
        <f>SUMIFS('Resource Annual'!$L:$L,'Resource Annual'!$C:$C,U$5,'Resource Annual'!$J:$J,$B13,'Resource Annual'!$D:$D,Build_Comparison!$R$2)</f>
        <v>0</v>
      </c>
      <c r="V13" s="6">
        <f>SUMIFS('Resource Annual'!$L:$L,'Resource Annual'!$C:$C,V$5,'Resource Annual'!$J:$J,$B13,'Resource Annual'!$D:$D,Build_Comparison!$R$2)</f>
        <v>0</v>
      </c>
      <c r="W13" s="5"/>
      <c r="X13" s="12">
        <f>SUMIFS('Resource Annual'!$L:$L,'Resource Annual'!$C:$C,X$5,'Resource Annual'!$J:$J,$B13,'Resource Annual'!$D:$D,Build_Comparison!$X$2)</f>
        <v>0</v>
      </c>
      <c r="Y13" s="5">
        <f>SUMIFS('Resource Annual'!$L:$L,'Resource Annual'!$C:$C,Y$5,'Resource Annual'!$J:$J,$B13,'Resource Annual'!$D:$D,Build_Comparison!$X$2)</f>
        <v>100</v>
      </c>
      <c r="Z13" s="5">
        <f>SUMIFS('Resource Annual'!$L:$L,'Resource Annual'!$C:$C,Z$5,'Resource Annual'!$J:$J,$B13,'Resource Annual'!$D:$D,Build_Comparison!$X$2)</f>
        <v>0</v>
      </c>
      <c r="AA13" s="5">
        <f>SUMIFS('Resource Annual'!$L:$L,'Resource Annual'!$C:$C,AA$5,'Resource Annual'!$J:$J,$B13,'Resource Annual'!$D:$D,Build_Comparison!$X$2)</f>
        <v>0</v>
      </c>
      <c r="AB13" s="6">
        <f>SUMIFS('Resource Annual'!$L:$L,'Resource Annual'!$C:$C,AB$5,'Resource Annual'!$J:$J,$B13,'Resource Annual'!$D:$D,Build_Comparison!$X$2)</f>
        <v>0</v>
      </c>
    </row>
    <row r="14" spans="2:28" ht="16.5" x14ac:dyDescent="0.5">
      <c r="B14" s="14">
        <v>2029</v>
      </c>
      <c r="C14" s="57">
        <f>SUMIFS(CONF_Library!17:17,CONF_Library!$7:$7,$C$2,CONF_Library!$8:$8,C$5)</f>
        <v>0</v>
      </c>
      <c r="D14" s="57">
        <f>SUMIFS(CONF_Library!17:17,CONF_Library!$7:$7,$C$2,CONF_Library!$8:$8,D$5)</f>
        <v>0</v>
      </c>
      <c r="E14" s="14"/>
      <c r="F14" s="12">
        <f>SUMIFS('Resource Annual'!$L:$L,'Resource Annual'!$C:$C,F$5,'Resource Annual'!$J:$J,$B14,'Resource Annual'!$D:$D,Build_Comparison!$F$2)</f>
        <v>400</v>
      </c>
      <c r="G14" s="5">
        <f>SUMIFS('Resource Annual'!$L:$L,'Resource Annual'!$C:$C,G$5,'Resource Annual'!$J:$J,$B14,'Resource Annual'!$D:$D,Build_Comparison!$F$2)</f>
        <v>1800</v>
      </c>
      <c r="H14" s="5">
        <f>SUMIFS('Resource Annual'!$L:$L,'Resource Annual'!$C:$C,H$5,'Resource Annual'!$J:$J,$B14,'Resource Annual'!$D:$D,Build_Comparison!$F$2)</f>
        <v>0</v>
      </c>
      <c r="I14" s="5">
        <f>SUMIFS('Resource Annual'!$L:$L,'Resource Annual'!$C:$C,I$5,'Resource Annual'!$J:$J,$B14,'Resource Annual'!$D:$D,Build_Comparison!$F$2)</f>
        <v>0</v>
      </c>
      <c r="J14" s="6">
        <f>SUMIFS('Resource Annual'!$L:$L,'Resource Annual'!$C:$C,J$5,'Resource Annual'!$J:$J,$B14,'Resource Annual'!$D:$D,Build_Comparison!$F$2)</f>
        <v>0</v>
      </c>
      <c r="K14" s="5"/>
      <c r="L14" s="12">
        <f>SUMIFS('Resource Annual'!$L:$L,'Resource Annual'!$C:$C,L$5,'Resource Annual'!$J:$J,$B14,'Resource Annual'!$D:$D,Build_Comparison!$L$2)</f>
        <v>400</v>
      </c>
      <c r="M14" s="5">
        <f>SUMIFS('Resource Annual'!$L:$L,'Resource Annual'!$C:$C,M$5,'Resource Annual'!$J:$J,$B14,'Resource Annual'!$D:$D,Build_Comparison!$L$2)</f>
        <v>0</v>
      </c>
      <c r="N14" s="5">
        <f>SUMIFS('Resource Annual'!$L:$L,'Resource Annual'!$C:$C,N$5,'Resource Annual'!$J:$J,$B14,'Resource Annual'!$D:$D,Build_Comparison!$L$2)</f>
        <v>0</v>
      </c>
      <c r="O14" s="5">
        <f>SUMIFS('Resource Annual'!$L:$L,'Resource Annual'!$C:$C,O$5,'Resource Annual'!$J:$J,$B14,'Resource Annual'!$D:$D,Build_Comparison!$L$2)</f>
        <v>0</v>
      </c>
      <c r="P14" s="6">
        <f>SUMIFS('Resource Annual'!$L:$L,'Resource Annual'!$C:$C,P$5,'Resource Annual'!$J:$J,$B14,'Resource Annual'!$D:$D,Build_Comparison!$L$2)</f>
        <v>0</v>
      </c>
      <c r="Q14" s="5"/>
      <c r="R14" s="12">
        <f>SUMIFS('Resource Annual'!$L:$L,'Resource Annual'!$C:$C,R$5,'Resource Annual'!$J:$J,$B14,'Resource Annual'!$D:$D,Build_Comparison!$R$2)</f>
        <v>0</v>
      </c>
      <c r="S14" s="5">
        <f>SUMIFS('Resource Annual'!$L:$L,'Resource Annual'!$C:$C,S$5,'Resource Annual'!$J:$J,$B14,'Resource Annual'!$D:$D,Build_Comparison!$R$2)</f>
        <v>1780</v>
      </c>
      <c r="T14" s="5">
        <f>SUMIFS('Resource Annual'!$L:$L,'Resource Annual'!$C:$C,T$5,'Resource Annual'!$J:$J,$B14,'Resource Annual'!$D:$D,Build_Comparison!$R$2)</f>
        <v>0</v>
      </c>
      <c r="U14" s="5">
        <f>SUMIFS('Resource Annual'!$L:$L,'Resource Annual'!$C:$C,U$5,'Resource Annual'!$J:$J,$B14,'Resource Annual'!$D:$D,Build_Comparison!$R$2)</f>
        <v>0</v>
      </c>
      <c r="V14" s="6">
        <f>SUMIFS('Resource Annual'!$L:$L,'Resource Annual'!$C:$C,V$5,'Resource Annual'!$J:$J,$B14,'Resource Annual'!$D:$D,Build_Comparison!$R$2)</f>
        <v>0</v>
      </c>
      <c r="W14" s="5"/>
      <c r="X14" s="12">
        <f>SUMIFS('Resource Annual'!$L:$L,'Resource Annual'!$C:$C,X$5,'Resource Annual'!$J:$J,$B14,'Resource Annual'!$D:$D,Build_Comparison!$X$2)</f>
        <v>0</v>
      </c>
      <c r="Y14" s="5">
        <f>SUMIFS('Resource Annual'!$L:$L,'Resource Annual'!$C:$C,Y$5,'Resource Annual'!$J:$J,$B14,'Resource Annual'!$D:$D,Build_Comparison!$X$2)</f>
        <v>100</v>
      </c>
      <c r="Z14" s="5">
        <f>SUMIFS('Resource Annual'!$L:$L,'Resource Annual'!$C:$C,Z$5,'Resource Annual'!$J:$J,$B14,'Resource Annual'!$D:$D,Build_Comparison!$X$2)</f>
        <v>0</v>
      </c>
      <c r="AA14" s="5">
        <f>SUMIFS('Resource Annual'!$L:$L,'Resource Annual'!$C:$C,AA$5,'Resource Annual'!$J:$J,$B14,'Resource Annual'!$D:$D,Build_Comparison!$X$2)</f>
        <v>0</v>
      </c>
      <c r="AB14" s="6">
        <f>SUMIFS('Resource Annual'!$L:$L,'Resource Annual'!$C:$C,AB$5,'Resource Annual'!$J:$J,$B14,'Resource Annual'!$D:$D,Build_Comparison!$X$2)</f>
        <v>0</v>
      </c>
    </row>
    <row r="15" spans="2:28" ht="16.5" x14ac:dyDescent="0.5">
      <c r="B15" s="14">
        <v>2030</v>
      </c>
      <c r="C15" s="57">
        <f>SUMIFS(CONF_Library!18:18,CONF_Library!$7:$7,$C$2,CONF_Library!$8:$8,C$5)</f>
        <v>0</v>
      </c>
      <c r="D15" s="57">
        <f>SUMIFS(CONF_Library!18:18,CONF_Library!$7:$7,$C$2,CONF_Library!$8:$8,D$5)</f>
        <v>150</v>
      </c>
      <c r="E15" s="14"/>
      <c r="F15" s="12">
        <f>SUMIFS('Resource Annual'!$L:$L,'Resource Annual'!$C:$C,F$5,'Resource Annual'!$J:$J,$B15,'Resource Annual'!$D:$D,Build_Comparison!$F$2)</f>
        <v>400</v>
      </c>
      <c r="G15" s="5">
        <f>SUMIFS('Resource Annual'!$L:$L,'Resource Annual'!$C:$C,G$5,'Resource Annual'!$J:$J,$B15,'Resource Annual'!$D:$D,Build_Comparison!$F$2)</f>
        <v>1800</v>
      </c>
      <c r="H15" s="5">
        <f>SUMIFS('Resource Annual'!$L:$L,'Resource Annual'!$C:$C,H$5,'Resource Annual'!$J:$J,$B15,'Resource Annual'!$D:$D,Build_Comparison!$F$2)</f>
        <v>0</v>
      </c>
      <c r="I15" s="5">
        <f>SUMIFS('Resource Annual'!$L:$L,'Resource Annual'!$C:$C,I$5,'Resource Annual'!$J:$J,$B15,'Resource Annual'!$D:$D,Build_Comparison!$F$2)</f>
        <v>0</v>
      </c>
      <c r="J15" s="6">
        <f>SUMIFS('Resource Annual'!$L:$L,'Resource Annual'!$C:$C,J$5,'Resource Annual'!$J:$J,$B15,'Resource Annual'!$D:$D,Build_Comparison!$F$2)</f>
        <v>0</v>
      </c>
      <c r="K15" s="5"/>
      <c r="L15" s="12">
        <f>SUMIFS('Resource Annual'!$L:$L,'Resource Annual'!$C:$C,L$5,'Resource Annual'!$J:$J,$B15,'Resource Annual'!$D:$D,Build_Comparison!$L$2)</f>
        <v>400</v>
      </c>
      <c r="M15" s="5">
        <f>SUMIFS('Resource Annual'!$L:$L,'Resource Annual'!$C:$C,M$5,'Resource Annual'!$J:$J,$B15,'Resource Annual'!$D:$D,Build_Comparison!$L$2)</f>
        <v>0</v>
      </c>
      <c r="N15" s="5">
        <f>SUMIFS('Resource Annual'!$L:$L,'Resource Annual'!$C:$C,N$5,'Resource Annual'!$J:$J,$B15,'Resource Annual'!$D:$D,Build_Comparison!$L$2)</f>
        <v>0</v>
      </c>
      <c r="O15" s="5">
        <f>SUMIFS('Resource Annual'!$L:$L,'Resource Annual'!$C:$C,O$5,'Resource Annual'!$J:$J,$B15,'Resource Annual'!$D:$D,Build_Comparison!$L$2)</f>
        <v>0</v>
      </c>
      <c r="P15" s="6">
        <f>SUMIFS('Resource Annual'!$L:$L,'Resource Annual'!$C:$C,P$5,'Resource Annual'!$J:$J,$B15,'Resource Annual'!$D:$D,Build_Comparison!$L$2)</f>
        <v>0</v>
      </c>
      <c r="Q15" s="5"/>
      <c r="R15" s="12">
        <f>SUMIFS('Resource Annual'!$L:$L,'Resource Annual'!$C:$C,R$5,'Resource Annual'!$J:$J,$B15,'Resource Annual'!$D:$D,Build_Comparison!$R$2)</f>
        <v>0</v>
      </c>
      <c r="S15" s="5">
        <f>SUMIFS('Resource Annual'!$L:$L,'Resource Annual'!$C:$C,S$5,'Resource Annual'!$J:$J,$B15,'Resource Annual'!$D:$D,Build_Comparison!$R$2)</f>
        <v>1780</v>
      </c>
      <c r="T15" s="5">
        <f>SUMIFS('Resource Annual'!$L:$L,'Resource Annual'!$C:$C,T$5,'Resource Annual'!$J:$J,$B15,'Resource Annual'!$D:$D,Build_Comparison!$R$2)</f>
        <v>0</v>
      </c>
      <c r="U15" s="5">
        <f>SUMIFS('Resource Annual'!$L:$L,'Resource Annual'!$C:$C,U$5,'Resource Annual'!$J:$J,$B15,'Resource Annual'!$D:$D,Build_Comparison!$R$2)</f>
        <v>0</v>
      </c>
      <c r="V15" s="6">
        <f>SUMIFS('Resource Annual'!$L:$L,'Resource Annual'!$C:$C,V$5,'Resource Annual'!$J:$J,$B15,'Resource Annual'!$D:$D,Build_Comparison!$R$2)</f>
        <v>0</v>
      </c>
      <c r="W15" s="5"/>
      <c r="X15" s="12">
        <f>SUMIFS('Resource Annual'!$L:$L,'Resource Annual'!$C:$C,X$5,'Resource Annual'!$J:$J,$B15,'Resource Annual'!$D:$D,Build_Comparison!$X$2)</f>
        <v>0</v>
      </c>
      <c r="Y15" s="5">
        <f>SUMIFS('Resource Annual'!$L:$L,'Resource Annual'!$C:$C,Y$5,'Resource Annual'!$J:$J,$B15,'Resource Annual'!$D:$D,Build_Comparison!$X$2)</f>
        <v>100</v>
      </c>
      <c r="Z15" s="5">
        <f>SUMIFS('Resource Annual'!$L:$L,'Resource Annual'!$C:$C,Z$5,'Resource Annual'!$J:$J,$B15,'Resource Annual'!$D:$D,Build_Comparison!$X$2)</f>
        <v>0</v>
      </c>
      <c r="AA15" s="5">
        <f>SUMIFS('Resource Annual'!$L:$L,'Resource Annual'!$C:$C,AA$5,'Resource Annual'!$J:$J,$B15,'Resource Annual'!$D:$D,Build_Comparison!$X$2)</f>
        <v>0</v>
      </c>
      <c r="AB15" s="6">
        <f>SUMIFS('Resource Annual'!$L:$L,'Resource Annual'!$C:$C,AB$5,'Resource Annual'!$J:$J,$B15,'Resource Annual'!$D:$D,Build_Comparison!$X$2)</f>
        <v>0</v>
      </c>
    </row>
    <row r="16" spans="2:28" ht="16.5" x14ac:dyDescent="0.5">
      <c r="B16" s="14">
        <v>2031</v>
      </c>
      <c r="C16" s="57">
        <f>SUMIFS(CONF_Library!19:19,CONF_Library!$7:$7,$C$2,CONF_Library!$8:$8,C$5)</f>
        <v>0</v>
      </c>
      <c r="D16" s="57">
        <f>SUMIFS(CONF_Library!19:19,CONF_Library!$7:$7,$C$2,CONF_Library!$8:$8,D$5)</f>
        <v>300</v>
      </c>
      <c r="E16" s="14"/>
      <c r="F16" s="12">
        <f>SUMIFS('Resource Annual'!$L:$L,'Resource Annual'!$C:$C,F$5,'Resource Annual'!$J:$J,$B16,'Resource Annual'!$D:$D,Build_Comparison!$F$2)</f>
        <v>400</v>
      </c>
      <c r="G16" s="5">
        <f>SUMIFS('Resource Annual'!$L:$L,'Resource Annual'!$C:$C,G$5,'Resource Annual'!$J:$J,$B16,'Resource Annual'!$D:$D,Build_Comparison!$F$2)</f>
        <v>2040</v>
      </c>
      <c r="H16" s="5">
        <f>SUMIFS('Resource Annual'!$L:$L,'Resource Annual'!$C:$C,H$5,'Resource Annual'!$J:$J,$B16,'Resource Annual'!$D:$D,Build_Comparison!$F$2)</f>
        <v>0</v>
      </c>
      <c r="I16" s="5">
        <f>SUMIFS('Resource Annual'!$L:$L,'Resource Annual'!$C:$C,I$5,'Resource Annual'!$J:$J,$B16,'Resource Annual'!$D:$D,Build_Comparison!$F$2)</f>
        <v>0</v>
      </c>
      <c r="J16" s="6">
        <f>SUMIFS('Resource Annual'!$L:$L,'Resource Annual'!$C:$C,J$5,'Resource Annual'!$J:$J,$B16,'Resource Annual'!$D:$D,Build_Comparison!$F$2)</f>
        <v>0</v>
      </c>
      <c r="K16" s="5"/>
      <c r="L16" s="12">
        <f>SUMIFS('Resource Annual'!$L:$L,'Resource Annual'!$C:$C,L$5,'Resource Annual'!$J:$J,$B16,'Resource Annual'!$D:$D,Build_Comparison!$L$2)</f>
        <v>400</v>
      </c>
      <c r="M16" s="5">
        <f>SUMIFS('Resource Annual'!$L:$L,'Resource Annual'!$C:$C,M$5,'Resource Annual'!$J:$J,$B16,'Resource Annual'!$D:$D,Build_Comparison!$L$2)</f>
        <v>600</v>
      </c>
      <c r="N16" s="5">
        <f>SUMIFS('Resource Annual'!$L:$L,'Resource Annual'!$C:$C,N$5,'Resource Annual'!$J:$J,$B16,'Resource Annual'!$D:$D,Build_Comparison!$L$2)</f>
        <v>0</v>
      </c>
      <c r="O16" s="5">
        <f>SUMIFS('Resource Annual'!$L:$L,'Resource Annual'!$C:$C,O$5,'Resource Annual'!$J:$J,$B16,'Resource Annual'!$D:$D,Build_Comparison!$L$2)</f>
        <v>0</v>
      </c>
      <c r="P16" s="6">
        <f>SUMIFS('Resource Annual'!$L:$L,'Resource Annual'!$C:$C,P$5,'Resource Annual'!$J:$J,$B16,'Resource Annual'!$D:$D,Build_Comparison!$L$2)</f>
        <v>0</v>
      </c>
      <c r="Q16" s="5"/>
      <c r="R16" s="12">
        <f>SUMIFS('Resource Annual'!$L:$L,'Resource Annual'!$C:$C,R$5,'Resource Annual'!$J:$J,$B16,'Resource Annual'!$D:$D,Build_Comparison!$R$2)</f>
        <v>0</v>
      </c>
      <c r="S16" s="5">
        <f>SUMIFS('Resource Annual'!$L:$L,'Resource Annual'!$C:$C,S$5,'Resource Annual'!$J:$J,$B16,'Resource Annual'!$D:$D,Build_Comparison!$R$2)</f>
        <v>1920</v>
      </c>
      <c r="T16" s="5">
        <f>SUMIFS('Resource Annual'!$L:$L,'Resource Annual'!$C:$C,T$5,'Resource Annual'!$J:$J,$B16,'Resource Annual'!$D:$D,Build_Comparison!$R$2)</f>
        <v>0</v>
      </c>
      <c r="U16" s="5">
        <f>SUMIFS('Resource Annual'!$L:$L,'Resource Annual'!$C:$C,U$5,'Resource Annual'!$J:$J,$B16,'Resource Annual'!$D:$D,Build_Comparison!$R$2)</f>
        <v>0</v>
      </c>
      <c r="V16" s="6">
        <f>SUMIFS('Resource Annual'!$L:$L,'Resource Annual'!$C:$C,V$5,'Resource Annual'!$J:$J,$B16,'Resource Annual'!$D:$D,Build_Comparison!$R$2)</f>
        <v>0</v>
      </c>
      <c r="W16" s="5"/>
      <c r="X16" s="12">
        <f>SUMIFS('Resource Annual'!$L:$L,'Resource Annual'!$C:$C,X$5,'Resource Annual'!$J:$J,$B16,'Resource Annual'!$D:$D,Build_Comparison!$X$2)</f>
        <v>0</v>
      </c>
      <c r="Y16" s="5">
        <f>SUMIFS('Resource Annual'!$L:$L,'Resource Annual'!$C:$C,Y$5,'Resource Annual'!$J:$J,$B16,'Resource Annual'!$D:$D,Build_Comparison!$X$2)</f>
        <v>700</v>
      </c>
      <c r="Z16" s="5">
        <f>SUMIFS('Resource Annual'!$L:$L,'Resource Annual'!$C:$C,Z$5,'Resource Annual'!$J:$J,$B16,'Resource Annual'!$D:$D,Build_Comparison!$X$2)</f>
        <v>0</v>
      </c>
      <c r="AA16" s="5">
        <f>SUMIFS('Resource Annual'!$L:$L,'Resource Annual'!$C:$C,AA$5,'Resource Annual'!$J:$J,$B16,'Resource Annual'!$D:$D,Build_Comparison!$X$2)</f>
        <v>0</v>
      </c>
      <c r="AB16" s="6">
        <f>SUMIFS('Resource Annual'!$L:$L,'Resource Annual'!$C:$C,AB$5,'Resource Annual'!$J:$J,$B16,'Resource Annual'!$D:$D,Build_Comparison!$X$2)</f>
        <v>0</v>
      </c>
    </row>
    <row r="17" spans="2:28" ht="16.5" x14ac:dyDescent="0.5">
      <c r="B17" s="14">
        <v>2032</v>
      </c>
      <c r="C17" s="57">
        <f>SUMIFS(CONF_Library!20:20,CONF_Library!$7:$7,$C$2,CONF_Library!$8:$8,C$5)</f>
        <v>0</v>
      </c>
      <c r="D17" s="57">
        <f>SUMIFS(CONF_Library!20:20,CONF_Library!$7:$7,$C$2,CONF_Library!$8:$8,D$5)</f>
        <v>300</v>
      </c>
      <c r="E17" s="14"/>
      <c r="F17" s="12">
        <f>SUMIFS('Resource Annual'!$L:$L,'Resource Annual'!$C:$C,F$5,'Resource Annual'!$J:$J,$B17,'Resource Annual'!$D:$D,Build_Comparison!$F$2)</f>
        <v>400</v>
      </c>
      <c r="G17" s="5">
        <f>SUMIFS('Resource Annual'!$L:$L,'Resource Annual'!$C:$C,G$5,'Resource Annual'!$J:$J,$B17,'Resource Annual'!$D:$D,Build_Comparison!$F$2)</f>
        <v>2040</v>
      </c>
      <c r="H17" s="5">
        <f>SUMIFS('Resource Annual'!$L:$L,'Resource Annual'!$C:$C,H$5,'Resource Annual'!$J:$J,$B17,'Resource Annual'!$D:$D,Build_Comparison!$F$2)</f>
        <v>0</v>
      </c>
      <c r="I17" s="5">
        <f>SUMIFS('Resource Annual'!$L:$L,'Resource Annual'!$C:$C,I$5,'Resource Annual'!$J:$J,$B17,'Resource Annual'!$D:$D,Build_Comparison!$F$2)</f>
        <v>0</v>
      </c>
      <c r="J17" s="6">
        <f>SUMIFS('Resource Annual'!$L:$L,'Resource Annual'!$C:$C,J$5,'Resource Annual'!$J:$J,$B17,'Resource Annual'!$D:$D,Build_Comparison!$F$2)</f>
        <v>0</v>
      </c>
      <c r="K17" s="5"/>
      <c r="L17" s="12">
        <f>SUMIFS('Resource Annual'!$L:$L,'Resource Annual'!$C:$C,L$5,'Resource Annual'!$J:$J,$B17,'Resource Annual'!$D:$D,Build_Comparison!$L$2)</f>
        <v>400</v>
      </c>
      <c r="M17" s="5">
        <f>SUMIFS('Resource Annual'!$L:$L,'Resource Annual'!$C:$C,M$5,'Resource Annual'!$J:$J,$B17,'Resource Annual'!$D:$D,Build_Comparison!$L$2)</f>
        <v>1200</v>
      </c>
      <c r="N17" s="5">
        <f>SUMIFS('Resource Annual'!$L:$L,'Resource Annual'!$C:$C,N$5,'Resource Annual'!$J:$J,$B17,'Resource Annual'!$D:$D,Build_Comparison!$L$2)</f>
        <v>0</v>
      </c>
      <c r="O17" s="5">
        <f>SUMIFS('Resource Annual'!$L:$L,'Resource Annual'!$C:$C,O$5,'Resource Annual'!$J:$J,$B17,'Resource Annual'!$D:$D,Build_Comparison!$L$2)</f>
        <v>0</v>
      </c>
      <c r="P17" s="6">
        <f>SUMIFS('Resource Annual'!$L:$L,'Resource Annual'!$C:$C,P$5,'Resource Annual'!$J:$J,$B17,'Resource Annual'!$D:$D,Build_Comparison!$L$2)</f>
        <v>0</v>
      </c>
      <c r="Q17" s="5"/>
      <c r="R17" s="12">
        <f>SUMIFS('Resource Annual'!$L:$L,'Resource Annual'!$C:$C,R$5,'Resource Annual'!$J:$J,$B17,'Resource Annual'!$D:$D,Build_Comparison!$R$2)</f>
        <v>0</v>
      </c>
      <c r="S17" s="5">
        <f>SUMIFS('Resource Annual'!$L:$L,'Resource Annual'!$C:$C,S$5,'Resource Annual'!$J:$J,$B17,'Resource Annual'!$D:$D,Build_Comparison!$R$2)</f>
        <v>1920</v>
      </c>
      <c r="T17" s="5">
        <f>SUMIFS('Resource Annual'!$L:$L,'Resource Annual'!$C:$C,T$5,'Resource Annual'!$J:$J,$B17,'Resource Annual'!$D:$D,Build_Comparison!$R$2)</f>
        <v>0</v>
      </c>
      <c r="U17" s="5">
        <f>SUMIFS('Resource Annual'!$L:$L,'Resource Annual'!$C:$C,U$5,'Resource Annual'!$J:$J,$B17,'Resource Annual'!$D:$D,Build_Comparison!$R$2)</f>
        <v>0</v>
      </c>
      <c r="V17" s="6">
        <f>SUMIFS('Resource Annual'!$L:$L,'Resource Annual'!$C:$C,V$5,'Resource Annual'!$J:$J,$B17,'Resource Annual'!$D:$D,Build_Comparison!$R$2)</f>
        <v>0</v>
      </c>
      <c r="W17" s="5"/>
      <c r="X17" s="12">
        <f>SUMIFS('Resource Annual'!$L:$L,'Resource Annual'!$C:$C,X$5,'Resource Annual'!$J:$J,$B17,'Resource Annual'!$D:$D,Build_Comparison!$X$2)</f>
        <v>0</v>
      </c>
      <c r="Y17" s="5">
        <f>SUMIFS('Resource Annual'!$L:$L,'Resource Annual'!$C:$C,Y$5,'Resource Annual'!$J:$J,$B17,'Resource Annual'!$D:$D,Build_Comparison!$X$2)</f>
        <v>1300</v>
      </c>
      <c r="Z17" s="5">
        <f>SUMIFS('Resource Annual'!$L:$L,'Resource Annual'!$C:$C,Z$5,'Resource Annual'!$J:$J,$B17,'Resource Annual'!$D:$D,Build_Comparison!$X$2)</f>
        <v>0</v>
      </c>
      <c r="AA17" s="5">
        <f>SUMIFS('Resource Annual'!$L:$L,'Resource Annual'!$C:$C,AA$5,'Resource Annual'!$J:$J,$B17,'Resource Annual'!$D:$D,Build_Comparison!$X$2)</f>
        <v>0</v>
      </c>
      <c r="AB17" s="6">
        <f>SUMIFS('Resource Annual'!$L:$L,'Resource Annual'!$C:$C,AB$5,'Resource Annual'!$J:$J,$B17,'Resource Annual'!$D:$D,Build_Comparison!$X$2)</f>
        <v>0</v>
      </c>
    </row>
    <row r="18" spans="2:28" ht="16.5" x14ac:dyDescent="0.5">
      <c r="B18" s="14">
        <v>2033</v>
      </c>
      <c r="C18" s="57">
        <f>SUMIFS(CONF_Library!21:21,CONF_Library!$7:$7,$C$2,CONF_Library!$8:$8,C$5)</f>
        <v>0</v>
      </c>
      <c r="D18" s="57">
        <f>SUMIFS(CONF_Library!21:21,CONF_Library!$7:$7,$C$2,CONF_Library!$8:$8,D$5)</f>
        <v>300</v>
      </c>
      <c r="E18" s="14"/>
      <c r="F18" s="12">
        <f>SUMIFS('Resource Annual'!$L:$L,'Resource Annual'!$C:$C,F$5,'Resource Annual'!$J:$J,$B18,'Resource Annual'!$D:$D,Build_Comparison!$F$2)</f>
        <v>400</v>
      </c>
      <c r="G18" s="5">
        <f>SUMIFS('Resource Annual'!$L:$L,'Resource Annual'!$C:$C,G$5,'Resource Annual'!$J:$J,$B18,'Resource Annual'!$D:$D,Build_Comparison!$F$2)</f>
        <v>2040</v>
      </c>
      <c r="H18" s="5">
        <f>SUMIFS('Resource Annual'!$L:$L,'Resource Annual'!$C:$C,H$5,'Resource Annual'!$J:$J,$B18,'Resource Annual'!$D:$D,Build_Comparison!$F$2)</f>
        <v>0</v>
      </c>
      <c r="I18" s="5">
        <f>SUMIFS('Resource Annual'!$L:$L,'Resource Annual'!$C:$C,I$5,'Resource Annual'!$J:$J,$B18,'Resource Annual'!$D:$D,Build_Comparison!$F$2)</f>
        <v>0</v>
      </c>
      <c r="J18" s="6">
        <f>SUMIFS('Resource Annual'!$L:$L,'Resource Annual'!$C:$C,J$5,'Resource Annual'!$J:$J,$B18,'Resource Annual'!$D:$D,Build_Comparison!$F$2)</f>
        <v>0</v>
      </c>
      <c r="K18" s="5"/>
      <c r="L18" s="12">
        <f>SUMIFS('Resource Annual'!$L:$L,'Resource Annual'!$C:$C,L$5,'Resource Annual'!$J:$J,$B18,'Resource Annual'!$D:$D,Build_Comparison!$L$2)</f>
        <v>400</v>
      </c>
      <c r="M18" s="5">
        <f>SUMIFS('Resource Annual'!$L:$L,'Resource Annual'!$C:$C,M$5,'Resource Annual'!$J:$J,$B18,'Resource Annual'!$D:$D,Build_Comparison!$L$2)</f>
        <v>1660</v>
      </c>
      <c r="N18" s="5">
        <f>SUMIFS('Resource Annual'!$L:$L,'Resource Annual'!$C:$C,N$5,'Resource Annual'!$J:$J,$B18,'Resource Annual'!$D:$D,Build_Comparison!$L$2)</f>
        <v>0</v>
      </c>
      <c r="O18" s="5">
        <f>SUMIFS('Resource Annual'!$L:$L,'Resource Annual'!$C:$C,O$5,'Resource Annual'!$J:$J,$B18,'Resource Annual'!$D:$D,Build_Comparison!$L$2)</f>
        <v>0</v>
      </c>
      <c r="P18" s="6">
        <f>SUMIFS('Resource Annual'!$L:$L,'Resource Annual'!$C:$C,P$5,'Resource Annual'!$J:$J,$B18,'Resource Annual'!$D:$D,Build_Comparison!$L$2)</f>
        <v>0</v>
      </c>
      <c r="Q18" s="5"/>
      <c r="R18" s="12">
        <f>SUMIFS('Resource Annual'!$L:$L,'Resource Annual'!$C:$C,R$5,'Resource Annual'!$J:$J,$B18,'Resource Annual'!$D:$D,Build_Comparison!$R$2)</f>
        <v>0</v>
      </c>
      <c r="S18" s="5">
        <f>SUMIFS('Resource Annual'!$L:$L,'Resource Annual'!$C:$C,S$5,'Resource Annual'!$J:$J,$B18,'Resource Annual'!$D:$D,Build_Comparison!$R$2)</f>
        <v>1920</v>
      </c>
      <c r="T18" s="5">
        <f>SUMIFS('Resource Annual'!$L:$L,'Resource Annual'!$C:$C,T$5,'Resource Annual'!$J:$J,$B18,'Resource Annual'!$D:$D,Build_Comparison!$R$2)</f>
        <v>0</v>
      </c>
      <c r="U18" s="5">
        <f>SUMIFS('Resource Annual'!$L:$L,'Resource Annual'!$C:$C,U$5,'Resource Annual'!$J:$J,$B18,'Resource Annual'!$D:$D,Build_Comparison!$R$2)</f>
        <v>0</v>
      </c>
      <c r="V18" s="6">
        <f>SUMIFS('Resource Annual'!$L:$L,'Resource Annual'!$C:$C,V$5,'Resource Annual'!$J:$J,$B18,'Resource Annual'!$D:$D,Build_Comparison!$R$2)</f>
        <v>0</v>
      </c>
      <c r="W18" s="5"/>
      <c r="X18" s="12">
        <f>SUMIFS('Resource Annual'!$L:$L,'Resource Annual'!$C:$C,X$5,'Resource Annual'!$J:$J,$B18,'Resource Annual'!$D:$D,Build_Comparison!$X$2)</f>
        <v>0</v>
      </c>
      <c r="Y18" s="5">
        <f>SUMIFS('Resource Annual'!$L:$L,'Resource Annual'!$C:$C,Y$5,'Resource Annual'!$J:$J,$B18,'Resource Annual'!$D:$D,Build_Comparison!$X$2)</f>
        <v>1600</v>
      </c>
      <c r="Z18" s="5">
        <f>SUMIFS('Resource Annual'!$L:$L,'Resource Annual'!$C:$C,Z$5,'Resource Annual'!$J:$J,$B18,'Resource Annual'!$D:$D,Build_Comparison!$X$2)</f>
        <v>0</v>
      </c>
      <c r="AA18" s="5">
        <f>SUMIFS('Resource Annual'!$L:$L,'Resource Annual'!$C:$C,AA$5,'Resource Annual'!$J:$J,$B18,'Resource Annual'!$D:$D,Build_Comparison!$X$2)</f>
        <v>0</v>
      </c>
      <c r="AB18" s="6">
        <f>SUMIFS('Resource Annual'!$L:$L,'Resource Annual'!$C:$C,AB$5,'Resource Annual'!$J:$J,$B18,'Resource Annual'!$D:$D,Build_Comparison!$X$2)</f>
        <v>0</v>
      </c>
    </row>
    <row r="19" spans="2:28" ht="16.5" x14ac:dyDescent="0.5">
      <c r="B19" s="14">
        <v>2034</v>
      </c>
      <c r="C19" s="57">
        <f>SUMIFS(CONF_Library!22:22,CONF_Library!$7:$7,$C$2,CONF_Library!$8:$8,C$5)</f>
        <v>0</v>
      </c>
      <c r="D19" s="57">
        <f>SUMIFS(CONF_Library!22:22,CONF_Library!$7:$7,$C$2,CONF_Library!$8:$8,D$5)</f>
        <v>300</v>
      </c>
      <c r="E19" s="14"/>
      <c r="F19" s="12">
        <f>SUMIFS('Resource Annual'!$L:$L,'Resource Annual'!$C:$C,F$5,'Resource Annual'!$J:$J,$B19,'Resource Annual'!$D:$D,Build_Comparison!$F$2)</f>
        <v>400</v>
      </c>
      <c r="G19" s="5">
        <f>SUMIFS('Resource Annual'!$L:$L,'Resource Annual'!$C:$C,G$5,'Resource Annual'!$J:$J,$B19,'Resource Annual'!$D:$D,Build_Comparison!$F$2)</f>
        <v>2040</v>
      </c>
      <c r="H19" s="5">
        <f>SUMIFS('Resource Annual'!$L:$L,'Resource Annual'!$C:$C,H$5,'Resource Annual'!$J:$J,$B19,'Resource Annual'!$D:$D,Build_Comparison!$F$2)</f>
        <v>0</v>
      </c>
      <c r="I19" s="5">
        <f>SUMIFS('Resource Annual'!$L:$L,'Resource Annual'!$C:$C,I$5,'Resource Annual'!$J:$J,$B19,'Resource Annual'!$D:$D,Build_Comparison!$F$2)</f>
        <v>0</v>
      </c>
      <c r="J19" s="6">
        <f>SUMIFS('Resource Annual'!$L:$L,'Resource Annual'!$C:$C,J$5,'Resource Annual'!$J:$J,$B19,'Resource Annual'!$D:$D,Build_Comparison!$F$2)</f>
        <v>0</v>
      </c>
      <c r="K19" s="5"/>
      <c r="L19" s="12">
        <f>SUMIFS('Resource Annual'!$L:$L,'Resource Annual'!$C:$C,L$5,'Resource Annual'!$J:$J,$B19,'Resource Annual'!$D:$D,Build_Comparison!$L$2)</f>
        <v>400</v>
      </c>
      <c r="M19" s="5">
        <f>SUMIFS('Resource Annual'!$L:$L,'Resource Annual'!$C:$C,M$5,'Resource Annual'!$J:$J,$B19,'Resource Annual'!$D:$D,Build_Comparison!$L$2)</f>
        <v>1660</v>
      </c>
      <c r="N19" s="5">
        <f>SUMIFS('Resource Annual'!$L:$L,'Resource Annual'!$C:$C,N$5,'Resource Annual'!$J:$J,$B19,'Resource Annual'!$D:$D,Build_Comparison!$L$2)</f>
        <v>0</v>
      </c>
      <c r="O19" s="5">
        <f>SUMIFS('Resource Annual'!$L:$L,'Resource Annual'!$C:$C,O$5,'Resource Annual'!$J:$J,$B19,'Resource Annual'!$D:$D,Build_Comparison!$L$2)</f>
        <v>0</v>
      </c>
      <c r="P19" s="6">
        <f>SUMIFS('Resource Annual'!$L:$L,'Resource Annual'!$C:$C,P$5,'Resource Annual'!$J:$J,$B19,'Resource Annual'!$D:$D,Build_Comparison!$L$2)</f>
        <v>0</v>
      </c>
      <c r="Q19" s="5"/>
      <c r="R19" s="12">
        <f>SUMIFS('Resource Annual'!$L:$L,'Resource Annual'!$C:$C,R$5,'Resource Annual'!$J:$J,$B19,'Resource Annual'!$D:$D,Build_Comparison!$R$2)</f>
        <v>0</v>
      </c>
      <c r="S19" s="5">
        <f>SUMIFS('Resource Annual'!$L:$L,'Resource Annual'!$C:$C,S$5,'Resource Annual'!$J:$J,$B19,'Resource Annual'!$D:$D,Build_Comparison!$R$2)</f>
        <v>2080</v>
      </c>
      <c r="T19" s="5">
        <f>SUMIFS('Resource Annual'!$L:$L,'Resource Annual'!$C:$C,T$5,'Resource Annual'!$J:$J,$B19,'Resource Annual'!$D:$D,Build_Comparison!$R$2)</f>
        <v>0</v>
      </c>
      <c r="U19" s="5">
        <f>SUMIFS('Resource Annual'!$L:$L,'Resource Annual'!$C:$C,U$5,'Resource Annual'!$J:$J,$B19,'Resource Annual'!$D:$D,Build_Comparison!$R$2)</f>
        <v>0</v>
      </c>
      <c r="V19" s="6">
        <f>SUMIFS('Resource Annual'!$L:$L,'Resource Annual'!$C:$C,V$5,'Resource Annual'!$J:$J,$B19,'Resource Annual'!$D:$D,Build_Comparison!$R$2)</f>
        <v>0</v>
      </c>
      <c r="W19" s="5"/>
      <c r="X19" s="12">
        <f>SUMIFS('Resource Annual'!$L:$L,'Resource Annual'!$C:$C,X$5,'Resource Annual'!$J:$J,$B19,'Resource Annual'!$D:$D,Build_Comparison!$X$2)</f>
        <v>0</v>
      </c>
      <c r="Y19" s="5">
        <f>SUMIFS('Resource Annual'!$L:$L,'Resource Annual'!$C:$C,Y$5,'Resource Annual'!$J:$J,$B19,'Resource Annual'!$D:$D,Build_Comparison!$X$2)</f>
        <v>1620</v>
      </c>
      <c r="Z19" s="5">
        <f>SUMIFS('Resource Annual'!$L:$L,'Resource Annual'!$C:$C,Z$5,'Resource Annual'!$J:$J,$B19,'Resource Annual'!$D:$D,Build_Comparison!$X$2)</f>
        <v>0</v>
      </c>
      <c r="AA19" s="5">
        <f>SUMIFS('Resource Annual'!$L:$L,'Resource Annual'!$C:$C,AA$5,'Resource Annual'!$J:$J,$B19,'Resource Annual'!$D:$D,Build_Comparison!$X$2)</f>
        <v>0</v>
      </c>
      <c r="AB19" s="6">
        <f>SUMIFS('Resource Annual'!$L:$L,'Resource Annual'!$C:$C,AB$5,'Resource Annual'!$J:$J,$B19,'Resource Annual'!$D:$D,Build_Comparison!$X$2)</f>
        <v>0</v>
      </c>
    </row>
    <row r="20" spans="2:28" ht="16.5" x14ac:dyDescent="0.5">
      <c r="B20" s="14">
        <v>2035</v>
      </c>
      <c r="C20" s="57">
        <f>SUMIFS(CONF_Library!23:23,CONF_Library!$7:$7,$C$2,CONF_Library!$8:$8,C$5)</f>
        <v>0</v>
      </c>
      <c r="D20" s="57">
        <f>SUMIFS(CONF_Library!23:23,CONF_Library!$7:$7,$C$2,CONF_Library!$8:$8,D$5)</f>
        <v>300</v>
      </c>
      <c r="E20" s="14"/>
      <c r="F20" s="12">
        <f>SUMIFS('Resource Annual'!$L:$L,'Resource Annual'!$C:$C,F$5,'Resource Annual'!$J:$J,$B20,'Resource Annual'!$D:$D,Build_Comparison!$F$2)</f>
        <v>400</v>
      </c>
      <c r="G20" s="5">
        <f>SUMIFS('Resource Annual'!$L:$L,'Resource Annual'!$C:$C,G$5,'Resource Annual'!$J:$J,$B20,'Resource Annual'!$D:$D,Build_Comparison!$F$2)</f>
        <v>2140</v>
      </c>
      <c r="H20" s="5">
        <f>SUMIFS('Resource Annual'!$L:$L,'Resource Annual'!$C:$C,H$5,'Resource Annual'!$J:$J,$B20,'Resource Annual'!$D:$D,Build_Comparison!$F$2)</f>
        <v>0</v>
      </c>
      <c r="I20" s="5">
        <f>SUMIFS('Resource Annual'!$L:$L,'Resource Annual'!$C:$C,I$5,'Resource Annual'!$J:$J,$B20,'Resource Annual'!$D:$D,Build_Comparison!$F$2)</f>
        <v>0</v>
      </c>
      <c r="J20" s="6">
        <f>SUMIFS('Resource Annual'!$L:$L,'Resource Annual'!$C:$C,J$5,'Resource Annual'!$J:$J,$B20,'Resource Annual'!$D:$D,Build_Comparison!$F$2)</f>
        <v>0</v>
      </c>
      <c r="K20" s="5"/>
      <c r="L20" s="12">
        <f>SUMIFS('Resource Annual'!$L:$L,'Resource Annual'!$C:$C,L$5,'Resource Annual'!$J:$J,$B20,'Resource Annual'!$D:$D,Build_Comparison!$L$2)</f>
        <v>400</v>
      </c>
      <c r="M20" s="5">
        <f>SUMIFS('Resource Annual'!$L:$L,'Resource Annual'!$C:$C,M$5,'Resource Annual'!$J:$J,$B20,'Resource Annual'!$D:$D,Build_Comparison!$L$2)</f>
        <v>1660</v>
      </c>
      <c r="N20" s="5">
        <f>SUMIFS('Resource Annual'!$L:$L,'Resource Annual'!$C:$C,N$5,'Resource Annual'!$J:$J,$B20,'Resource Annual'!$D:$D,Build_Comparison!$L$2)</f>
        <v>0</v>
      </c>
      <c r="O20" s="5">
        <f>SUMIFS('Resource Annual'!$L:$L,'Resource Annual'!$C:$C,O$5,'Resource Annual'!$J:$J,$B20,'Resource Annual'!$D:$D,Build_Comparison!$L$2)</f>
        <v>0</v>
      </c>
      <c r="P20" s="6">
        <f>SUMIFS('Resource Annual'!$L:$L,'Resource Annual'!$C:$C,P$5,'Resource Annual'!$J:$J,$B20,'Resource Annual'!$D:$D,Build_Comparison!$L$2)</f>
        <v>0</v>
      </c>
      <c r="Q20" s="5"/>
      <c r="R20" s="12">
        <f>SUMIFS('Resource Annual'!$L:$L,'Resource Annual'!$C:$C,R$5,'Resource Annual'!$J:$J,$B20,'Resource Annual'!$D:$D,Build_Comparison!$R$2)</f>
        <v>0</v>
      </c>
      <c r="S20" s="5">
        <f>SUMIFS('Resource Annual'!$L:$L,'Resource Annual'!$C:$C,S$5,'Resource Annual'!$J:$J,$B20,'Resource Annual'!$D:$D,Build_Comparison!$R$2)</f>
        <v>2080</v>
      </c>
      <c r="T20" s="5">
        <f>SUMIFS('Resource Annual'!$L:$L,'Resource Annual'!$C:$C,T$5,'Resource Annual'!$J:$J,$B20,'Resource Annual'!$D:$D,Build_Comparison!$R$2)</f>
        <v>0</v>
      </c>
      <c r="U20" s="5">
        <f>SUMIFS('Resource Annual'!$L:$L,'Resource Annual'!$C:$C,U$5,'Resource Annual'!$J:$J,$B20,'Resource Annual'!$D:$D,Build_Comparison!$R$2)</f>
        <v>0</v>
      </c>
      <c r="V20" s="6">
        <f>SUMIFS('Resource Annual'!$L:$L,'Resource Annual'!$C:$C,V$5,'Resource Annual'!$J:$J,$B20,'Resource Annual'!$D:$D,Build_Comparison!$R$2)</f>
        <v>0</v>
      </c>
      <c r="W20" s="5"/>
      <c r="X20" s="12">
        <f>SUMIFS('Resource Annual'!$L:$L,'Resource Annual'!$C:$C,X$5,'Resource Annual'!$J:$J,$B20,'Resource Annual'!$D:$D,Build_Comparison!$X$2)</f>
        <v>0</v>
      </c>
      <c r="Y20" s="5">
        <f>SUMIFS('Resource Annual'!$L:$L,'Resource Annual'!$C:$C,Y$5,'Resource Annual'!$J:$J,$B20,'Resource Annual'!$D:$D,Build_Comparison!$X$2)</f>
        <v>1620</v>
      </c>
      <c r="Z20" s="5">
        <f>SUMIFS('Resource Annual'!$L:$L,'Resource Annual'!$C:$C,Z$5,'Resource Annual'!$J:$J,$B20,'Resource Annual'!$D:$D,Build_Comparison!$X$2)</f>
        <v>0</v>
      </c>
      <c r="AA20" s="5">
        <f>SUMIFS('Resource Annual'!$L:$L,'Resource Annual'!$C:$C,AA$5,'Resource Annual'!$J:$J,$B20,'Resource Annual'!$D:$D,Build_Comparison!$X$2)</f>
        <v>0</v>
      </c>
      <c r="AB20" s="6">
        <f>SUMIFS('Resource Annual'!$L:$L,'Resource Annual'!$C:$C,AB$5,'Resource Annual'!$J:$J,$B20,'Resource Annual'!$D:$D,Build_Comparison!$X$2)</f>
        <v>0</v>
      </c>
    </row>
    <row r="21" spans="2:28" ht="16.5" x14ac:dyDescent="0.5">
      <c r="B21" s="14">
        <v>2036</v>
      </c>
      <c r="C21" s="57">
        <f>SUMIFS(CONF_Library!24:24,CONF_Library!$7:$7,$C$2,CONF_Library!$8:$8,C$5)</f>
        <v>0</v>
      </c>
      <c r="D21" s="57">
        <f>SUMIFS(CONF_Library!24:24,CONF_Library!$7:$7,$C$2,CONF_Library!$8:$8,D$5)</f>
        <v>300</v>
      </c>
      <c r="E21" s="14"/>
      <c r="F21" s="12">
        <f>SUMIFS('Resource Annual'!$L:$L,'Resource Annual'!$C:$C,F$5,'Resource Annual'!$J:$J,$B21,'Resource Annual'!$D:$D,Build_Comparison!$F$2)</f>
        <v>400</v>
      </c>
      <c r="G21" s="5">
        <f>SUMIFS('Resource Annual'!$L:$L,'Resource Annual'!$C:$C,G$5,'Resource Annual'!$J:$J,$B21,'Resource Annual'!$D:$D,Build_Comparison!$F$2)</f>
        <v>2140</v>
      </c>
      <c r="H21" s="5">
        <f>SUMIFS('Resource Annual'!$L:$L,'Resource Annual'!$C:$C,H$5,'Resource Annual'!$J:$J,$B21,'Resource Annual'!$D:$D,Build_Comparison!$F$2)</f>
        <v>0</v>
      </c>
      <c r="I21" s="5">
        <f>SUMIFS('Resource Annual'!$L:$L,'Resource Annual'!$C:$C,I$5,'Resource Annual'!$J:$J,$B21,'Resource Annual'!$D:$D,Build_Comparison!$F$2)</f>
        <v>0</v>
      </c>
      <c r="J21" s="6">
        <f>SUMIFS('Resource Annual'!$L:$L,'Resource Annual'!$C:$C,J$5,'Resource Annual'!$J:$J,$B21,'Resource Annual'!$D:$D,Build_Comparison!$F$2)</f>
        <v>0</v>
      </c>
      <c r="K21" s="48"/>
      <c r="L21" s="12">
        <f>SUMIFS('Resource Annual'!$L:$L,'Resource Annual'!$C:$C,L$5,'Resource Annual'!$J:$J,$B21,'Resource Annual'!$D:$D,Build_Comparison!$L$2)</f>
        <v>400</v>
      </c>
      <c r="M21" s="5">
        <f>SUMIFS('Resource Annual'!$L:$L,'Resource Annual'!$C:$C,M$5,'Resource Annual'!$J:$J,$B21,'Resource Annual'!$D:$D,Build_Comparison!$L$2)</f>
        <v>1820</v>
      </c>
      <c r="N21" s="5">
        <f>SUMIFS('Resource Annual'!$L:$L,'Resource Annual'!$C:$C,N$5,'Resource Annual'!$J:$J,$B21,'Resource Annual'!$D:$D,Build_Comparison!$L$2)</f>
        <v>0</v>
      </c>
      <c r="O21" s="5">
        <f>SUMIFS('Resource Annual'!$L:$L,'Resource Annual'!$C:$C,O$5,'Resource Annual'!$J:$J,$B21,'Resource Annual'!$D:$D,Build_Comparison!$L$2)</f>
        <v>0</v>
      </c>
      <c r="P21" s="6">
        <f>SUMIFS('Resource Annual'!$L:$L,'Resource Annual'!$C:$C,P$5,'Resource Annual'!$J:$J,$B21,'Resource Annual'!$D:$D,Build_Comparison!$L$2)</f>
        <v>0</v>
      </c>
      <c r="R21" s="12">
        <f>SUMIFS('Resource Annual'!$L:$L,'Resource Annual'!$C:$C,R$5,'Resource Annual'!$J:$J,$B21,'Resource Annual'!$D:$D,Build_Comparison!$R$2)</f>
        <v>0</v>
      </c>
      <c r="S21" s="5">
        <f>SUMIFS('Resource Annual'!$L:$L,'Resource Annual'!$C:$C,S$5,'Resource Annual'!$J:$J,$B21,'Resource Annual'!$D:$D,Build_Comparison!$R$2)</f>
        <v>2080</v>
      </c>
      <c r="T21" s="5">
        <f>SUMIFS('Resource Annual'!$L:$L,'Resource Annual'!$C:$C,T$5,'Resource Annual'!$J:$J,$B21,'Resource Annual'!$D:$D,Build_Comparison!$R$2)</f>
        <v>0</v>
      </c>
      <c r="U21" s="5">
        <f>SUMIFS('Resource Annual'!$L:$L,'Resource Annual'!$C:$C,U$5,'Resource Annual'!$J:$J,$B21,'Resource Annual'!$D:$D,Build_Comparison!$R$2)</f>
        <v>0</v>
      </c>
      <c r="V21" s="6">
        <f>SUMIFS('Resource Annual'!$L:$L,'Resource Annual'!$C:$C,V$5,'Resource Annual'!$J:$J,$B21,'Resource Annual'!$D:$D,Build_Comparison!$R$2)</f>
        <v>0</v>
      </c>
      <c r="X21" s="12">
        <f>SUMIFS('Resource Annual'!$L:$L,'Resource Annual'!$C:$C,X$5,'Resource Annual'!$J:$J,$B21,'Resource Annual'!$D:$D,Build_Comparison!$X$2)</f>
        <v>0</v>
      </c>
      <c r="Y21" s="5">
        <f>SUMIFS('Resource Annual'!$L:$L,'Resource Annual'!$C:$C,Y$5,'Resource Annual'!$J:$J,$B21,'Resource Annual'!$D:$D,Build_Comparison!$X$2)</f>
        <v>1620</v>
      </c>
      <c r="Z21" s="5">
        <f>SUMIFS('Resource Annual'!$L:$L,'Resource Annual'!$C:$C,Z$5,'Resource Annual'!$J:$J,$B21,'Resource Annual'!$D:$D,Build_Comparison!$X$2)</f>
        <v>0</v>
      </c>
      <c r="AA21" s="5">
        <f>SUMIFS('Resource Annual'!$L:$L,'Resource Annual'!$C:$C,AA$5,'Resource Annual'!$J:$J,$B21,'Resource Annual'!$D:$D,Build_Comparison!$X$2)</f>
        <v>0</v>
      </c>
      <c r="AB21" s="6">
        <f>SUMIFS('Resource Annual'!$L:$L,'Resource Annual'!$C:$C,AB$5,'Resource Annual'!$J:$J,$B21,'Resource Annual'!$D:$D,Build_Comparison!$X$2)</f>
        <v>0</v>
      </c>
    </row>
    <row r="22" spans="2:28" ht="16.5" x14ac:dyDescent="0.5">
      <c r="B22" s="14">
        <v>2037</v>
      </c>
      <c r="C22" s="57">
        <f>SUMIFS(CONF_Library!25:25,CONF_Library!$7:$7,$C$2,CONF_Library!$8:$8,C$5)</f>
        <v>0</v>
      </c>
      <c r="D22" s="57">
        <f>SUMIFS(CONF_Library!25:25,CONF_Library!$7:$7,$C$2,CONF_Library!$8:$8,D$5)</f>
        <v>300</v>
      </c>
      <c r="E22" s="14"/>
      <c r="F22" s="12">
        <f>SUMIFS('Resource Annual'!$L:$L,'Resource Annual'!$C:$C,F$5,'Resource Annual'!$J:$J,$B22,'Resource Annual'!$D:$D,Build_Comparison!$F$2)</f>
        <v>400</v>
      </c>
      <c r="G22" s="5">
        <f>SUMIFS('Resource Annual'!$L:$L,'Resource Annual'!$C:$C,G$5,'Resource Annual'!$J:$J,$B22,'Resource Annual'!$D:$D,Build_Comparison!$F$2)</f>
        <v>2140</v>
      </c>
      <c r="H22" s="5">
        <f>SUMIFS('Resource Annual'!$L:$L,'Resource Annual'!$C:$C,H$5,'Resource Annual'!$J:$J,$B22,'Resource Annual'!$D:$D,Build_Comparison!$F$2)</f>
        <v>0</v>
      </c>
      <c r="I22" s="5">
        <f>SUMIFS('Resource Annual'!$L:$L,'Resource Annual'!$C:$C,I$5,'Resource Annual'!$J:$J,$B22,'Resource Annual'!$D:$D,Build_Comparison!$F$2)</f>
        <v>0</v>
      </c>
      <c r="J22" s="6">
        <f>SUMIFS('Resource Annual'!$L:$L,'Resource Annual'!$C:$C,J$5,'Resource Annual'!$J:$J,$B22,'Resource Annual'!$D:$D,Build_Comparison!$F$2)</f>
        <v>0</v>
      </c>
      <c r="K22" s="48"/>
      <c r="L22" s="12">
        <f>SUMIFS('Resource Annual'!$L:$L,'Resource Annual'!$C:$C,L$5,'Resource Annual'!$J:$J,$B22,'Resource Annual'!$D:$D,Build_Comparison!$L$2)</f>
        <v>400</v>
      </c>
      <c r="M22" s="5">
        <f>SUMIFS('Resource Annual'!$L:$L,'Resource Annual'!$C:$C,M$5,'Resource Annual'!$J:$J,$B22,'Resource Annual'!$D:$D,Build_Comparison!$L$2)</f>
        <v>1820</v>
      </c>
      <c r="N22" s="5">
        <f>SUMIFS('Resource Annual'!$L:$L,'Resource Annual'!$C:$C,N$5,'Resource Annual'!$J:$J,$B22,'Resource Annual'!$D:$D,Build_Comparison!$L$2)</f>
        <v>0</v>
      </c>
      <c r="O22" s="5">
        <f>SUMIFS('Resource Annual'!$L:$L,'Resource Annual'!$C:$C,O$5,'Resource Annual'!$J:$J,$B22,'Resource Annual'!$D:$D,Build_Comparison!$L$2)</f>
        <v>0</v>
      </c>
      <c r="P22" s="6">
        <f>SUMIFS('Resource Annual'!$L:$L,'Resource Annual'!$C:$C,P$5,'Resource Annual'!$J:$J,$B22,'Resource Annual'!$D:$D,Build_Comparison!$L$2)</f>
        <v>0</v>
      </c>
      <c r="R22" s="12">
        <f>SUMIFS('Resource Annual'!$L:$L,'Resource Annual'!$C:$C,R$5,'Resource Annual'!$J:$J,$B22,'Resource Annual'!$D:$D,Build_Comparison!$R$2)</f>
        <v>0</v>
      </c>
      <c r="S22" s="5">
        <f>SUMIFS('Resource Annual'!$L:$L,'Resource Annual'!$C:$C,S$5,'Resource Annual'!$J:$J,$B22,'Resource Annual'!$D:$D,Build_Comparison!$R$2)</f>
        <v>2080</v>
      </c>
      <c r="T22" s="5">
        <f>SUMIFS('Resource Annual'!$L:$L,'Resource Annual'!$C:$C,T$5,'Resource Annual'!$J:$J,$B22,'Resource Annual'!$D:$D,Build_Comparison!$R$2)</f>
        <v>0</v>
      </c>
      <c r="U22" s="5">
        <f>SUMIFS('Resource Annual'!$L:$L,'Resource Annual'!$C:$C,U$5,'Resource Annual'!$J:$J,$B22,'Resource Annual'!$D:$D,Build_Comparison!$R$2)</f>
        <v>0</v>
      </c>
      <c r="V22" s="6">
        <f>SUMIFS('Resource Annual'!$L:$L,'Resource Annual'!$C:$C,V$5,'Resource Annual'!$J:$J,$B22,'Resource Annual'!$D:$D,Build_Comparison!$R$2)</f>
        <v>0</v>
      </c>
      <c r="X22" s="12">
        <f>SUMIFS('Resource Annual'!$L:$L,'Resource Annual'!$C:$C,X$5,'Resource Annual'!$J:$J,$B22,'Resource Annual'!$D:$D,Build_Comparison!$X$2)</f>
        <v>0</v>
      </c>
      <c r="Y22" s="5">
        <f>SUMIFS('Resource Annual'!$L:$L,'Resource Annual'!$C:$C,Y$5,'Resource Annual'!$J:$J,$B22,'Resource Annual'!$D:$D,Build_Comparison!$X$2)</f>
        <v>1620</v>
      </c>
      <c r="Z22" s="5">
        <f>SUMIFS('Resource Annual'!$L:$L,'Resource Annual'!$C:$C,Z$5,'Resource Annual'!$J:$J,$B22,'Resource Annual'!$D:$D,Build_Comparison!$X$2)</f>
        <v>0</v>
      </c>
      <c r="AA22" s="5">
        <f>SUMIFS('Resource Annual'!$L:$L,'Resource Annual'!$C:$C,AA$5,'Resource Annual'!$J:$J,$B22,'Resource Annual'!$D:$D,Build_Comparison!$X$2)</f>
        <v>0</v>
      </c>
      <c r="AB22" s="6">
        <f>SUMIFS('Resource Annual'!$L:$L,'Resource Annual'!$C:$C,AB$5,'Resource Annual'!$J:$J,$B22,'Resource Annual'!$D:$D,Build_Comparison!$X$2)</f>
        <v>0</v>
      </c>
    </row>
    <row r="23" spans="2:28" ht="16.5" x14ac:dyDescent="0.5">
      <c r="B23" s="14">
        <v>2038</v>
      </c>
      <c r="C23" s="57">
        <f>SUMIFS(CONF_Library!26:26,CONF_Library!$7:$7,$C$2,CONF_Library!$8:$8,C$5)</f>
        <v>0</v>
      </c>
      <c r="D23" s="57">
        <f>SUMIFS(CONF_Library!26:26,CONF_Library!$7:$7,$C$2,CONF_Library!$8:$8,D$5)</f>
        <v>300</v>
      </c>
      <c r="E23" s="14"/>
      <c r="F23" s="12">
        <f>SUMIFS('Resource Annual'!$L:$L,'Resource Annual'!$C:$C,F$5,'Resource Annual'!$J:$J,$B23,'Resource Annual'!$D:$D,Build_Comparison!$F$2)</f>
        <v>400</v>
      </c>
      <c r="G23" s="5">
        <f>SUMIFS('Resource Annual'!$L:$L,'Resource Annual'!$C:$C,G$5,'Resource Annual'!$J:$J,$B23,'Resource Annual'!$D:$D,Build_Comparison!$F$2)</f>
        <v>2140</v>
      </c>
      <c r="H23" s="5">
        <f>SUMIFS('Resource Annual'!$L:$L,'Resource Annual'!$C:$C,H$5,'Resource Annual'!$J:$J,$B23,'Resource Annual'!$D:$D,Build_Comparison!$F$2)</f>
        <v>0</v>
      </c>
      <c r="I23" s="5">
        <f>SUMIFS('Resource Annual'!$L:$L,'Resource Annual'!$C:$C,I$5,'Resource Annual'!$J:$J,$B23,'Resource Annual'!$D:$D,Build_Comparison!$F$2)</f>
        <v>0</v>
      </c>
      <c r="J23" s="6">
        <f>SUMIFS('Resource Annual'!$L:$L,'Resource Annual'!$C:$C,J$5,'Resource Annual'!$J:$J,$B23,'Resource Annual'!$D:$D,Build_Comparison!$F$2)</f>
        <v>0</v>
      </c>
      <c r="K23" s="48"/>
      <c r="L23" s="12">
        <f>SUMIFS('Resource Annual'!$L:$L,'Resource Annual'!$C:$C,L$5,'Resource Annual'!$J:$J,$B23,'Resource Annual'!$D:$D,Build_Comparison!$L$2)</f>
        <v>400</v>
      </c>
      <c r="M23" s="5">
        <f>SUMIFS('Resource Annual'!$L:$L,'Resource Annual'!$C:$C,M$5,'Resource Annual'!$J:$J,$B23,'Resource Annual'!$D:$D,Build_Comparison!$L$2)</f>
        <v>1980</v>
      </c>
      <c r="N23" s="5">
        <f>SUMIFS('Resource Annual'!$L:$L,'Resource Annual'!$C:$C,N$5,'Resource Annual'!$J:$J,$B23,'Resource Annual'!$D:$D,Build_Comparison!$L$2)</f>
        <v>0</v>
      </c>
      <c r="O23" s="5">
        <f>SUMIFS('Resource Annual'!$L:$L,'Resource Annual'!$C:$C,O$5,'Resource Annual'!$J:$J,$B23,'Resource Annual'!$D:$D,Build_Comparison!$L$2)</f>
        <v>0</v>
      </c>
      <c r="P23" s="6">
        <f>SUMIFS('Resource Annual'!$L:$L,'Resource Annual'!$C:$C,P$5,'Resource Annual'!$J:$J,$B23,'Resource Annual'!$D:$D,Build_Comparison!$L$2)</f>
        <v>0</v>
      </c>
      <c r="R23" s="12">
        <f>SUMIFS('Resource Annual'!$L:$L,'Resource Annual'!$C:$C,R$5,'Resource Annual'!$J:$J,$B23,'Resource Annual'!$D:$D,Build_Comparison!$R$2)</f>
        <v>0</v>
      </c>
      <c r="S23" s="5">
        <f>SUMIFS('Resource Annual'!$L:$L,'Resource Annual'!$C:$C,S$5,'Resource Annual'!$J:$J,$B23,'Resource Annual'!$D:$D,Build_Comparison!$R$2)</f>
        <v>2080</v>
      </c>
      <c r="T23" s="5">
        <f>SUMIFS('Resource Annual'!$L:$L,'Resource Annual'!$C:$C,T$5,'Resource Annual'!$J:$J,$B23,'Resource Annual'!$D:$D,Build_Comparison!$R$2)</f>
        <v>0</v>
      </c>
      <c r="U23" s="5">
        <f>SUMIFS('Resource Annual'!$L:$L,'Resource Annual'!$C:$C,U$5,'Resource Annual'!$J:$J,$B23,'Resource Annual'!$D:$D,Build_Comparison!$R$2)</f>
        <v>0</v>
      </c>
      <c r="V23" s="6">
        <f>SUMIFS('Resource Annual'!$L:$L,'Resource Annual'!$C:$C,V$5,'Resource Annual'!$J:$J,$B23,'Resource Annual'!$D:$D,Build_Comparison!$R$2)</f>
        <v>0</v>
      </c>
      <c r="X23" s="12">
        <f>SUMIFS('Resource Annual'!$L:$L,'Resource Annual'!$C:$C,X$5,'Resource Annual'!$J:$J,$B23,'Resource Annual'!$D:$D,Build_Comparison!$X$2)</f>
        <v>0</v>
      </c>
      <c r="Y23" s="5">
        <f>SUMIFS('Resource Annual'!$L:$L,'Resource Annual'!$C:$C,Y$5,'Resource Annual'!$J:$J,$B23,'Resource Annual'!$D:$D,Build_Comparison!$X$2)</f>
        <v>1640</v>
      </c>
      <c r="Z23" s="5">
        <f>SUMIFS('Resource Annual'!$L:$L,'Resource Annual'!$C:$C,Z$5,'Resource Annual'!$J:$J,$B23,'Resource Annual'!$D:$D,Build_Comparison!$X$2)</f>
        <v>0</v>
      </c>
      <c r="AA23" s="5">
        <f>SUMIFS('Resource Annual'!$L:$L,'Resource Annual'!$C:$C,AA$5,'Resource Annual'!$J:$J,$B23,'Resource Annual'!$D:$D,Build_Comparison!$X$2)</f>
        <v>0</v>
      </c>
      <c r="AB23" s="6">
        <f>SUMIFS('Resource Annual'!$L:$L,'Resource Annual'!$C:$C,AB$5,'Resource Annual'!$J:$J,$B23,'Resource Annual'!$D:$D,Build_Comparison!$X$2)</f>
        <v>0</v>
      </c>
    </row>
    <row r="24" spans="2:28" ht="16.5" x14ac:dyDescent="0.5">
      <c r="B24" s="106">
        <v>2039</v>
      </c>
      <c r="C24" s="57">
        <f>SUMIFS(CONF_Library!27:27,CONF_Library!$7:$7,$C$2,CONF_Library!$8:$8,C$5)</f>
        <v>0</v>
      </c>
      <c r="D24" s="57">
        <f>SUMIFS(CONF_Library!27:27,CONF_Library!$7:$7,$C$2,CONF_Library!$8:$8,D$5)</f>
        <v>300</v>
      </c>
      <c r="E24" s="14"/>
      <c r="F24" s="12">
        <f>SUMIFS('Resource Annual'!$L:$L,'Resource Annual'!$C:$C,F$5,'Resource Annual'!$J:$J,$B24,'Resource Annual'!$D:$D,Build_Comparison!$F$2)</f>
        <v>400</v>
      </c>
      <c r="G24" s="5">
        <f>SUMIFS('Resource Annual'!$L:$L,'Resource Annual'!$C:$C,G$5,'Resource Annual'!$J:$J,$B24,'Resource Annual'!$D:$D,Build_Comparison!$F$2)</f>
        <v>2140</v>
      </c>
      <c r="H24" s="5">
        <f>SUMIFS('Resource Annual'!$L:$L,'Resource Annual'!$C:$C,H$5,'Resource Annual'!$J:$J,$B24,'Resource Annual'!$D:$D,Build_Comparison!$F$2)</f>
        <v>0</v>
      </c>
      <c r="I24" s="5">
        <f>SUMIFS('Resource Annual'!$L:$L,'Resource Annual'!$C:$C,I$5,'Resource Annual'!$J:$J,$B24,'Resource Annual'!$D:$D,Build_Comparison!$F$2)</f>
        <v>0</v>
      </c>
      <c r="J24" s="6">
        <f>SUMIFS('Resource Annual'!$L:$L,'Resource Annual'!$C:$C,J$5,'Resource Annual'!$J:$J,$B24,'Resource Annual'!$D:$D,Build_Comparison!$F$2)</f>
        <v>0</v>
      </c>
      <c r="K24" s="48"/>
      <c r="L24" s="12">
        <f>SUMIFS('Resource Annual'!$L:$L,'Resource Annual'!$C:$C,L$5,'Resource Annual'!$J:$J,$B24,'Resource Annual'!$D:$D,Build_Comparison!$L$2)</f>
        <v>400</v>
      </c>
      <c r="M24" s="5">
        <f>SUMIFS('Resource Annual'!$L:$L,'Resource Annual'!$C:$C,M$5,'Resource Annual'!$J:$J,$B24,'Resource Annual'!$D:$D,Build_Comparison!$L$2)</f>
        <v>1980</v>
      </c>
      <c r="N24" s="5">
        <f>SUMIFS('Resource Annual'!$L:$L,'Resource Annual'!$C:$C,N$5,'Resource Annual'!$J:$J,$B24,'Resource Annual'!$D:$D,Build_Comparison!$L$2)</f>
        <v>0</v>
      </c>
      <c r="O24" s="5">
        <f>SUMIFS('Resource Annual'!$L:$L,'Resource Annual'!$C:$C,O$5,'Resource Annual'!$J:$J,$B24,'Resource Annual'!$D:$D,Build_Comparison!$L$2)</f>
        <v>0</v>
      </c>
      <c r="P24" s="6">
        <f>SUMIFS('Resource Annual'!$L:$L,'Resource Annual'!$C:$C,P$5,'Resource Annual'!$J:$J,$B24,'Resource Annual'!$D:$D,Build_Comparison!$L$2)</f>
        <v>0</v>
      </c>
      <c r="R24" s="12">
        <f>SUMIFS('Resource Annual'!$L:$L,'Resource Annual'!$C:$C,R$5,'Resource Annual'!$J:$J,$B24,'Resource Annual'!$D:$D,Build_Comparison!$R$2)</f>
        <v>0</v>
      </c>
      <c r="S24" s="5">
        <f>SUMIFS('Resource Annual'!$L:$L,'Resource Annual'!$C:$C,S$5,'Resource Annual'!$J:$J,$B24,'Resource Annual'!$D:$D,Build_Comparison!$R$2)</f>
        <v>2080</v>
      </c>
      <c r="T24" s="5">
        <f>SUMIFS('Resource Annual'!$L:$L,'Resource Annual'!$C:$C,T$5,'Resource Annual'!$J:$J,$B24,'Resource Annual'!$D:$D,Build_Comparison!$R$2)</f>
        <v>0</v>
      </c>
      <c r="U24" s="5">
        <f>SUMIFS('Resource Annual'!$L:$L,'Resource Annual'!$C:$C,U$5,'Resource Annual'!$J:$J,$B24,'Resource Annual'!$D:$D,Build_Comparison!$R$2)</f>
        <v>0</v>
      </c>
      <c r="V24" s="6">
        <f>SUMIFS('Resource Annual'!$L:$L,'Resource Annual'!$C:$C,V$5,'Resource Annual'!$J:$J,$B24,'Resource Annual'!$D:$D,Build_Comparison!$R$2)</f>
        <v>0</v>
      </c>
      <c r="X24" s="12">
        <f>SUMIFS('Resource Annual'!$L:$L,'Resource Annual'!$C:$C,X$5,'Resource Annual'!$J:$J,$B24,'Resource Annual'!$D:$D,Build_Comparison!$X$2)</f>
        <v>0</v>
      </c>
      <c r="Y24" s="5">
        <f>SUMIFS('Resource Annual'!$L:$L,'Resource Annual'!$C:$C,Y$5,'Resource Annual'!$J:$J,$B24,'Resource Annual'!$D:$D,Build_Comparison!$X$2)</f>
        <v>1640</v>
      </c>
      <c r="Z24" s="5">
        <f>SUMIFS('Resource Annual'!$L:$L,'Resource Annual'!$C:$C,Z$5,'Resource Annual'!$J:$J,$B24,'Resource Annual'!$D:$D,Build_Comparison!$X$2)</f>
        <v>0</v>
      </c>
      <c r="AA24" s="5">
        <f>SUMIFS('Resource Annual'!$L:$L,'Resource Annual'!$C:$C,AA$5,'Resource Annual'!$J:$J,$B24,'Resource Annual'!$D:$D,Build_Comparison!$X$2)</f>
        <v>0</v>
      </c>
      <c r="AB24" s="6">
        <f>SUMIFS('Resource Annual'!$L:$L,'Resource Annual'!$C:$C,AB$5,'Resource Annual'!$J:$J,$B24,'Resource Annual'!$D:$D,Build_Comparison!$X$2)</f>
        <v>0</v>
      </c>
    </row>
    <row r="25" spans="2:28" s="48" customFormat="1" ht="16.5" x14ac:dyDescent="0.5">
      <c r="B25" s="106">
        <v>2040</v>
      </c>
      <c r="C25" s="57">
        <f>SUMIFS(CONF_Library!28:28,CONF_Library!$7:$7,$C$2,CONF_Library!$8:$8,C$5)</f>
        <v>0</v>
      </c>
      <c r="D25" s="57">
        <f>SUMIFS(CONF_Library!28:28,CONF_Library!$7:$7,$C$2,CONF_Library!$8:$8,D$5)</f>
        <v>300</v>
      </c>
      <c r="E25" s="106"/>
      <c r="F25" s="12">
        <f>SUMIFS('Resource Annual'!$L:$L,'Resource Annual'!$C:$C,F$5,'Resource Annual'!$J:$J,$B25,'Resource Annual'!$D:$D,Build_Comparison!$F$2)</f>
        <v>400</v>
      </c>
      <c r="G25" s="5">
        <f>SUMIFS('Resource Annual'!$L:$L,'Resource Annual'!$C:$C,G$5,'Resource Annual'!$J:$J,$B25,'Resource Annual'!$D:$D,Build_Comparison!$F$2)</f>
        <v>2140</v>
      </c>
      <c r="H25" s="5">
        <f>SUMIFS('Resource Annual'!$L:$L,'Resource Annual'!$C:$C,H$5,'Resource Annual'!$J:$J,$B25,'Resource Annual'!$D:$D,Build_Comparison!$F$2)</f>
        <v>0</v>
      </c>
      <c r="I25" s="5">
        <f>SUMIFS('Resource Annual'!$L:$L,'Resource Annual'!$C:$C,I$5,'Resource Annual'!$J:$J,$B25,'Resource Annual'!$D:$D,Build_Comparison!$F$2)</f>
        <v>0</v>
      </c>
      <c r="J25" s="6">
        <f>SUMIFS('Resource Annual'!$L:$L,'Resource Annual'!$C:$C,J$5,'Resource Annual'!$J:$J,$B25,'Resource Annual'!$D:$D,Build_Comparison!$F$2)</f>
        <v>0</v>
      </c>
      <c r="L25" s="12">
        <f>SUMIFS('Resource Annual'!$L:$L,'Resource Annual'!$C:$C,L$5,'Resource Annual'!$J:$J,$B25,'Resource Annual'!$D:$D,Build_Comparison!$L$2)</f>
        <v>400</v>
      </c>
      <c r="M25" s="5">
        <f>SUMIFS('Resource Annual'!$L:$L,'Resource Annual'!$C:$C,M$5,'Resource Annual'!$J:$J,$B25,'Resource Annual'!$D:$D,Build_Comparison!$L$2)</f>
        <v>2140</v>
      </c>
      <c r="N25" s="5">
        <f>SUMIFS('Resource Annual'!$L:$L,'Resource Annual'!$C:$C,N$5,'Resource Annual'!$J:$J,$B25,'Resource Annual'!$D:$D,Build_Comparison!$L$2)</f>
        <v>0</v>
      </c>
      <c r="O25" s="5">
        <f>SUMIFS('Resource Annual'!$L:$L,'Resource Annual'!$C:$C,O$5,'Resource Annual'!$J:$J,$B25,'Resource Annual'!$D:$D,Build_Comparison!$L$2)</f>
        <v>0</v>
      </c>
      <c r="P25" s="6">
        <f>SUMIFS('Resource Annual'!$L:$L,'Resource Annual'!$C:$C,P$5,'Resource Annual'!$J:$J,$B25,'Resource Annual'!$D:$D,Build_Comparison!$L$2)</f>
        <v>0</v>
      </c>
      <c r="R25" s="12">
        <f>SUMIFS('Resource Annual'!$L:$L,'Resource Annual'!$C:$C,R$5,'Resource Annual'!$J:$J,$B25,'Resource Annual'!$D:$D,Build_Comparison!$R$2)</f>
        <v>0</v>
      </c>
      <c r="S25" s="5">
        <f>SUMIFS('Resource Annual'!$L:$L,'Resource Annual'!$C:$C,S$5,'Resource Annual'!$J:$J,$B25,'Resource Annual'!$D:$D,Build_Comparison!$R$2)</f>
        <v>2080</v>
      </c>
      <c r="T25" s="5">
        <f>SUMIFS('Resource Annual'!$L:$L,'Resource Annual'!$C:$C,T$5,'Resource Annual'!$J:$J,$B25,'Resource Annual'!$D:$D,Build_Comparison!$R$2)</f>
        <v>0</v>
      </c>
      <c r="U25" s="5">
        <f>SUMIFS('Resource Annual'!$L:$L,'Resource Annual'!$C:$C,U$5,'Resource Annual'!$J:$J,$B25,'Resource Annual'!$D:$D,Build_Comparison!$R$2)</f>
        <v>0</v>
      </c>
      <c r="V25" s="6">
        <f>SUMIFS('Resource Annual'!$L:$L,'Resource Annual'!$C:$C,V$5,'Resource Annual'!$J:$J,$B25,'Resource Annual'!$D:$D,Build_Comparison!$R$2)</f>
        <v>0</v>
      </c>
      <c r="X25" s="12">
        <f>SUMIFS('Resource Annual'!$L:$L,'Resource Annual'!$C:$C,X$5,'Resource Annual'!$J:$J,$B25,'Resource Annual'!$D:$D,Build_Comparison!$X$2)</f>
        <v>0</v>
      </c>
      <c r="Y25" s="5">
        <f>SUMIFS('Resource Annual'!$L:$L,'Resource Annual'!$C:$C,Y$5,'Resource Annual'!$J:$J,$B25,'Resource Annual'!$D:$D,Build_Comparison!$X$2)</f>
        <v>1660</v>
      </c>
      <c r="Z25" s="5">
        <f>SUMIFS('Resource Annual'!$L:$L,'Resource Annual'!$C:$C,Z$5,'Resource Annual'!$J:$J,$B25,'Resource Annual'!$D:$D,Build_Comparison!$X$2)</f>
        <v>0</v>
      </c>
      <c r="AA25" s="5">
        <f>SUMIFS('Resource Annual'!$L:$L,'Resource Annual'!$C:$C,AA$5,'Resource Annual'!$J:$J,$B25,'Resource Annual'!$D:$D,Build_Comparison!$X$2)</f>
        <v>0</v>
      </c>
      <c r="AB25" s="6">
        <f>SUMIFS('Resource Annual'!$L:$L,'Resource Annual'!$C:$C,AB$5,'Resource Annual'!$J:$J,$B25,'Resource Annual'!$D:$D,Build_Comparison!$X$2)</f>
        <v>0</v>
      </c>
    </row>
    <row r="26" spans="2:28" s="48" customFormat="1" ht="16.5" x14ac:dyDescent="0.5">
      <c r="B26" s="106">
        <v>2041</v>
      </c>
      <c r="C26" s="57">
        <f>SUMIFS(CONF_Library!29:29,CONF_Library!$7:$7,$C$2,CONF_Library!$8:$8,C$5)</f>
        <v>0</v>
      </c>
      <c r="D26" s="57">
        <f>SUMIFS(CONF_Library!29:29,CONF_Library!$7:$7,$C$2,CONF_Library!$8:$8,D$5)</f>
        <v>300</v>
      </c>
      <c r="E26" s="106"/>
      <c r="F26" s="12">
        <f>SUMIFS('Resource Annual'!$L:$L,'Resource Annual'!$C:$C,F$5,'Resource Annual'!$J:$J,$B26,'Resource Annual'!$D:$D,Build_Comparison!$F$2)</f>
        <v>400</v>
      </c>
      <c r="G26" s="5">
        <f>SUMIFS('Resource Annual'!$L:$L,'Resource Annual'!$C:$C,G$5,'Resource Annual'!$J:$J,$B26,'Resource Annual'!$D:$D,Build_Comparison!$F$2)</f>
        <v>2160</v>
      </c>
      <c r="H26" s="5">
        <f>SUMIFS('Resource Annual'!$L:$L,'Resource Annual'!$C:$C,H$5,'Resource Annual'!$J:$J,$B26,'Resource Annual'!$D:$D,Build_Comparison!$F$2)</f>
        <v>0</v>
      </c>
      <c r="I26" s="5">
        <f>SUMIFS('Resource Annual'!$L:$L,'Resource Annual'!$C:$C,I$5,'Resource Annual'!$J:$J,$B26,'Resource Annual'!$D:$D,Build_Comparison!$F$2)</f>
        <v>0</v>
      </c>
      <c r="J26" s="6">
        <f>SUMIFS('Resource Annual'!$L:$L,'Resource Annual'!$C:$C,J$5,'Resource Annual'!$J:$J,$B26,'Resource Annual'!$D:$D,Build_Comparison!$F$2)</f>
        <v>0</v>
      </c>
      <c r="L26" s="12">
        <f>SUMIFS('Resource Annual'!$L:$L,'Resource Annual'!$C:$C,L$5,'Resource Annual'!$J:$J,$B26,'Resource Annual'!$D:$D,Build_Comparison!$L$2)</f>
        <v>400</v>
      </c>
      <c r="M26" s="5">
        <f>SUMIFS('Resource Annual'!$L:$L,'Resource Annual'!$C:$C,M$5,'Resource Annual'!$J:$J,$B26,'Resource Annual'!$D:$D,Build_Comparison!$L$2)</f>
        <v>2140</v>
      </c>
      <c r="N26" s="5">
        <f>SUMIFS('Resource Annual'!$L:$L,'Resource Annual'!$C:$C,N$5,'Resource Annual'!$J:$J,$B26,'Resource Annual'!$D:$D,Build_Comparison!$L$2)</f>
        <v>20</v>
      </c>
      <c r="O26" s="5">
        <f>SUMIFS('Resource Annual'!$L:$L,'Resource Annual'!$C:$C,O$5,'Resource Annual'!$J:$J,$B26,'Resource Annual'!$D:$D,Build_Comparison!$L$2)</f>
        <v>0</v>
      </c>
      <c r="P26" s="6">
        <f>SUMIFS('Resource Annual'!$L:$L,'Resource Annual'!$C:$C,P$5,'Resource Annual'!$J:$J,$B26,'Resource Annual'!$D:$D,Build_Comparison!$L$2)</f>
        <v>12</v>
      </c>
      <c r="R26" s="12">
        <f>SUMIFS('Resource Annual'!$L:$L,'Resource Annual'!$C:$C,R$5,'Resource Annual'!$J:$J,$B26,'Resource Annual'!$D:$D,Build_Comparison!$R$2)</f>
        <v>0</v>
      </c>
      <c r="S26" s="5">
        <f>SUMIFS('Resource Annual'!$L:$L,'Resource Annual'!$C:$C,S$5,'Resource Annual'!$J:$J,$B26,'Resource Annual'!$D:$D,Build_Comparison!$R$2)</f>
        <v>2200</v>
      </c>
      <c r="T26" s="5">
        <f>SUMIFS('Resource Annual'!$L:$L,'Resource Annual'!$C:$C,T$5,'Resource Annual'!$J:$J,$B26,'Resource Annual'!$D:$D,Build_Comparison!$R$2)</f>
        <v>0</v>
      </c>
      <c r="U26" s="5">
        <f>SUMIFS('Resource Annual'!$L:$L,'Resource Annual'!$C:$C,U$5,'Resource Annual'!$J:$J,$B26,'Resource Annual'!$D:$D,Build_Comparison!$R$2)</f>
        <v>0</v>
      </c>
      <c r="V26" s="6">
        <f>SUMIFS('Resource Annual'!$L:$L,'Resource Annual'!$C:$C,V$5,'Resource Annual'!$J:$J,$B26,'Resource Annual'!$D:$D,Build_Comparison!$R$2)</f>
        <v>0</v>
      </c>
      <c r="X26" s="12">
        <f>SUMIFS('Resource Annual'!$L:$L,'Resource Annual'!$C:$C,X$5,'Resource Annual'!$J:$J,$B26,'Resource Annual'!$D:$D,Build_Comparison!$X$2)</f>
        <v>0</v>
      </c>
      <c r="Y26" s="5">
        <f>SUMIFS('Resource Annual'!$L:$L,'Resource Annual'!$C:$C,Y$5,'Resource Annual'!$J:$J,$B26,'Resource Annual'!$D:$D,Build_Comparison!$X$2)</f>
        <v>2060</v>
      </c>
      <c r="Z26" s="5">
        <f>SUMIFS('Resource Annual'!$L:$L,'Resource Annual'!$C:$C,Z$5,'Resource Annual'!$J:$J,$B26,'Resource Annual'!$D:$D,Build_Comparison!$X$2)</f>
        <v>0</v>
      </c>
      <c r="AA26" s="5">
        <f>SUMIFS('Resource Annual'!$L:$L,'Resource Annual'!$C:$C,AA$5,'Resource Annual'!$J:$J,$B26,'Resource Annual'!$D:$D,Build_Comparison!$X$2)</f>
        <v>0</v>
      </c>
      <c r="AB26" s="6">
        <f>SUMIFS('Resource Annual'!$L:$L,'Resource Annual'!$C:$C,AB$5,'Resource Annual'!$J:$J,$B26,'Resource Annual'!$D:$D,Build_Comparison!$X$2)</f>
        <v>0</v>
      </c>
    </row>
    <row r="27" spans="2:28" s="48" customFormat="1" ht="16.5" x14ac:dyDescent="0.5">
      <c r="B27" s="106">
        <v>2042</v>
      </c>
      <c r="C27" s="57">
        <f>SUMIFS(CONF_Library!30:30,CONF_Library!$7:$7,$C$2,CONF_Library!$8:$8,C$5)</f>
        <v>0</v>
      </c>
      <c r="D27" s="57">
        <f>SUMIFS(CONF_Library!30:30,CONF_Library!$7:$7,$C$2,CONF_Library!$8:$8,D$5)</f>
        <v>300</v>
      </c>
      <c r="E27" s="106"/>
      <c r="F27" s="12">
        <f>SUMIFS('Resource Annual'!$L:$L,'Resource Annual'!$C:$C,F$5,'Resource Annual'!$J:$J,$B27,'Resource Annual'!$D:$D,Build_Comparison!$F$2)</f>
        <v>400</v>
      </c>
      <c r="G27" s="5">
        <f>SUMIFS('Resource Annual'!$L:$L,'Resource Annual'!$C:$C,G$5,'Resource Annual'!$J:$J,$B27,'Resource Annual'!$D:$D,Build_Comparison!$F$2)</f>
        <v>2160</v>
      </c>
      <c r="H27" s="5">
        <f>SUMIFS('Resource Annual'!$L:$L,'Resource Annual'!$C:$C,H$5,'Resource Annual'!$J:$J,$B27,'Resource Annual'!$D:$D,Build_Comparison!$F$2)</f>
        <v>0</v>
      </c>
      <c r="I27" s="5">
        <f>SUMIFS('Resource Annual'!$L:$L,'Resource Annual'!$C:$C,I$5,'Resource Annual'!$J:$J,$B27,'Resource Annual'!$D:$D,Build_Comparison!$F$2)</f>
        <v>0</v>
      </c>
      <c r="J27" s="6">
        <f>SUMIFS('Resource Annual'!$L:$L,'Resource Annual'!$C:$C,J$5,'Resource Annual'!$J:$J,$B27,'Resource Annual'!$D:$D,Build_Comparison!$F$2)</f>
        <v>0</v>
      </c>
      <c r="L27" s="12">
        <f>SUMIFS('Resource Annual'!$L:$L,'Resource Annual'!$C:$C,L$5,'Resource Annual'!$J:$J,$B27,'Resource Annual'!$D:$D,Build_Comparison!$L$2)</f>
        <v>400</v>
      </c>
      <c r="M27" s="5">
        <f>SUMIFS('Resource Annual'!$L:$L,'Resource Annual'!$C:$C,M$5,'Resource Annual'!$J:$J,$B27,'Resource Annual'!$D:$D,Build_Comparison!$L$2)</f>
        <v>2140</v>
      </c>
      <c r="N27" s="5">
        <f>SUMIFS('Resource Annual'!$L:$L,'Resource Annual'!$C:$C,N$5,'Resource Annual'!$J:$J,$B27,'Resource Annual'!$D:$D,Build_Comparison!$L$2)</f>
        <v>20</v>
      </c>
      <c r="O27" s="5">
        <f>SUMIFS('Resource Annual'!$L:$L,'Resource Annual'!$C:$C,O$5,'Resource Annual'!$J:$J,$B27,'Resource Annual'!$D:$D,Build_Comparison!$L$2)</f>
        <v>0</v>
      </c>
      <c r="P27" s="6">
        <f>SUMIFS('Resource Annual'!$L:$L,'Resource Annual'!$C:$C,P$5,'Resource Annual'!$J:$J,$B27,'Resource Annual'!$D:$D,Build_Comparison!$L$2)</f>
        <v>12</v>
      </c>
      <c r="R27" s="12">
        <f>SUMIFS('Resource Annual'!$L:$L,'Resource Annual'!$C:$C,R$5,'Resource Annual'!$J:$J,$B27,'Resource Annual'!$D:$D,Build_Comparison!$R$2)</f>
        <v>0</v>
      </c>
      <c r="S27" s="5">
        <f>SUMIFS('Resource Annual'!$L:$L,'Resource Annual'!$C:$C,S$5,'Resource Annual'!$J:$J,$B27,'Resource Annual'!$D:$D,Build_Comparison!$R$2)</f>
        <v>2200</v>
      </c>
      <c r="T27" s="5">
        <f>SUMIFS('Resource Annual'!$L:$L,'Resource Annual'!$C:$C,T$5,'Resource Annual'!$J:$J,$B27,'Resource Annual'!$D:$D,Build_Comparison!$R$2)</f>
        <v>0</v>
      </c>
      <c r="U27" s="5">
        <f>SUMIFS('Resource Annual'!$L:$L,'Resource Annual'!$C:$C,U$5,'Resource Annual'!$J:$J,$B27,'Resource Annual'!$D:$D,Build_Comparison!$R$2)</f>
        <v>0</v>
      </c>
      <c r="V27" s="6">
        <f>SUMIFS('Resource Annual'!$L:$L,'Resource Annual'!$C:$C,V$5,'Resource Annual'!$J:$J,$B27,'Resource Annual'!$D:$D,Build_Comparison!$R$2)</f>
        <v>0</v>
      </c>
      <c r="X27" s="12">
        <f>SUMIFS('Resource Annual'!$L:$L,'Resource Annual'!$C:$C,X$5,'Resource Annual'!$J:$J,$B27,'Resource Annual'!$D:$D,Build_Comparison!$X$2)</f>
        <v>0</v>
      </c>
      <c r="Y27" s="5">
        <f>SUMIFS('Resource Annual'!$L:$L,'Resource Annual'!$C:$C,Y$5,'Resource Annual'!$J:$J,$B27,'Resource Annual'!$D:$D,Build_Comparison!$X$2)</f>
        <v>2060</v>
      </c>
      <c r="Z27" s="5">
        <f>SUMIFS('Resource Annual'!$L:$L,'Resource Annual'!$C:$C,Z$5,'Resource Annual'!$J:$J,$B27,'Resource Annual'!$D:$D,Build_Comparison!$X$2)</f>
        <v>0</v>
      </c>
      <c r="AA27" s="5">
        <f>SUMIFS('Resource Annual'!$L:$L,'Resource Annual'!$C:$C,AA$5,'Resource Annual'!$J:$J,$B27,'Resource Annual'!$D:$D,Build_Comparison!$X$2)</f>
        <v>0</v>
      </c>
      <c r="AB27" s="6">
        <f>SUMIFS('Resource Annual'!$L:$L,'Resource Annual'!$C:$C,AB$5,'Resource Annual'!$J:$J,$B27,'Resource Annual'!$D:$D,Build_Comparison!$X$2)</f>
        <v>0</v>
      </c>
    </row>
    <row r="28" spans="2:28" s="48" customFormat="1" ht="16.5" x14ac:dyDescent="0.5">
      <c r="B28" s="106">
        <v>2043</v>
      </c>
      <c r="C28" s="57">
        <f>SUMIFS(CONF_Library!31:31,CONF_Library!$7:$7,$C$2,CONF_Library!$8:$8,C$5)</f>
        <v>0</v>
      </c>
      <c r="D28" s="57">
        <f>SUMIFS(CONF_Library!31:31,CONF_Library!$7:$7,$C$2,CONF_Library!$8:$8,D$5)</f>
        <v>300</v>
      </c>
      <c r="E28" s="106"/>
      <c r="F28" s="12">
        <f>SUMIFS('Resource Annual'!$L:$L,'Resource Annual'!$C:$C,F$5,'Resource Annual'!$J:$J,$B28,'Resource Annual'!$D:$D,Build_Comparison!$F$2)</f>
        <v>400</v>
      </c>
      <c r="G28" s="5">
        <f>SUMIFS('Resource Annual'!$L:$L,'Resource Annual'!$C:$C,G$5,'Resource Annual'!$J:$J,$B28,'Resource Annual'!$D:$D,Build_Comparison!$F$2)</f>
        <v>2160</v>
      </c>
      <c r="H28" s="5">
        <f>SUMIFS('Resource Annual'!$L:$L,'Resource Annual'!$C:$C,H$5,'Resource Annual'!$J:$J,$B28,'Resource Annual'!$D:$D,Build_Comparison!$F$2)</f>
        <v>0</v>
      </c>
      <c r="I28" s="5">
        <f>SUMIFS('Resource Annual'!$L:$L,'Resource Annual'!$C:$C,I$5,'Resource Annual'!$J:$J,$B28,'Resource Annual'!$D:$D,Build_Comparison!$F$2)</f>
        <v>0</v>
      </c>
      <c r="J28" s="6">
        <f>SUMIFS('Resource Annual'!$L:$L,'Resource Annual'!$C:$C,J$5,'Resource Annual'!$J:$J,$B28,'Resource Annual'!$D:$D,Build_Comparison!$F$2)</f>
        <v>0</v>
      </c>
      <c r="L28" s="12">
        <f>SUMIFS('Resource Annual'!$L:$L,'Resource Annual'!$C:$C,L$5,'Resource Annual'!$J:$J,$B28,'Resource Annual'!$D:$D,Build_Comparison!$L$2)</f>
        <v>400</v>
      </c>
      <c r="M28" s="5">
        <f>SUMIFS('Resource Annual'!$L:$L,'Resource Annual'!$C:$C,M$5,'Resource Annual'!$J:$J,$B28,'Resource Annual'!$D:$D,Build_Comparison!$L$2)</f>
        <v>2140</v>
      </c>
      <c r="N28" s="5">
        <f>SUMIFS('Resource Annual'!$L:$L,'Resource Annual'!$C:$C,N$5,'Resource Annual'!$J:$J,$B28,'Resource Annual'!$D:$D,Build_Comparison!$L$2)</f>
        <v>20</v>
      </c>
      <c r="O28" s="5">
        <f>SUMIFS('Resource Annual'!$L:$L,'Resource Annual'!$C:$C,O$5,'Resource Annual'!$J:$J,$B28,'Resource Annual'!$D:$D,Build_Comparison!$L$2)</f>
        <v>0</v>
      </c>
      <c r="P28" s="6">
        <f>SUMIFS('Resource Annual'!$L:$L,'Resource Annual'!$C:$C,P$5,'Resource Annual'!$J:$J,$B28,'Resource Annual'!$D:$D,Build_Comparison!$L$2)</f>
        <v>12</v>
      </c>
      <c r="R28" s="12">
        <f>SUMIFS('Resource Annual'!$L:$L,'Resource Annual'!$C:$C,R$5,'Resource Annual'!$J:$J,$B28,'Resource Annual'!$D:$D,Build_Comparison!$R$2)</f>
        <v>0</v>
      </c>
      <c r="S28" s="5">
        <f>SUMIFS('Resource Annual'!$L:$L,'Resource Annual'!$C:$C,S$5,'Resource Annual'!$J:$J,$B28,'Resource Annual'!$D:$D,Build_Comparison!$R$2)</f>
        <v>2200</v>
      </c>
      <c r="T28" s="5">
        <f>SUMIFS('Resource Annual'!$L:$L,'Resource Annual'!$C:$C,T$5,'Resource Annual'!$J:$J,$B28,'Resource Annual'!$D:$D,Build_Comparison!$R$2)</f>
        <v>0</v>
      </c>
      <c r="U28" s="5">
        <f>SUMIFS('Resource Annual'!$L:$L,'Resource Annual'!$C:$C,U$5,'Resource Annual'!$J:$J,$B28,'Resource Annual'!$D:$D,Build_Comparison!$R$2)</f>
        <v>0</v>
      </c>
      <c r="V28" s="6">
        <f>SUMIFS('Resource Annual'!$L:$L,'Resource Annual'!$C:$C,V$5,'Resource Annual'!$J:$J,$B28,'Resource Annual'!$D:$D,Build_Comparison!$R$2)</f>
        <v>0</v>
      </c>
      <c r="X28" s="12">
        <f>SUMIFS('Resource Annual'!$L:$L,'Resource Annual'!$C:$C,X$5,'Resource Annual'!$J:$J,$B28,'Resource Annual'!$D:$D,Build_Comparison!$X$2)</f>
        <v>0</v>
      </c>
      <c r="Y28" s="5">
        <f>SUMIFS('Resource Annual'!$L:$L,'Resource Annual'!$C:$C,Y$5,'Resource Annual'!$J:$J,$B28,'Resource Annual'!$D:$D,Build_Comparison!$X$2)</f>
        <v>2060</v>
      </c>
      <c r="Z28" s="5">
        <f>SUMIFS('Resource Annual'!$L:$L,'Resource Annual'!$C:$C,Z$5,'Resource Annual'!$J:$J,$B28,'Resource Annual'!$D:$D,Build_Comparison!$X$2)</f>
        <v>0</v>
      </c>
      <c r="AA28" s="5">
        <f>SUMIFS('Resource Annual'!$L:$L,'Resource Annual'!$C:$C,AA$5,'Resource Annual'!$J:$J,$B28,'Resource Annual'!$D:$D,Build_Comparison!$X$2)</f>
        <v>0</v>
      </c>
      <c r="AB28" s="6">
        <f>SUMIFS('Resource Annual'!$L:$L,'Resource Annual'!$C:$C,AB$5,'Resource Annual'!$J:$J,$B28,'Resource Annual'!$D:$D,Build_Comparison!$X$2)</f>
        <v>0</v>
      </c>
    </row>
    <row r="29" spans="2:28" s="48" customFormat="1" ht="16.5" x14ac:dyDescent="0.5">
      <c r="B29" s="106">
        <v>2044</v>
      </c>
      <c r="C29" s="57">
        <f>SUMIFS(CONF_Library!32:32,CONF_Library!$7:$7,$C$2,CONF_Library!$8:$8,C$5)</f>
        <v>0</v>
      </c>
      <c r="D29" s="57">
        <f>SUMIFS(CONF_Library!32:32,CONF_Library!$7:$7,$C$2,CONF_Library!$8:$8,D$5)</f>
        <v>300</v>
      </c>
      <c r="E29" s="106"/>
      <c r="F29" s="12">
        <f>SUMIFS('Resource Annual'!$L:$L,'Resource Annual'!$C:$C,F$5,'Resource Annual'!$J:$J,$B29,'Resource Annual'!$D:$D,Build_Comparison!$F$2)</f>
        <v>400</v>
      </c>
      <c r="G29" s="5">
        <f>SUMIFS('Resource Annual'!$L:$L,'Resource Annual'!$C:$C,G$5,'Resource Annual'!$J:$J,$B29,'Resource Annual'!$D:$D,Build_Comparison!$F$2)</f>
        <v>2160</v>
      </c>
      <c r="H29" s="5">
        <f>SUMIFS('Resource Annual'!$L:$L,'Resource Annual'!$C:$C,H$5,'Resource Annual'!$J:$J,$B29,'Resource Annual'!$D:$D,Build_Comparison!$F$2)</f>
        <v>0</v>
      </c>
      <c r="I29" s="5">
        <f>SUMIFS('Resource Annual'!$L:$L,'Resource Annual'!$C:$C,I$5,'Resource Annual'!$J:$J,$B29,'Resource Annual'!$D:$D,Build_Comparison!$F$2)</f>
        <v>0</v>
      </c>
      <c r="J29" s="6">
        <f>SUMIFS('Resource Annual'!$L:$L,'Resource Annual'!$C:$C,J$5,'Resource Annual'!$J:$J,$B29,'Resource Annual'!$D:$D,Build_Comparison!$F$2)</f>
        <v>0</v>
      </c>
      <c r="L29" s="12">
        <f>SUMIFS('Resource Annual'!$L:$L,'Resource Annual'!$C:$C,L$5,'Resource Annual'!$J:$J,$B29,'Resource Annual'!$D:$D,Build_Comparison!$L$2)</f>
        <v>400</v>
      </c>
      <c r="M29" s="5">
        <f>SUMIFS('Resource Annual'!$L:$L,'Resource Annual'!$C:$C,M$5,'Resource Annual'!$J:$J,$B29,'Resource Annual'!$D:$D,Build_Comparison!$L$2)</f>
        <v>2140</v>
      </c>
      <c r="N29" s="5">
        <f>SUMIFS('Resource Annual'!$L:$L,'Resource Annual'!$C:$C,N$5,'Resource Annual'!$J:$J,$B29,'Resource Annual'!$D:$D,Build_Comparison!$L$2)</f>
        <v>20</v>
      </c>
      <c r="O29" s="5">
        <f>SUMIFS('Resource Annual'!$L:$L,'Resource Annual'!$C:$C,O$5,'Resource Annual'!$J:$J,$B29,'Resource Annual'!$D:$D,Build_Comparison!$L$2)</f>
        <v>0</v>
      </c>
      <c r="P29" s="6">
        <f>SUMIFS('Resource Annual'!$L:$L,'Resource Annual'!$C:$C,P$5,'Resource Annual'!$J:$J,$B29,'Resource Annual'!$D:$D,Build_Comparison!$L$2)</f>
        <v>12</v>
      </c>
      <c r="R29" s="12">
        <f>SUMIFS('Resource Annual'!$L:$L,'Resource Annual'!$C:$C,R$5,'Resource Annual'!$J:$J,$B29,'Resource Annual'!$D:$D,Build_Comparison!$R$2)</f>
        <v>0</v>
      </c>
      <c r="S29" s="5">
        <f>SUMIFS('Resource Annual'!$L:$L,'Resource Annual'!$C:$C,S$5,'Resource Annual'!$J:$J,$B29,'Resource Annual'!$D:$D,Build_Comparison!$R$2)</f>
        <v>2200</v>
      </c>
      <c r="T29" s="5">
        <f>SUMIFS('Resource Annual'!$L:$L,'Resource Annual'!$C:$C,T$5,'Resource Annual'!$J:$J,$B29,'Resource Annual'!$D:$D,Build_Comparison!$R$2)</f>
        <v>0</v>
      </c>
      <c r="U29" s="5">
        <f>SUMIFS('Resource Annual'!$L:$L,'Resource Annual'!$C:$C,U$5,'Resource Annual'!$J:$J,$B29,'Resource Annual'!$D:$D,Build_Comparison!$R$2)</f>
        <v>0</v>
      </c>
      <c r="V29" s="6">
        <f>SUMIFS('Resource Annual'!$L:$L,'Resource Annual'!$C:$C,V$5,'Resource Annual'!$J:$J,$B29,'Resource Annual'!$D:$D,Build_Comparison!$R$2)</f>
        <v>0</v>
      </c>
      <c r="X29" s="12">
        <f>SUMIFS('Resource Annual'!$L:$L,'Resource Annual'!$C:$C,X$5,'Resource Annual'!$J:$J,$B29,'Resource Annual'!$D:$D,Build_Comparison!$X$2)</f>
        <v>0</v>
      </c>
      <c r="Y29" s="5">
        <f>SUMIFS('Resource Annual'!$L:$L,'Resource Annual'!$C:$C,Y$5,'Resource Annual'!$J:$J,$B29,'Resource Annual'!$D:$D,Build_Comparison!$X$2)</f>
        <v>2180</v>
      </c>
      <c r="Z29" s="5">
        <f>SUMIFS('Resource Annual'!$L:$L,'Resource Annual'!$C:$C,Z$5,'Resource Annual'!$J:$J,$B29,'Resource Annual'!$D:$D,Build_Comparison!$X$2)</f>
        <v>0</v>
      </c>
      <c r="AA29" s="5">
        <f>SUMIFS('Resource Annual'!$L:$L,'Resource Annual'!$C:$C,AA$5,'Resource Annual'!$J:$J,$B29,'Resource Annual'!$D:$D,Build_Comparison!$X$2)</f>
        <v>0</v>
      </c>
      <c r="AB29" s="6">
        <f>SUMIFS('Resource Annual'!$L:$L,'Resource Annual'!$C:$C,AB$5,'Resource Annual'!$J:$J,$B29,'Resource Annual'!$D:$D,Build_Comparison!$X$2)</f>
        <v>0</v>
      </c>
    </row>
    <row r="30" spans="2:28" s="48" customFormat="1" ht="16.5" x14ac:dyDescent="0.5">
      <c r="B30" s="106">
        <v>2045</v>
      </c>
      <c r="C30" s="57">
        <f>SUMIFS(CONF_Library!33:33,CONF_Library!$7:$7,$C$2,CONF_Library!$8:$8,C$5)</f>
        <v>0</v>
      </c>
      <c r="D30" s="57">
        <f>SUMIFS(CONF_Library!33:33,CONF_Library!$7:$7,$C$2,CONF_Library!$8:$8,D$5)</f>
        <v>300</v>
      </c>
      <c r="E30" s="106"/>
      <c r="F30" s="12">
        <f>SUMIFS('Resource Annual'!$L:$L,'Resource Annual'!$C:$C,F$5,'Resource Annual'!$J:$J,$B30,'Resource Annual'!$D:$D,Build_Comparison!$F$2)</f>
        <v>400</v>
      </c>
      <c r="G30" s="5">
        <f>SUMIFS('Resource Annual'!$L:$L,'Resource Annual'!$C:$C,G$5,'Resource Annual'!$J:$J,$B30,'Resource Annual'!$D:$D,Build_Comparison!$F$2)</f>
        <v>2160</v>
      </c>
      <c r="H30" s="5">
        <f>SUMIFS('Resource Annual'!$L:$L,'Resource Annual'!$C:$C,H$5,'Resource Annual'!$J:$J,$B30,'Resource Annual'!$D:$D,Build_Comparison!$F$2)</f>
        <v>0</v>
      </c>
      <c r="I30" s="5">
        <f>SUMIFS('Resource Annual'!$L:$L,'Resource Annual'!$C:$C,I$5,'Resource Annual'!$J:$J,$B30,'Resource Annual'!$D:$D,Build_Comparison!$F$2)</f>
        <v>0</v>
      </c>
      <c r="J30" s="6">
        <f>SUMIFS('Resource Annual'!$L:$L,'Resource Annual'!$C:$C,J$5,'Resource Annual'!$J:$J,$B30,'Resource Annual'!$D:$D,Build_Comparison!$F$2)</f>
        <v>0</v>
      </c>
      <c r="L30" s="12">
        <f>SUMIFS('Resource Annual'!$L:$L,'Resource Annual'!$C:$C,L$5,'Resource Annual'!$J:$J,$B30,'Resource Annual'!$D:$D,Build_Comparison!$L$2)</f>
        <v>800</v>
      </c>
      <c r="M30" s="5">
        <f>SUMIFS('Resource Annual'!$L:$L,'Resource Annual'!$C:$C,M$5,'Resource Annual'!$J:$J,$B30,'Resource Annual'!$D:$D,Build_Comparison!$L$2)</f>
        <v>2140</v>
      </c>
      <c r="N30" s="5">
        <f>SUMIFS('Resource Annual'!$L:$L,'Resource Annual'!$C:$C,N$5,'Resource Annual'!$J:$J,$B30,'Resource Annual'!$D:$D,Build_Comparison!$L$2)</f>
        <v>20</v>
      </c>
      <c r="O30" s="5">
        <f>SUMIFS('Resource Annual'!$L:$L,'Resource Annual'!$C:$C,O$5,'Resource Annual'!$J:$J,$B30,'Resource Annual'!$D:$D,Build_Comparison!$L$2)</f>
        <v>0</v>
      </c>
      <c r="P30" s="6">
        <f>SUMIFS('Resource Annual'!$L:$L,'Resource Annual'!$C:$C,P$5,'Resource Annual'!$J:$J,$B30,'Resource Annual'!$D:$D,Build_Comparison!$L$2)</f>
        <v>12</v>
      </c>
      <c r="R30" s="12">
        <f>SUMIFS('Resource Annual'!$L:$L,'Resource Annual'!$C:$C,R$5,'Resource Annual'!$J:$J,$B30,'Resource Annual'!$D:$D,Build_Comparison!$R$2)</f>
        <v>0</v>
      </c>
      <c r="S30" s="5">
        <f>SUMIFS('Resource Annual'!$L:$L,'Resource Annual'!$C:$C,S$5,'Resource Annual'!$J:$J,$B30,'Resource Annual'!$D:$D,Build_Comparison!$R$2)</f>
        <v>2200</v>
      </c>
      <c r="T30" s="5">
        <f>SUMIFS('Resource Annual'!$L:$L,'Resource Annual'!$C:$C,T$5,'Resource Annual'!$J:$J,$B30,'Resource Annual'!$D:$D,Build_Comparison!$R$2)</f>
        <v>0</v>
      </c>
      <c r="U30" s="5">
        <f>SUMIFS('Resource Annual'!$L:$L,'Resource Annual'!$C:$C,U$5,'Resource Annual'!$J:$J,$B30,'Resource Annual'!$D:$D,Build_Comparison!$R$2)</f>
        <v>0</v>
      </c>
      <c r="V30" s="6">
        <f>SUMIFS('Resource Annual'!$L:$L,'Resource Annual'!$C:$C,V$5,'Resource Annual'!$J:$J,$B30,'Resource Annual'!$D:$D,Build_Comparison!$R$2)</f>
        <v>0</v>
      </c>
      <c r="X30" s="12">
        <f>SUMIFS('Resource Annual'!$L:$L,'Resource Annual'!$C:$C,X$5,'Resource Annual'!$J:$J,$B30,'Resource Annual'!$D:$D,Build_Comparison!$X$2)</f>
        <v>0</v>
      </c>
      <c r="Y30" s="5">
        <f>SUMIFS('Resource Annual'!$L:$L,'Resource Annual'!$C:$C,Y$5,'Resource Annual'!$J:$J,$B30,'Resource Annual'!$D:$D,Build_Comparison!$X$2)</f>
        <v>2180</v>
      </c>
      <c r="Z30" s="5">
        <f>SUMIFS('Resource Annual'!$L:$L,'Resource Annual'!$C:$C,Z$5,'Resource Annual'!$J:$J,$B30,'Resource Annual'!$D:$D,Build_Comparison!$X$2)</f>
        <v>0</v>
      </c>
      <c r="AA30" s="5">
        <f>SUMIFS('Resource Annual'!$L:$L,'Resource Annual'!$C:$C,AA$5,'Resource Annual'!$J:$J,$B30,'Resource Annual'!$D:$D,Build_Comparison!$X$2)</f>
        <v>0</v>
      </c>
      <c r="AB30" s="6">
        <f>SUMIFS('Resource Annual'!$L:$L,'Resource Annual'!$C:$C,AB$5,'Resource Annual'!$J:$J,$B30,'Resource Annual'!$D:$D,Build_Comparison!$X$2)</f>
        <v>0</v>
      </c>
    </row>
    <row r="31" spans="2:28" s="48" customFormat="1" ht="16.5" x14ac:dyDescent="0.5">
      <c r="B31" s="106">
        <v>2046</v>
      </c>
      <c r="C31" s="57">
        <f>SUMIFS(CONF_Library!34:34,CONF_Library!$7:$7,$C$2,CONF_Library!$8:$8,C$5)</f>
        <v>0</v>
      </c>
      <c r="D31" s="57">
        <f>SUMIFS(CONF_Library!34:34,CONF_Library!$7:$7,$C$2,CONF_Library!$8:$8,D$5)</f>
        <v>300</v>
      </c>
      <c r="E31" s="106"/>
      <c r="F31" s="12">
        <f>SUMIFS('Resource Annual'!$L:$L,'Resource Annual'!$C:$C,F$5,'Resource Annual'!$J:$J,$B31,'Resource Annual'!$D:$D,Build_Comparison!$F$2)</f>
        <v>400</v>
      </c>
      <c r="G31" s="5">
        <f>SUMIFS('Resource Annual'!$L:$L,'Resource Annual'!$C:$C,G$5,'Resource Annual'!$J:$J,$B31,'Resource Annual'!$D:$D,Build_Comparison!$F$2)</f>
        <v>2160</v>
      </c>
      <c r="H31" s="5">
        <f>SUMIFS('Resource Annual'!$L:$L,'Resource Annual'!$C:$C,H$5,'Resource Annual'!$J:$J,$B31,'Resource Annual'!$D:$D,Build_Comparison!$F$2)</f>
        <v>0</v>
      </c>
      <c r="I31" s="5">
        <f>SUMIFS('Resource Annual'!$L:$L,'Resource Annual'!$C:$C,I$5,'Resource Annual'!$J:$J,$B31,'Resource Annual'!$D:$D,Build_Comparison!$F$2)</f>
        <v>0</v>
      </c>
      <c r="J31" s="6">
        <f>SUMIFS('Resource Annual'!$L:$L,'Resource Annual'!$C:$C,J$5,'Resource Annual'!$J:$J,$B31,'Resource Annual'!$D:$D,Build_Comparison!$F$2)</f>
        <v>0</v>
      </c>
      <c r="L31" s="12">
        <f>SUMIFS('Resource Annual'!$L:$L,'Resource Annual'!$C:$C,L$5,'Resource Annual'!$J:$J,$B31,'Resource Annual'!$D:$D,Build_Comparison!$L$2)</f>
        <v>1200</v>
      </c>
      <c r="M31" s="5">
        <f>SUMIFS('Resource Annual'!$L:$L,'Resource Annual'!$C:$C,M$5,'Resource Annual'!$J:$J,$B31,'Resource Annual'!$D:$D,Build_Comparison!$L$2)</f>
        <v>2140</v>
      </c>
      <c r="N31" s="5">
        <f>SUMIFS('Resource Annual'!$L:$L,'Resource Annual'!$C:$C,N$5,'Resource Annual'!$J:$J,$B31,'Resource Annual'!$D:$D,Build_Comparison!$L$2)</f>
        <v>20</v>
      </c>
      <c r="O31" s="5">
        <f>SUMIFS('Resource Annual'!$L:$L,'Resource Annual'!$C:$C,O$5,'Resource Annual'!$J:$J,$B31,'Resource Annual'!$D:$D,Build_Comparison!$L$2)</f>
        <v>0</v>
      </c>
      <c r="P31" s="6">
        <f>SUMIFS('Resource Annual'!$L:$L,'Resource Annual'!$C:$C,P$5,'Resource Annual'!$J:$J,$B31,'Resource Annual'!$D:$D,Build_Comparison!$L$2)</f>
        <v>12</v>
      </c>
      <c r="R31" s="12">
        <f>SUMIFS('Resource Annual'!$L:$L,'Resource Annual'!$C:$C,R$5,'Resource Annual'!$J:$J,$B31,'Resource Annual'!$D:$D,Build_Comparison!$R$2)</f>
        <v>0</v>
      </c>
      <c r="S31" s="5">
        <f>SUMIFS('Resource Annual'!$L:$L,'Resource Annual'!$C:$C,S$5,'Resource Annual'!$J:$J,$B31,'Resource Annual'!$D:$D,Build_Comparison!$R$2)</f>
        <v>2200</v>
      </c>
      <c r="T31" s="5">
        <f>SUMIFS('Resource Annual'!$L:$L,'Resource Annual'!$C:$C,T$5,'Resource Annual'!$J:$J,$B31,'Resource Annual'!$D:$D,Build_Comparison!$R$2)</f>
        <v>0</v>
      </c>
      <c r="U31" s="5">
        <f>SUMIFS('Resource Annual'!$L:$L,'Resource Annual'!$C:$C,U$5,'Resource Annual'!$J:$J,$B31,'Resource Annual'!$D:$D,Build_Comparison!$R$2)</f>
        <v>0</v>
      </c>
      <c r="V31" s="6">
        <f>SUMIFS('Resource Annual'!$L:$L,'Resource Annual'!$C:$C,V$5,'Resource Annual'!$J:$J,$B31,'Resource Annual'!$D:$D,Build_Comparison!$R$2)</f>
        <v>0</v>
      </c>
      <c r="X31" s="12">
        <f>SUMIFS('Resource Annual'!$L:$L,'Resource Annual'!$C:$C,X$5,'Resource Annual'!$J:$J,$B31,'Resource Annual'!$D:$D,Build_Comparison!$X$2)</f>
        <v>0</v>
      </c>
      <c r="Y31" s="5">
        <f>SUMIFS('Resource Annual'!$L:$L,'Resource Annual'!$C:$C,Y$5,'Resource Annual'!$J:$J,$B31,'Resource Annual'!$D:$D,Build_Comparison!$X$2)</f>
        <v>2180</v>
      </c>
      <c r="Z31" s="5">
        <f>SUMIFS('Resource Annual'!$L:$L,'Resource Annual'!$C:$C,Z$5,'Resource Annual'!$J:$J,$B31,'Resource Annual'!$D:$D,Build_Comparison!$X$2)</f>
        <v>0</v>
      </c>
      <c r="AA31" s="5">
        <f>SUMIFS('Resource Annual'!$L:$L,'Resource Annual'!$C:$C,AA$5,'Resource Annual'!$J:$J,$B31,'Resource Annual'!$D:$D,Build_Comparison!$X$2)</f>
        <v>0</v>
      </c>
      <c r="AB31" s="6">
        <f>SUMIFS('Resource Annual'!$L:$L,'Resource Annual'!$C:$C,AB$5,'Resource Annual'!$J:$J,$B31,'Resource Annual'!$D:$D,Build_Comparison!$X$2)</f>
        <v>0</v>
      </c>
    </row>
    <row r="32" spans="2:28" s="48" customFormat="1" ht="16.5" x14ac:dyDescent="0.5">
      <c r="B32" s="106">
        <v>2047</v>
      </c>
      <c r="C32" s="57">
        <f>SUMIFS(CONF_Library!35:35,CONF_Library!$7:$7,$C$2,CONF_Library!$8:$8,C$5)</f>
        <v>0</v>
      </c>
      <c r="D32" s="57">
        <f>SUMIFS(CONF_Library!35:35,CONF_Library!$7:$7,$C$2,CONF_Library!$8:$8,D$5)</f>
        <v>449.99999999999994</v>
      </c>
      <c r="E32" s="106"/>
      <c r="F32" s="12">
        <f>SUMIFS('Resource Annual'!$L:$L,'Resource Annual'!$C:$C,F$5,'Resource Annual'!$J:$J,$B32,'Resource Annual'!$D:$D,Build_Comparison!$F$2)</f>
        <v>400</v>
      </c>
      <c r="G32" s="5">
        <f>SUMIFS('Resource Annual'!$L:$L,'Resource Annual'!$C:$C,G$5,'Resource Annual'!$J:$J,$B32,'Resource Annual'!$D:$D,Build_Comparison!$F$2)</f>
        <v>2160</v>
      </c>
      <c r="H32" s="5">
        <f>SUMIFS('Resource Annual'!$L:$L,'Resource Annual'!$C:$C,H$5,'Resource Annual'!$J:$J,$B32,'Resource Annual'!$D:$D,Build_Comparison!$F$2)</f>
        <v>0</v>
      </c>
      <c r="I32" s="5">
        <f>SUMIFS('Resource Annual'!$L:$L,'Resource Annual'!$C:$C,I$5,'Resource Annual'!$J:$J,$B32,'Resource Annual'!$D:$D,Build_Comparison!$F$2)</f>
        <v>0</v>
      </c>
      <c r="J32" s="6">
        <f>SUMIFS('Resource Annual'!$L:$L,'Resource Annual'!$C:$C,J$5,'Resource Annual'!$J:$J,$B32,'Resource Annual'!$D:$D,Build_Comparison!$F$2)</f>
        <v>0</v>
      </c>
      <c r="L32" s="12">
        <f>SUMIFS('Resource Annual'!$L:$L,'Resource Annual'!$C:$C,L$5,'Resource Annual'!$J:$J,$B32,'Resource Annual'!$D:$D,Build_Comparison!$L$2)</f>
        <v>1600</v>
      </c>
      <c r="M32" s="5">
        <f>SUMIFS('Resource Annual'!$L:$L,'Resource Annual'!$C:$C,M$5,'Resource Annual'!$J:$J,$B32,'Resource Annual'!$D:$D,Build_Comparison!$L$2)</f>
        <v>2140</v>
      </c>
      <c r="N32" s="5">
        <f>SUMIFS('Resource Annual'!$L:$L,'Resource Annual'!$C:$C,N$5,'Resource Annual'!$J:$J,$B32,'Resource Annual'!$D:$D,Build_Comparison!$L$2)</f>
        <v>20</v>
      </c>
      <c r="O32" s="5">
        <f>SUMIFS('Resource Annual'!$L:$L,'Resource Annual'!$C:$C,O$5,'Resource Annual'!$J:$J,$B32,'Resource Annual'!$D:$D,Build_Comparison!$L$2)</f>
        <v>0</v>
      </c>
      <c r="P32" s="6">
        <f>SUMIFS('Resource Annual'!$L:$L,'Resource Annual'!$C:$C,P$5,'Resource Annual'!$J:$J,$B32,'Resource Annual'!$D:$D,Build_Comparison!$L$2)</f>
        <v>12</v>
      </c>
      <c r="R32" s="12">
        <f>SUMIFS('Resource Annual'!$L:$L,'Resource Annual'!$C:$C,R$5,'Resource Annual'!$J:$J,$B32,'Resource Annual'!$D:$D,Build_Comparison!$R$2)</f>
        <v>0</v>
      </c>
      <c r="S32" s="5">
        <f>SUMIFS('Resource Annual'!$L:$L,'Resource Annual'!$C:$C,S$5,'Resource Annual'!$J:$J,$B32,'Resource Annual'!$D:$D,Build_Comparison!$R$2)</f>
        <v>2200</v>
      </c>
      <c r="T32" s="5">
        <f>SUMIFS('Resource Annual'!$L:$L,'Resource Annual'!$C:$C,T$5,'Resource Annual'!$J:$J,$B32,'Resource Annual'!$D:$D,Build_Comparison!$R$2)</f>
        <v>0</v>
      </c>
      <c r="U32" s="5">
        <f>SUMIFS('Resource Annual'!$L:$L,'Resource Annual'!$C:$C,U$5,'Resource Annual'!$J:$J,$B32,'Resource Annual'!$D:$D,Build_Comparison!$R$2)</f>
        <v>0</v>
      </c>
      <c r="V32" s="6">
        <f>SUMIFS('Resource Annual'!$L:$L,'Resource Annual'!$C:$C,V$5,'Resource Annual'!$J:$J,$B32,'Resource Annual'!$D:$D,Build_Comparison!$R$2)</f>
        <v>0</v>
      </c>
      <c r="X32" s="12">
        <f>SUMIFS('Resource Annual'!$L:$L,'Resource Annual'!$C:$C,X$5,'Resource Annual'!$J:$J,$B32,'Resource Annual'!$D:$D,Build_Comparison!$X$2)</f>
        <v>0</v>
      </c>
      <c r="Y32" s="5">
        <f>SUMIFS('Resource Annual'!$L:$L,'Resource Annual'!$C:$C,Y$5,'Resource Annual'!$J:$J,$B32,'Resource Annual'!$D:$D,Build_Comparison!$X$2)</f>
        <v>2180</v>
      </c>
      <c r="Z32" s="5">
        <f>SUMIFS('Resource Annual'!$L:$L,'Resource Annual'!$C:$C,Z$5,'Resource Annual'!$J:$J,$B32,'Resource Annual'!$D:$D,Build_Comparison!$X$2)</f>
        <v>0</v>
      </c>
      <c r="AA32" s="5">
        <f>SUMIFS('Resource Annual'!$L:$L,'Resource Annual'!$C:$C,AA$5,'Resource Annual'!$J:$J,$B32,'Resource Annual'!$D:$D,Build_Comparison!$X$2)</f>
        <v>0</v>
      </c>
      <c r="AB32" s="6">
        <f>SUMIFS('Resource Annual'!$L:$L,'Resource Annual'!$C:$C,AB$5,'Resource Annual'!$J:$J,$B32,'Resource Annual'!$D:$D,Build_Comparison!$X$2)</f>
        <v>0</v>
      </c>
    </row>
    <row r="33" spans="2:28" s="48" customFormat="1" ht="16.5" x14ac:dyDescent="0.5">
      <c r="B33" s="106">
        <v>2048</v>
      </c>
      <c r="C33" s="57">
        <f>SUMIFS(CONF_Library!36:36,CONF_Library!$7:$7,$C$2,CONF_Library!$8:$8,C$5)</f>
        <v>0</v>
      </c>
      <c r="D33" s="57">
        <f>SUMIFS(CONF_Library!36:36,CONF_Library!$7:$7,$C$2,CONF_Library!$8:$8,D$5)</f>
        <v>449.99999999999994</v>
      </c>
      <c r="E33" s="106"/>
      <c r="F33" s="12">
        <f>SUMIFS('Resource Annual'!$L:$L,'Resource Annual'!$C:$C,F$5,'Resource Annual'!$J:$J,$B33,'Resource Annual'!$D:$D,Build_Comparison!$F$2)</f>
        <v>400</v>
      </c>
      <c r="G33" s="5">
        <f>SUMIFS('Resource Annual'!$L:$L,'Resource Annual'!$C:$C,G$5,'Resource Annual'!$J:$J,$B33,'Resource Annual'!$D:$D,Build_Comparison!$F$2)</f>
        <v>2160</v>
      </c>
      <c r="H33" s="5">
        <f>SUMIFS('Resource Annual'!$L:$L,'Resource Annual'!$C:$C,H$5,'Resource Annual'!$J:$J,$B33,'Resource Annual'!$D:$D,Build_Comparison!$F$2)</f>
        <v>0</v>
      </c>
      <c r="I33" s="5">
        <f>SUMIFS('Resource Annual'!$L:$L,'Resource Annual'!$C:$C,I$5,'Resource Annual'!$J:$J,$B33,'Resource Annual'!$D:$D,Build_Comparison!$F$2)</f>
        <v>0</v>
      </c>
      <c r="J33" s="6">
        <f>SUMIFS('Resource Annual'!$L:$L,'Resource Annual'!$C:$C,J$5,'Resource Annual'!$J:$J,$B33,'Resource Annual'!$D:$D,Build_Comparison!$F$2)</f>
        <v>0</v>
      </c>
      <c r="L33" s="12">
        <f>SUMIFS('Resource Annual'!$L:$L,'Resource Annual'!$C:$C,L$5,'Resource Annual'!$J:$J,$B33,'Resource Annual'!$D:$D,Build_Comparison!$L$2)</f>
        <v>1900</v>
      </c>
      <c r="M33" s="5">
        <f>SUMIFS('Resource Annual'!$L:$L,'Resource Annual'!$C:$C,M$5,'Resource Annual'!$J:$J,$B33,'Resource Annual'!$D:$D,Build_Comparison!$L$2)</f>
        <v>2140</v>
      </c>
      <c r="N33" s="5">
        <f>SUMIFS('Resource Annual'!$L:$L,'Resource Annual'!$C:$C,N$5,'Resource Annual'!$J:$J,$B33,'Resource Annual'!$D:$D,Build_Comparison!$L$2)</f>
        <v>20</v>
      </c>
      <c r="O33" s="5">
        <f>SUMIFS('Resource Annual'!$L:$L,'Resource Annual'!$C:$C,O$5,'Resource Annual'!$J:$J,$B33,'Resource Annual'!$D:$D,Build_Comparison!$L$2)</f>
        <v>0</v>
      </c>
      <c r="P33" s="6">
        <f>SUMIFS('Resource Annual'!$L:$L,'Resource Annual'!$C:$C,P$5,'Resource Annual'!$J:$J,$B33,'Resource Annual'!$D:$D,Build_Comparison!$L$2)</f>
        <v>12</v>
      </c>
      <c r="R33" s="12">
        <f>SUMIFS('Resource Annual'!$L:$L,'Resource Annual'!$C:$C,R$5,'Resource Annual'!$J:$J,$B33,'Resource Annual'!$D:$D,Build_Comparison!$R$2)</f>
        <v>0</v>
      </c>
      <c r="S33" s="5">
        <f>SUMIFS('Resource Annual'!$L:$L,'Resource Annual'!$C:$C,S$5,'Resource Annual'!$J:$J,$B33,'Resource Annual'!$D:$D,Build_Comparison!$R$2)</f>
        <v>2200</v>
      </c>
      <c r="T33" s="5">
        <f>SUMIFS('Resource Annual'!$L:$L,'Resource Annual'!$C:$C,T$5,'Resource Annual'!$J:$J,$B33,'Resource Annual'!$D:$D,Build_Comparison!$R$2)</f>
        <v>0</v>
      </c>
      <c r="U33" s="5">
        <f>SUMIFS('Resource Annual'!$L:$L,'Resource Annual'!$C:$C,U$5,'Resource Annual'!$J:$J,$B33,'Resource Annual'!$D:$D,Build_Comparison!$R$2)</f>
        <v>0</v>
      </c>
      <c r="V33" s="6">
        <f>SUMIFS('Resource Annual'!$L:$L,'Resource Annual'!$C:$C,V$5,'Resource Annual'!$J:$J,$B33,'Resource Annual'!$D:$D,Build_Comparison!$R$2)</f>
        <v>0</v>
      </c>
      <c r="X33" s="12">
        <f>SUMIFS('Resource Annual'!$L:$L,'Resource Annual'!$C:$C,X$5,'Resource Annual'!$J:$J,$B33,'Resource Annual'!$D:$D,Build_Comparison!$X$2)</f>
        <v>0</v>
      </c>
      <c r="Y33" s="5">
        <f>SUMIFS('Resource Annual'!$L:$L,'Resource Annual'!$C:$C,Y$5,'Resource Annual'!$J:$J,$B33,'Resource Annual'!$D:$D,Build_Comparison!$X$2)</f>
        <v>2180</v>
      </c>
      <c r="Z33" s="5">
        <f>SUMIFS('Resource Annual'!$L:$L,'Resource Annual'!$C:$C,Z$5,'Resource Annual'!$J:$J,$B33,'Resource Annual'!$D:$D,Build_Comparison!$X$2)</f>
        <v>0</v>
      </c>
      <c r="AA33" s="5">
        <f>SUMIFS('Resource Annual'!$L:$L,'Resource Annual'!$C:$C,AA$5,'Resource Annual'!$J:$J,$B33,'Resource Annual'!$D:$D,Build_Comparison!$X$2)</f>
        <v>0</v>
      </c>
      <c r="AB33" s="6">
        <f>SUMIFS('Resource Annual'!$L:$L,'Resource Annual'!$C:$C,AB$5,'Resource Annual'!$J:$J,$B33,'Resource Annual'!$D:$D,Build_Comparison!$X$2)</f>
        <v>0</v>
      </c>
    </row>
    <row r="34" spans="2:28" s="48" customFormat="1" ht="16.5" x14ac:dyDescent="0.5">
      <c r="B34" s="106">
        <v>2049</v>
      </c>
      <c r="C34" s="57">
        <f>SUMIFS(CONF_Library!37:37,CONF_Library!$7:$7,$C$2,CONF_Library!$8:$8,C$5)</f>
        <v>0</v>
      </c>
      <c r="D34" s="57">
        <f>SUMIFS(CONF_Library!37:37,CONF_Library!$7:$7,$C$2,CONF_Library!$8:$8,D$5)</f>
        <v>449.99999999999994</v>
      </c>
      <c r="E34" s="106"/>
      <c r="F34" s="12">
        <f>SUMIFS('Resource Annual'!$L:$L,'Resource Annual'!$C:$C,F$5,'Resource Annual'!$J:$J,$B34,'Resource Annual'!$D:$D,Build_Comparison!$F$2)</f>
        <v>1000</v>
      </c>
      <c r="G34" s="5">
        <f>SUMIFS('Resource Annual'!$L:$L,'Resource Annual'!$C:$C,G$5,'Resource Annual'!$J:$J,$B34,'Resource Annual'!$D:$D,Build_Comparison!$F$2)</f>
        <v>2160</v>
      </c>
      <c r="H34" s="5">
        <f>SUMIFS('Resource Annual'!$L:$L,'Resource Annual'!$C:$C,H$5,'Resource Annual'!$J:$J,$B34,'Resource Annual'!$D:$D,Build_Comparison!$F$2)</f>
        <v>0</v>
      </c>
      <c r="I34" s="5">
        <f>SUMIFS('Resource Annual'!$L:$L,'Resource Annual'!$C:$C,I$5,'Resource Annual'!$J:$J,$B34,'Resource Annual'!$D:$D,Build_Comparison!$F$2)</f>
        <v>0</v>
      </c>
      <c r="J34" s="6">
        <f>SUMIFS('Resource Annual'!$L:$L,'Resource Annual'!$C:$C,J$5,'Resource Annual'!$J:$J,$B34,'Resource Annual'!$D:$D,Build_Comparison!$F$2)</f>
        <v>0</v>
      </c>
      <c r="L34" s="12">
        <f>SUMIFS('Resource Annual'!$L:$L,'Resource Annual'!$C:$C,L$5,'Resource Annual'!$J:$J,$B34,'Resource Annual'!$D:$D,Build_Comparison!$L$2)</f>
        <v>1900</v>
      </c>
      <c r="M34" s="5">
        <f>SUMIFS('Resource Annual'!$L:$L,'Resource Annual'!$C:$C,M$5,'Resource Annual'!$J:$J,$B34,'Resource Annual'!$D:$D,Build_Comparison!$L$2)</f>
        <v>2140</v>
      </c>
      <c r="N34" s="5">
        <f>SUMIFS('Resource Annual'!$L:$L,'Resource Annual'!$C:$C,N$5,'Resource Annual'!$J:$J,$B34,'Resource Annual'!$D:$D,Build_Comparison!$L$2)</f>
        <v>20</v>
      </c>
      <c r="O34" s="5">
        <f>SUMIFS('Resource Annual'!$L:$L,'Resource Annual'!$C:$C,O$5,'Resource Annual'!$J:$J,$B34,'Resource Annual'!$D:$D,Build_Comparison!$L$2)</f>
        <v>0</v>
      </c>
      <c r="P34" s="6">
        <f>SUMIFS('Resource Annual'!$L:$L,'Resource Annual'!$C:$C,P$5,'Resource Annual'!$J:$J,$B34,'Resource Annual'!$D:$D,Build_Comparison!$L$2)</f>
        <v>12</v>
      </c>
      <c r="R34" s="12">
        <f>SUMIFS('Resource Annual'!$L:$L,'Resource Annual'!$C:$C,R$5,'Resource Annual'!$J:$J,$B34,'Resource Annual'!$D:$D,Build_Comparison!$R$2)</f>
        <v>0</v>
      </c>
      <c r="S34" s="5">
        <f>SUMIFS('Resource Annual'!$L:$L,'Resource Annual'!$C:$C,S$5,'Resource Annual'!$J:$J,$B34,'Resource Annual'!$D:$D,Build_Comparison!$R$2)</f>
        <v>2200</v>
      </c>
      <c r="T34" s="5">
        <f>SUMIFS('Resource Annual'!$L:$L,'Resource Annual'!$C:$C,T$5,'Resource Annual'!$J:$J,$B34,'Resource Annual'!$D:$D,Build_Comparison!$R$2)</f>
        <v>0</v>
      </c>
      <c r="U34" s="5">
        <f>SUMIFS('Resource Annual'!$L:$L,'Resource Annual'!$C:$C,U$5,'Resource Annual'!$J:$J,$B34,'Resource Annual'!$D:$D,Build_Comparison!$R$2)</f>
        <v>0</v>
      </c>
      <c r="V34" s="6">
        <f>SUMIFS('Resource Annual'!$L:$L,'Resource Annual'!$C:$C,V$5,'Resource Annual'!$J:$J,$B34,'Resource Annual'!$D:$D,Build_Comparison!$R$2)</f>
        <v>0</v>
      </c>
      <c r="X34" s="12">
        <f>SUMIFS('Resource Annual'!$L:$L,'Resource Annual'!$C:$C,X$5,'Resource Annual'!$J:$J,$B34,'Resource Annual'!$D:$D,Build_Comparison!$X$2)</f>
        <v>0</v>
      </c>
      <c r="Y34" s="5">
        <f>SUMIFS('Resource Annual'!$L:$L,'Resource Annual'!$C:$C,Y$5,'Resource Annual'!$J:$J,$B34,'Resource Annual'!$D:$D,Build_Comparison!$X$2)</f>
        <v>2180</v>
      </c>
      <c r="Z34" s="5">
        <f>SUMIFS('Resource Annual'!$L:$L,'Resource Annual'!$C:$C,Z$5,'Resource Annual'!$J:$J,$B34,'Resource Annual'!$D:$D,Build_Comparison!$X$2)</f>
        <v>0</v>
      </c>
      <c r="AA34" s="5">
        <f>SUMIFS('Resource Annual'!$L:$L,'Resource Annual'!$C:$C,AA$5,'Resource Annual'!$J:$J,$B34,'Resource Annual'!$D:$D,Build_Comparison!$X$2)</f>
        <v>0</v>
      </c>
      <c r="AB34" s="6">
        <f>SUMIFS('Resource Annual'!$L:$L,'Resource Annual'!$C:$C,AB$5,'Resource Annual'!$J:$J,$B34,'Resource Annual'!$D:$D,Build_Comparison!$X$2)</f>
        <v>0</v>
      </c>
    </row>
    <row r="35" spans="2:28" ht="16.95" thickBot="1" x14ac:dyDescent="0.55000000000000004">
      <c r="B35" s="106">
        <v>2050</v>
      </c>
      <c r="C35" s="57">
        <f>SUMIFS(CONF_Library!38:38,CONF_Library!$7:$7,$C$2,CONF_Library!$8:$8,C$5)</f>
        <v>0</v>
      </c>
      <c r="D35" s="57">
        <f>SUMIFS(CONF_Library!38:38,CONF_Library!$7:$7,$C$2,CONF_Library!$8:$8,D$5)</f>
        <v>449.99999999999994</v>
      </c>
      <c r="E35" s="14"/>
      <c r="F35" s="13">
        <f>SUMIFS('Resource Annual'!$L:$L,'Resource Annual'!$C:$C,F$5,'Resource Annual'!$J:$J,$B35,'Resource Annual'!$D:$D,Build_Comparison!$F$2)</f>
        <v>1300</v>
      </c>
      <c r="G35" s="7">
        <f>SUMIFS('Resource Annual'!$L:$L,'Resource Annual'!$C:$C,G$5,'Resource Annual'!$J:$J,$B35,'Resource Annual'!$D:$D,Build_Comparison!$F$2)</f>
        <v>2160</v>
      </c>
      <c r="H35" s="7">
        <f>SUMIFS('Resource Annual'!$L:$L,'Resource Annual'!$C:$C,H$5,'Resource Annual'!$J:$J,$B35,'Resource Annual'!$D:$D,Build_Comparison!$F$2)</f>
        <v>0</v>
      </c>
      <c r="I35" s="7">
        <f>SUMIFS('Resource Annual'!$L:$L,'Resource Annual'!$C:$C,I$5,'Resource Annual'!$J:$J,$B35,'Resource Annual'!$D:$D,Build_Comparison!$F$2)</f>
        <v>0</v>
      </c>
      <c r="J35" s="8">
        <f>SUMIFS('Resource Annual'!$L:$L,'Resource Annual'!$C:$C,J$5,'Resource Annual'!$J:$J,$B35,'Resource Annual'!$D:$D,Build_Comparison!$F$2)</f>
        <v>0</v>
      </c>
      <c r="K35" s="48"/>
      <c r="L35" s="13">
        <f>SUMIFS('Resource Annual'!$L:$L,'Resource Annual'!$C:$C,L$5,'Resource Annual'!$J:$J,$B35,'Resource Annual'!$D:$D,Build_Comparison!$L$2)</f>
        <v>2000</v>
      </c>
      <c r="M35" s="7">
        <f>SUMIFS('Resource Annual'!$L:$L,'Resource Annual'!$C:$C,M$5,'Resource Annual'!$J:$J,$B35,'Resource Annual'!$D:$D,Build_Comparison!$L$2)</f>
        <v>2140</v>
      </c>
      <c r="N35" s="7">
        <f>SUMIFS('Resource Annual'!$L:$L,'Resource Annual'!$C:$C,N$5,'Resource Annual'!$J:$J,$B35,'Resource Annual'!$D:$D,Build_Comparison!$L$2)</f>
        <v>20</v>
      </c>
      <c r="O35" s="7">
        <f>SUMIFS('Resource Annual'!$L:$L,'Resource Annual'!$C:$C,O$5,'Resource Annual'!$J:$J,$B35,'Resource Annual'!$D:$D,Build_Comparison!$L$2)</f>
        <v>0</v>
      </c>
      <c r="P35" s="8">
        <f>SUMIFS('Resource Annual'!$L:$L,'Resource Annual'!$C:$C,P$5,'Resource Annual'!$J:$J,$B35,'Resource Annual'!$D:$D,Build_Comparison!$L$2)</f>
        <v>12</v>
      </c>
      <c r="R35" s="13">
        <f>SUMIFS('Resource Annual'!$L:$L,'Resource Annual'!$C:$C,R$5,'Resource Annual'!$J:$J,$B35,'Resource Annual'!$D:$D,Build_Comparison!$R$2)</f>
        <v>0</v>
      </c>
      <c r="S35" s="7">
        <f>SUMIFS('Resource Annual'!$L:$L,'Resource Annual'!$C:$C,S$5,'Resource Annual'!$J:$J,$B35,'Resource Annual'!$D:$D,Build_Comparison!$R$2)</f>
        <v>2200</v>
      </c>
      <c r="T35" s="7">
        <f>SUMIFS('Resource Annual'!$L:$L,'Resource Annual'!$C:$C,T$5,'Resource Annual'!$J:$J,$B35,'Resource Annual'!$D:$D,Build_Comparison!$R$2)</f>
        <v>0</v>
      </c>
      <c r="U35" s="7">
        <f>SUMIFS('Resource Annual'!$L:$L,'Resource Annual'!$C:$C,U$5,'Resource Annual'!$J:$J,$B35,'Resource Annual'!$D:$D,Build_Comparison!$R$2)</f>
        <v>0</v>
      </c>
      <c r="V35" s="8">
        <f>SUMIFS('Resource Annual'!$L:$L,'Resource Annual'!$C:$C,V$5,'Resource Annual'!$J:$J,$B35,'Resource Annual'!$D:$D,Build_Comparison!$R$2)</f>
        <v>0</v>
      </c>
      <c r="X35" s="13">
        <f>SUMIFS('Resource Annual'!$L:$L,'Resource Annual'!$C:$C,X$5,'Resource Annual'!$J:$J,$B35,'Resource Annual'!$D:$D,Build_Comparison!$X$2)</f>
        <v>0</v>
      </c>
      <c r="Y35" s="7">
        <f>SUMIFS('Resource Annual'!$L:$L,'Resource Annual'!$C:$C,Y$5,'Resource Annual'!$J:$J,$B35,'Resource Annual'!$D:$D,Build_Comparison!$X$2)</f>
        <v>2180</v>
      </c>
      <c r="Z35" s="7">
        <f>SUMIFS('Resource Annual'!$L:$L,'Resource Annual'!$C:$C,Z$5,'Resource Annual'!$J:$J,$B35,'Resource Annual'!$D:$D,Build_Comparison!$X$2)</f>
        <v>60</v>
      </c>
      <c r="AA35" s="7">
        <f>SUMIFS('Resource Annual'!$L:$L,'Resource Annual'!$C:$C,AA$5,'Resource Annual'!$J:$J,$B35,'Resource Annual'!$D:$D,Build_Comparison!$X$2)</f>
        <v>0</v>
      </c>
      <c r="AB35" s="8">
        <f>SUMIFS('Resource Annual'!$L:$L,'Resource Annual'!$C:$C,AB$5,'Resource Annual'!$J:$J,$B35,'Resource Annual'!$D:$D,Build_Comparison!$X$2)</f>
        <v>36</v>
      </c>
    </row>
    <row r="36" spans="2:28" ht="16.95" thickBot="1" x14ac:dyDescent="0.55000000000000004"/>
    <row r="37" spans="2:28" s="1" customFormat="1" ht="16.5" x14ac:dyDescent="0.5">
      <c r="C37" s="200" t="s">
        <v>306</v>
      </c>
      <c r="D37" s="200"/>
      <c r="E37" s="46"/>
      <c r="F37" s="196" t="str">
        <f>F2&amp; " Model Results: Incremental New Builds Capacity (MW)"</f>
        <v>KPCo Retire 2028, with CO2 Model Results: Incremental New Builds Capacity (MW)</v>
      </c>
      <c r="G37" s="197"/>
      <c r="H37" s="197"/>
      <c r="I37" s="197"/>
      <c r="J37" s="198"/>
      <c r="K37" s="22"/>
      <c r="L37" s="196" t="str">
        <f>L2&amp; " Model Results: Incremental New Builds Capacity (MW)"</f>
        <v>KPCo Retire 2040, with CO2 Model Results: Incremental New Builds Capacity (MW)</v>
      </c>
      <c r="M37" s="197"/>
      <c r="N37" s="197"/>
      <c r="O37" s="197"/>
      <c r="P37" s="198"/>
      <c r="Q37" s="22"/>
      <c r="R37" s="196" t="str">
        <f>R2&amp; " Model Results: Incremental New Builds Capacity (MW)"</f>
        <v>KPCo Retire 2028, no CO2 Model Results: Incremental New Builds Capacity (MW)</v>
      </c>
      <c r="S37" s="197"/>
      <c r="T37" s="197"/>
      <c r="U37" s="197"/>
      <c r="V37" s="198"/>
      <c r="W37" s="22"/>
      <c r="X37" s="196" t="str">
        <f>X2&amp; " Model Results: Incremental New Builds Capacity (MW)"</f>
        <v>KPCo Retire 2040, no CO2 Model Results: Incremental New Builds Capacity (MW)</v>
      </c>
      <c r="Y37" s="197"/>
      <c r="Z37" s="197"/>
      <c r="AA37" s="197"/>
      <c r="AB37" s="198"/>
    </row>
    <row r="38" spans="2:28" ht="16.5" x14ac:dyDescent="0.5">
      <c r="B38" s="14" t="s">
        <v>6</v>
      </c>
      <c r="C38" s="55" t="s">
        <v>301</v>
      </c>
      <c r="D38" s="55" t="s">
        <v>298</v>
      </c>
      <c r="E38" s="14"/>
      <c r="F38" s="9" t="s">
        <v>301</v>
      </c>
      <c r="G38" s="10" t="s">
        <v>298</v>
      </c>
      <c r="H38" s="10" t="s">
        <v>300</v>
      </c>
      <c r="I38" s="10" t="s">
        <v>297</v>
      </c>
      <c r="J38" s="11" t="s">
        <v>299</v>
      </c>
      <c r="K38" s="10"/>
      <c r="L38" s="9" t="s">
        <v>301</v>
      </c>
      <c r="M38" s="10" t="s">
        <v>298</v>
      </c>
      <c r="N38" s="10" t="s">
        <v>300</v>
      </c>
      <c r="O38" s="10" t="s">
        <v>297</v>
      </c>
      <c r="P38" s="11" t="s">
        <v>299</v>
      </c>
      <c r="Q38" s="10"/>
      <c r="R38" s="9" t="s">
        <v>301</v>
      </c>
      <c r="S38" s="10" t="s">
        <v>298</v>
      </c>
      <c r="T38" s="10" t="s">
        <v>300</v>
      </c>
      <c r="U38" s="10" t="s">
        <v>297</v>
      </c>
      <c r="V38" s="11" t="s">
        <v>299</v>
      </c>
      <c r="W38" s="10"/>
      <c r="X38" s="9" t="s">
        <v>301</v>
      </c>
      <c r="Y38" s="10" t="s">
        <v>298</v>
      </c>
      <c r="Z38" s="10" t="s">
        <v>300</v>
      </c>
      <c r="AA38" s="10" t="s">
        <v>297</v>
      </c>
      <c r="AB38" s="11" t="s">
        <v>299</v>
      </c>
    </row>
    <row r="39" spans="2:28" ht="16.5" x14ac:dyDescent="0.5">
      <c r="B39" s="14">
        <v>2021</v>
      </c>
      <c r="C39" s="57">
        <f>C6</f>
        <v>0</v>
      </c>
      <c r="D39" s="58">
        <v>0</v>
      </c>
      <c r="E39" s="14"/>
      <c r="F39" s="12">
        <f t="shared" ref="F39" si="0">F6</f>
        <v>0</v>
      </c>
      <c r="G39" s="5">
        <f>G6</f>
        <v>0</v>
      </c>
      <c r="H39" s="5">
        <f t="shared" ref="H39:J39" si="1">H6</f>
        <v>0</v>
      </c>
      <c r="I39" s="5">
        <f t="shared" si="1"/>
        <v>0</v>
      </c>
      <c r="J39" s="6">
        <f t="shared" si="1"/>
        <v>0</v>
      </c>
      <c r="K39" s="5"/>
      <c r="L39" s="12">
        <f t="shared" ref="L39" si="2">L6</f>
        <v>0</v>
      </c>
      <c r="M39" s="5">
        <f>M6</f>
        <v>0</v>
      </c>
      <c r="N39" s="5">
        <f t="shared" ref="N39:P39" si="3">N6</f>
        <v>0</v>
      </c>
      <c r="O39" s="5">
        <f t="shared" si="3"/>
        <v>0</v>
      </c>
      <c r="P39" s="6">
        <f t="shared" si="3"/>
        <v>0</v>
      </c>
      <c r="Q39" s="5"/>
      <c r="R39" s="12">
        <f t="shared" ref="R39" si="4">R6</f>
        <v>0</v>
      </c>
      <c r="S39" s="5">
        <f>S6</f>
        <v>0</v>
      </c>
      <c r="T39" s="5">
        <f t="shared" ref="T39:V39" si="5">T6</f>
        <v>0</v>
      </c>
      <c r="U39" s="5">
        <f t="shared" si="5"/>
        <v>0</v>
      </c>
      <c r="V39" s="6">
        <f t="shared" si="5"/>
        <v>0</v>
      </c>
      <c r="W39" s="5"/>
      <c r="X39" s="12">
        <f t="shared" ref="X39" si="6">X6</f>
        <v>0</v>
      </c>
      <c r="Y39" s="5">
        <f>Y6</f>
        <v>0</v>
      </c>
      <c r="Z39" s="5">
        <f t="shared" ref="Z39:AB39" si="7">Z6</f>
        <v>0</v>
      </c>
      <c r="AA39" s="5">
        <f t="shared" si="7"/>
        <v>0</v>
      </c>
      <c r="AB39" s="6">
        <f t="shared" si="7"/>
        <v>0</v>
      </c>
    </row>
    <row r="40" spans="2:28" ht="16.5" x14ac:dyDescent="0.5">
      <c r="B40" s="14">
        <v>2022</v>
      </c>
      <c r="C40" s="57">
        <f t="shared" ref="C40:D57" si="8">C7-C6</f>
        <v>0</v>
      </c>
      <c r="D40" s="57">
        <f t="shared" si="8"/>
        <v>0</v>
      </c>
      <c r="E40" s="14"/>
      <c r="F40" s="12">
        <f t="shared" ref="F40:J49" si="9">F7-F6</f>
        <v>0</v>
      </c>
      <c r="G40" s="5">
        <f t="shared" si="9"/>
        <v>0</v>
      </c>
      <c r="H40" s="5">
        <f t="shared" si="9"/>
        <v>0</v>
      </c>
      <c r="I40" s="5">
        <f t="shared" si="9"/>
        <v>0</v>
      </c>
      <c r="J40" s="6">
        <f t="shared" si="9"/>
        <v>0</v>
      </c>
      <c r="K40" s="5"/>
      <c r="L40" s="12">
        <f t="shared" ref="L40:P40" si="10">L7-L6</f>
        <v>0</v>
      </c>
      <c r="M40" s="5">
        <f t="shared" si="10"/>
        <v>0</v>
      </c>
      <c r="N40" s="5">
        <f t="shared" si="10"/>
        <v>0</v>
      </c>
      <c r="O40" s="5">
        <f t="shared" si="10"/>
        <v>0</v>
      </c>
      <c r="P40" s="6">
        <f t="shared" si="10"/>
        <v>0</v>
      </c>
      <c r="Q40" s="5"/>
      <c r="R40" s="12">
        <f t="shared" ref="R40:V40" si="11">R7-R6</f>
        <v>0</v>
      </c>
      <c r="S40" s="5">
        <f t="shared" si="11"/>
        <v>0</v>
      </c>
      <c r="T40" s="5">
        <f t="shared" si="11"/>
        <v>0</v>
      </c>
      <c r="U40" s="5">
        <f t="shared" si="11"/>
        <v>0</v>
      </c>
      <c r="V40" s="6">
        <f t="shared" si="11"/>
        <v>0</v>
      </c>
      <c r="W40" s="5"/>
      <c r="X40" s="12">
        <f t="shared" ref="X40:AB40" si="12">X7-X6</f>
        <v>0</v>
      </c>
      <c r="Y40" s="5">
        <f t="shared" si="12"/>
        <v>0</v>
      </c>
      <c r="Z40" s="5">
        <f t="shared" si="12"/>
        <v>0</v>
      </c>
      <c r="AA40" s="5">
        <f t="shared" si="12"/>
        <v>0</v>
      </c>
      <c r="AB40" s="6">
        <f t="shared" si="12"/>
        <v>0</v>
      </c>
    </row>
    <row r="41" spans="2:28" ht="16.5" x14ac:dyDescent="0.5">
      <c r="B41" s="14">
        <v>2023</v>
      </c>
      <c r="C41" s="57">
        <f t="shared" si="8"/>
        <v>0</v>
      </c>
      <c r="D41" s="57">
        <f t="shared" si="8"/>
        <v>0</v>
      </c>
      <c r="E41" s="14"/>
      <c r="F41" s="12">
        <f t="shared" si="9"/>
        <v>200</v>
      </c>
      <c r="G41" s="5">
        <f t="shared" si="9"/>
        <v>0</v>
      </c>
      <c r="H41" s="5">
        <f t="shared" si="9"/>
        <v>0</v>
      </c>
      <c r="I41" s="5">
        <f t="shared" si="9"/>
        <v>0</v>
      </c>
      <c r="J41" s="6">
        <f t="shared" si="9"/>
        <v>0</v>
      </c>
      <c r="K41" s="5"/>
      <c r="L41" s="12">
        <f t="shared" ref="L41:P41" si="13">L8-L7</f>
        <v>200</v>
      </c>
      <c r="M41" s="5">
        <f t="shared" si="13"/>
        <v>0</v>
      </c>
      <c r="N41" s="5">
        <f t="shared" si="13"/>
        <v>0</v>
      </c>
      <c r="O41" s="5">
        <f t="shared" si="13"/>
        <v>0</v>
      </c>
      <c r="P41" s="6">
        <f t="shared" si="13"/>
        <v>0</v>
      </c>
      <c r="Q41" s="5"/>
      <c r="R41" s="12">
        <f t="shared" ref="R41:V41" si="14">R8-R7</f>
        <v>0</v>
      </c>
      <c r="S41" s="5">
        <f t="shared" si="14"/>
        <v>100</v>
      </c>
      <c r="T41" s="5">
        <f t="shared" si="14"/>
        <v>0</v>
      </c>
      <c r="U41" s="5">
        <f t="shared" si="14"/>
        <v>0</v>
      </c>
      <c r="V41" s="6">
        <f t="shared" si="14"/>
        <v>0</v>
      </c>
      <c r="W41" s="5"/>
      <c r="X41" s="12">
        <f t="shared" ref="X41:AB41" si="15">X8-X7</f>
        <v>0</v>
      </c>
      <c r="Y41" s="5">
        <f t="shared" si="15"/>
        <v>100</v>
      </c>
      <c r="Z41" s="5">
        <f>Z8-Z7</f>
        <v>0</v>
      </c>
      <c r="AA41" s="5">
        <f t="shared" si="15"/>
        <v>0</v>
      </c>
      <c r="AB41" s="6">
        <f t="shared" si="15"/>
        <v>0</v>
      </c>
    </row>
    <row r="42" spans="2:28" ht="16.5" x14ac:dyDescent="0.5">
      <c r="B42" s="14">
        <v>2024</v>
      </c>
      <c r="C42" s="57">
        <f t="shared" si="8"/>
        <v>0</v>
      </c>
      <c r="D42" s="57">
        <f t="shared" si="8"/>
        <v>0</v>
      </c>
      <c r="E42" s="14"/>
      <c r="F42" s="12">
        <f t="shared" si="9"/>
        <v>0</v>
      </c>
      <c r="G42" s="5">
        <f t="shared" si="9"/>
        <v>0</v>
      </c>
      <c r="H42" s="5">
        <f t="shared" si="9"/>
        <v>0</v>
      </c>
      <c r="I42" s="5">
        <f t="shared" si="9"/>
        <v>0</v>
      </c>
      <c r="J42" s="6">
        <f t="shared" si="9"/>
        <v>0</v>
      </c>
      <c r="K42" s="5"/>
      <c r="L42" s="12">
        <f t="shared" ref="L42:P42" si="16">L9-L8</f>
        <v>0</v>
      </c>
      <c r="M42" s="5">
        <f t="shared" si="16"/>
        <v>0</v>
      </c>
      <c r="N42" s="5">
        <f t="shared" si="16"/>
        <v>0</v>
      </c>
      <c r="O42" s="5">
        <f t="shared" si="16"/>
        <v>0</v>
      </c>
      <c r="P42" s="6">
        <f t="shared" si="16"/>
        <v>0</v>
      </c>
      <c r="Q42" s="5"/>
      <c r="R42" s="12">
        <f>R9-R8</f>
        <v>0</v>
      </c>
      <c r="S42" s="5">
        <f t="shared" ref="S42:V42" si="17">S9-S8</f>
        <v>0</v>
      </c>
      <c r="T42" s="5">
        <f t="shared" si="17"/>
        <v>0</v>
      </c>
      <c r="U42" s="5">
        <f t="shared" si="17"/>
        <v>0</v>
      </c>
      <c r="V42" s="6">
        <f t="shared" si="17"/>
        <v>0</v>
      </c>
      <c r="W42" s="5"/>
      <c r="X42" s="12">
        <f>X9-X8</f>
        <v>0</v>
      </c>
      <c r="Y42" s="5">
        <f t="shared" ref="Y42:AB42" si="18">Y9-Y8</f>
        <v>0</v>
      </c>
      <c r="Z42" s="5">
        <f t="shared" si="18"/>
        <v>0</v>
      </c>
      <c r="AA42" s="5">
        <f t="shared" si="18"/>
        <v>0</v>
      </c>
      <c r="AB42" s="6">
        <f t="shared" si="18"/>
        <v>0</v>
      </c>
    </row>
    <row r="43" spans="2:28" ht="16.5" x14ac:dyDescent="0.5">
      <c r="B43" s="14">
        <v>2025</v>
      </c>
      <c r="C43" s="57">
        <f t="shared" si="8"/>
        <v>0</v>
      </c>
      <c r="D43" s="57">
        <f t="shared" si="8"/>
        <v>0</v>
      </c>
      <c r="E43" s="14"/>
      <c r="F43" s="12">
        <f t="shared" si="9"/>
        <v>200</v>
      </c>
      <c r="G43" s="5">
        <f t="shared" si="9"/>
        <v>0</v>
      </c>
      <c r="H43" s="5">
        <f t="shared" si="9"/>
        <v>0</v>
      </c>
      <c r="I43" s="5">
        <f t="shared" si="9"/>
        <v>0</v>
      </c>
      <c r="J43" s="6">
        <f t="shared" si="9"/>
        <v>0</v>
      </c>
      <c r="K43" s="5"/>
      <c r="L43" s="12">
        <f t="shared" ref="L43:P43" si="19">L10-L9</f>
        <v>200</v>
      </c>
      <c r="M43" s="5">
        <f t="shared" si="19"/>
        <v>0</v>
      </c>
      <c r="N43" s="5">
        <f t="shared" si="19"/>
        <v>0</v>
      </c>
      <c r="O43" s="5">
        <f t="shared" si="19"/>
        <v>0</v>
      </c>
      <c r="P43" s="6">
        <f t="shared" si="19"/>
        <v>0</v>
      </c>
      <c r="Q43" s="5"/>
      <c r="R43" s="12">
        <f t="shared" ref="R43:V43" si="20">R10-R9</f>
        <v>0</v>
      </c>
      <c r="S43" s="5">
        <f t="shared" si="20"/>
        <v>0</v>
      </c>
      <c r="T43" s="5">
        <f t="shared" si="20"/>
        <v>0</v>
      </c>
      <c r="U43" s="5">
        <f t="shared" si="20"/>
        <v>0</v>
      </c>
      <c r="V43" s="6">
        <f t="shared" si="20"/>
        <v>0</v>
      </c>
      <c r="W43" s="5"/>
      <c r="X43" s="12">
        <f t="shared" ref="X43:AB43" si="21">X10-X9</f>
        <v>0</v>
      </c>
      <c r="Y43" s="5">
        <f t="shared" si="21"/>
        <v>0</v>
      </c>
      <c r="Z43" s="5">
        <f t="shared" si="21"/>
        <v>0</v>
      </c>
      <c r="AA43" s="5">
        <f t="shared" si="21"/>
        <v>0</v>
      </c>
      <c r="AB43" s="6">
        <f t="shared" si="21"/>
        <v>0</v>
      </c>
    </row>
    <row r="44" spans="2:28" ht="16.5" x14ac:dyDescent="0.5">
      <c r="B44" s="14">
        <v>2026</v>
      </c>
      <c r="C44" s="57">
        <f t="shared" si="8"/>
        <v>0</v>
      </c>
      <c r="D44" s="57">
        <f t="shared" si="8"/>
        <v>0</v>
      </c>
      <c r="E44" s="14"/>
      <c r="F44" s="12">
        <f t="shared" si="9"/>
        <v>0</v>
      </c>
      <c r="G44" s="5">
        <f t="shared" si="9"/>
        <v>400</v>
      </c>
      <c r="H44" s="5">
        <f t="shared" si="9"/>
        <v>0</v>
      </c>
      <c r="I44" s="5">
        <f t="shared" si="9"/>
        <v>0</v>
      </c>
      <c r="J44" s="6">
        <f t="shared" si="9"/>
        <v>0</v>
      </c>
      <c r="K44" s="5"/>
      <c r="L44" s="12">
        <f t="shared" ref="L44:P44" si="22">L11-L10</f>
        <v>0</v>
      </c>
      <c r="M44" s="5">
        <f t="shared" si="22"/>
        <v>0</v>
      </c>
      <c r="N44" s="5">
        <f t="shared" si="22"/>
        <v>0</v>
      </c>
      <c r="O44" s="5">
        <f t="shared" si="22"/>
        <v>0</v>
      </c>
      <c r="P44" s="6">
        <f t="shared" si="22"/>
        <v>0</v>
      </c>
      <c r="Q44" s="5"/>
      <c r="R44" s="12">
        <f t="shared" ref="R44:V44" si="23">R11-R10</f>
        <v>0</v>
      </c>
      <c r="S44" s="5">
        <f t="shared" si="23"/>
        <v>400</v>
      </c>
      <c r="T44" s="5">
        <f>T11-T10</f>
        <v>0</v>
      </c>
      <c r="U44" s="5">
        <f t="shared" si="23"/>
        <v>0</v>
      </c>
      <c r="V44" s="6">
        <f t="shared" si="23"/>
        <v>0</v>
      </c>
      <c r="W44" s="5"/>
      <c r="X44" s="12">
        <f t="shared" ref="X44:AB44" si="24">X11-X10</f>
        <v>0</v>
      </c>
      <c r="Y44" s="5">
        <f t="shared" si="24"/>
        <v>0</v>
      </c>
      <c r="Z44" s="5">
        <f t="shared" si="24"/>
        <v>0</v>
      </c>
      <c r="AA44" s="5">
        <f t="shared" si="24"/>
        <v>0</v>
      </c>
      <c r="AB44" s="6">
        <f t="shared" si="24"/>
        <v>0</v>
      </c>
    </row>
    <row r="45" spans="2:28" ht="16.5" x14ac:dyDescent="0.5">
      <c r="B45" s="14">
        <v>2027</v>
      </c>
      <c r="C45" s="57">
        <f t="shared" si="8"/>
        <v>0</v>
      </c>
      <c r="D45" s="57">
        <f t="shared" si="8"/>
        <v>0</v>
      </c>
      <c r="E45" s="14"/>
      <c r="F45" s="12">
        <f t="shared" si="9"/>
        <v>0</v>
      </c>
      <c r="G45" s="5">
        <f t="shared" si="9"/>
        <v>500</v>
      </c>
      <c r="H45" s="5">
        <f t="shared" si="9"/>
        <v>0</v>
      </c>
      <c r="I45" s="5">
        <f t="shared" si="9"/>
        <v>0</v>
      </c>
      <c r="J45" s="6">
        <f t="shared" si="9"/>
        <v>0</v>
      </c>
      <c r="K45" s="5"/>
      <c r="L45" s="12">
        <f t="shared" ref="L45:P45" si="25">L12-L11</f>
        <v>0</v>
      </c>
      <c r="M45" s="5">
        <f t="shared" si="25"/>
        <v>0</v>
      </c>
      <c r="N45" s="5">
        <f t="shared" si="25"/>
        <v>0</v>
      </c>
      <c r="O45" s="5">
        <f t="shared" si="25"/>
        <v>0</v>
      </c>
      <c r="P45" s="6">
        <f t="shared" si="25"/>
        <v>0</v>
      </c>
      <c r="Q45" s="5"/>
      <c r="R45" s="12">
        <f t="shared" ref="R45:V45" si="26">R12-R11</f>
        <v>0</v>
      </c>
      <c r="S45" s="5">
        <f t="shared" si="26"/>
        <v>500</v>
      </c>
      <c r="T45" s="5">
        <f t="shared" si="26"/>
        <v>0</v>
      </c>
      <c r="U45" s="5">
        <f t="shared" si="26"/>
        <v>0</v>
      </c>
      <c r="V45" s="6">
        <f t="shared" si="26"/>
        <v>0</v>
      </c>
      <c r="W45" s="5"/>
      <c r="X45" s="12">
        <f t="shared" ref="X45:AB45" si="27">X12-X11</f>
        <v>0</v>
      </c>
      <c r="Y45" s="5">
        <f t="shared" si="27"/>
        <v>0</v>
      </c>
      <c r="Z45" s="5">
        <f t="shared" si="27"/>
        <v>0</v>
      </c>
      <c r="AA45" s="5">
        <f t="shared" si="27"/>
        <v>0</v>
      </c>
      <c r="AB45" s="6">
        <f t="shared" si="27"/>
        <v>0</v>
      </c>
    </row>
    <row r="46" spans="2:28" ht="16.5" x14ac:dyDescent="0.5">
      <c r="B46" s="14">
        <v>2028</v>
      </c>
      <c r="C46" s="57">
        <f t="shared" si="8"/>
        <v>0</v>
      </c>
      <c r="D46" s="57">
        <f t="shared" si="8"/>
        <v>0</v>
      </c>
      <c r="E46" s="14"/>
      <c r="F46" s="12">
        <f t="shared" si="9"/>
        <v>0</v>
      </c>
      <c r="G46" s="5">
        <f t="shared" si="9"/>
        <v>500</v>
      </c>
      <c r="H46" s="5">
        <f t="shared" si="9"/>
        <v>0</v>
      </c>
      <c r="I46" s="5">
        <f t="shared" si="9"/>
        <v>0</v>
      </c>
      <c r="J46" s="6">
        <f t="shared" si="9"/>
        <v>0</v>
      </c>
      <c r="K46" s="5"/>
      <c r="L46" s="12">
        <f t="shared" ref="L46:P46" si="28">L13-L12</f>
        <v>0</v>
      </c>
      <c r="M46" s="5">
        <f t="shared" si="28"/>
        <v>0</v>
      </c>
      <c r="N46" s="5">
        <f t="shared" si="28"/>
        <v>0</v>
      </c>
      <c r="O46" s="5">
        <f t="shared" si="28"/>
        <v>0</v>
      </c>
      <c r="P46" s="6">
        <f t="shared" si="28"/>
        <v>0</v>
      </c>
      <c r="Q46" s="5"/>
      <c r="R46" s="12">
        <f t="shared" ref="R46:V46" si="29">R13-R12</f>
        <v>0</v>
      </c>
      <c r="S46" s="5">
        <f t="shared" si="29"/>
        <v>500</v>
      </c>
      <c r="T46" s="5">
        <f t="shared" si="29"/>
        <v>0</v>
      </c>
      <c r="U46" s="5">
        <f t="shared" si="29"/>
        <v>0</v>
      </c>
      <c r="V46" s="6">
        <f t="shared" si="29"/>
        <v>0</v>
      </c>
      <c r="W46" s="5"/>
      <c r="X46" s="12">
        <f t="shared" ref="X46:AB46" si="30">X13-X12</f>
        <v>0</v>
      </c>
      <c r="Y46" s="5">
        <f t="shared" si="30"/>
        <v>0</v>
      </c>
      <c r="Z46" s="5">
        <f t="shared" si="30"/>
        <v>0</v>
      </c>
      <c r="AA46" s="5">
        <f t="shared" si="30"/>
        <v>0</v>
      </c>
      <c r="AB46" s="6">
        <f t="shared" si="30"/>
        <v>0</v>
      </c>
    </row>
    <row r="47" spans="2:28" ht="16.5" x14ac:dyDescent="0.5">
      <c r="B47" s="14">
        <v>2029</v>
      </c>
      <c r="C47" s="57">
        <f t="shared" si="8"/>
        <v>0</v>
      </c>
      <c r="D47" s="57">
        <f t="shared" si="8"/>
        <v>0</v>
      </c>
      <c r="E47" s="14"/>
      <c r="F47" s="12">
        <f t="shared" si="9"/>
        <v>0</v>
      </c>
      <c r="G47" s="5">
        <f t="shared" si="9"/>
        <v>400</v>
      </c>
      <c r="H47" s="5">
        <f t="shared" si="9"/>
        <v>0</v>
      </c>
      <c r="I47" s="5">
        <f t="shared" si="9"/>
        <v>0</v>
      </c>
      <c r="J47" s="6">
        <f t="shared" si="9"/>
        <v>0</v>
      </c>
      <c r="K47" s="5"/>
      <c r="L47" s="12">
        <f t="shared" ref="L47:P47" si="31">L14-L13</f>
        <v>0</v>
      </c>
      <c r="M47" s="5">
        <f t="shared" si="31"/>
        <v>0</v>
      </c>
      <c r="N47" s="5">
        <f t="shared" si="31"/>
        <v>0</v>
      </c>
      <c r="O47" s="5">
        <f t="shared" si="31"/>
        <v>0</v>
      </c>
      <c r="P47" s="6">
        <f t="shared" si="31"/>
        <v>0</v>
      </c>
      <c r="Q47" s="5"/>
      <c r="R47" s="12">
        <f t="shared" ref="R47:V47" si="32">R14-R13</f>
        <v>0</v>
      </c>
      <c r="S47" s="5">
        <f t="shared" si="32"/>
        <v>280</v>
      </c>
      <c r="T47" s="5">
        <f t="shared" si="32"/>
        <v>0</v>
      </c>
      <c r="U47" s="5">
        <f t="shared" si="32"/>
        <v>0</v>
      </c>
      <c r="V47" s="6">
        <f t="shared" si="32"/>
        <v>0</v>
      </c>
      <c r="W47" s="5"/>
      <c r="X47" s="12">
        <f t="shared" ref="X47:AB47" si="33">X14-X13</f>
        <v>0</v>
      </c>
      <c r="Y47" s="5">
        <f t="shared" si="33"/>
        <v>0</v>
      </c>
      <c r="Z47" s="5">
        <f t="shared" si="33"/>
        <v>0</v>
      </c>
      <c r="AA47" s="5">
        <f t="shared" si="33"/>
        <v>0</v>
      </c>
      <c r="AB47" s="6">
        <f t="shared" si="33"/>
        <v>0</v>
      </c>
    </row>
    <row r="48" spans="2:28" ht="16.5" x14ac:dyDescent="0.5">
      <c r="B48" s="14">
        <v>2030</v>
      </c>
      <c r="C48" s="57">
        <f t="shared" si="8"/>
        <v>0</v>
      </c>
      <c r="D48" s="57">
        <f t="shared" si="8"/>
        <v>150</v>
      </c>
      <c r="E48" s="14"/>
      <c r="F48" s="12">
        <f t="shared" si="9"/>
        <v>0</v>
      </c>
      <c r="G48" s="5">
        <f t="shared" si="9"/>
        <v>0</v>
      </c>
      <c r="H48" s="5">
        <f t="shared" si="9"/>
        <v>0</v>
      </c>
      <c r="I48" s="5">
        <f t="shared" si="9"/>
        <v>0</v>
      </c>
      <c r="J48" s="6">
        <f t="shared" si="9"/>
        <v>0</v>
      </c>
      <c r="K48" s="5"/>
      <c r="L48" s="12">
        <f t="shared" ref="L48:P48" si="34">L15-L14</f>
        <v>0</v>
      </c>
      <c r="M48" s="5">
        <f t="shared" si="34"/>
        <v>0</v>
      </c>
      <c r="N48" s="5">
        <f t="shared" si="34"/>
        <v>0</v>
      </c>
      <c r="O48" s="5">
        <f t="shared" si="34"/>
        <v>0</v>
      </c>
      <c r="P48" s="6">
        <f t="shared" si="34"/>
        <v>0</v>
      </c>
      <c r="Q48" s="5"/>
      <c r="R48" s="12">
        <f t="shared" ref="R48:V48" si="35">R15-R14</f>
        <v>0</v>
      </c>
      <c r="S48" s="5">
        <f t="shared" si="35"/>
        <v>0</v>
      </c>
      <c r="T48" s="5">
        <f t="shared" si="35"/>
        <v>0</v>
      </c>
      <c r="U48" s="5">
        <f t="shared" si="35"/>
        <v>0</v>
      </c>
      <c r="V48" s="6">
        <f t="shared" si="35"/>
        <v>0</v>
      </c>
      <c r="W48" s="5"/>
      <c r="X48" s="12">
        <f t="shared" ref="X48:AB48" si="36">X15-X14</f>
        <v>0</v>
      </c>
      <c r="Y48" s="5">
        <f t="shared" si="36"/>
        <v>0</v>
      </c>
      <c r="Z48" s="5">
        <f t="shared" si="36"/>
        <v>0</v>
      </c>
      <c r="AA48" s="5">
        <f t="shared" si="36"/>
        <v>0</v>
      </c>
      <c r="AB48" s="6">
        <f t="shared" si="36"/>
        <v>0</v>
      </c>
    </row>
    <row r="49" spans="2:28" ht="16.5" x14ac:dyDescent="0.5">
      <c r="B49" s="14">
        <v>2031</v>
      </c>
      <c r="C49" s="57">
        <f t="shared" si="8"/>
        <v>0</v>
      </c>
      <c r="D49" s="57">
        <f t="shared" si="8"/>
        <v>150</v>
      </c>
      <c r="E49" s="14"/>
      <c r="F49" s="12">
        <f t="shared" si="9"/>
        <v>0</v>
      </c>
      <c r="G49" s="5">
        <f t="shared" si="9"/>
        <v>240</v>
      </c>
      <c r="H49" s="5">
        <f t="shared" si="9"/>
        <v>0</v>
      </c>
      <c r="I49" s="5">
        <f t="shared" si="9"/>
        <v>0</v>
      </c>
      <c r="J49" s="6">
        <f t="shared" si="9"/>
        <v>0</v>
      </c>
      <c r="K49" s="5"/>
      <c r="L49" s="12">
        <f t="shared" ref="L49:P49" si="37">L16-L15</f>
        <v>0</v>
      </c>
      <c r="M49" s="5">
        <f t="shared" si="37"/>
        <v>600</v>
      </c>
      <c r="N49" s="5">
        <f t="shared" si="37"/>
        <v>0</v>
      </c>
      <c r="O49" s="5">
        <f t="shared" si="37"/>
        <v>0</v>
      </c>
      <c r="P49" s="6">
        <f t="shared" si="37"/>
        <v>0</v>
      </c>
      <c r="Q49" s="5"/>
      <c r="R49" s="12">
        <f t="shared" ref="R49:V49" si="38">R16-R15</f>
        <v>0</v>
      </c>
      <c r="S49" s="5">
        <f t="shared" si="38"/>
        <v>140</v>
      </c>
      <c r="T49" s="5">
        <f t="shared" si="38"/>
        <v>0</v>
      </c>
      <c r="U49" s="5">
        <f t="shared" si="38"/>
        <v>0</v>
      </c>
      <c r="V49" s="6">
        <f t="shared" si="38"/>
        <v>0</v>
      </c>
      <c r="W49" s="5"/>
      <c r="X49" s="12">
        <f t="shared" ref="X49:AB49" si="39">X16-X15</f>
        <v>0</v>
      </c>
      <c r="Y49" s="5">
        <f t="shared" si="39"/>
        <v>600</v>
      </c>
      <c r="Z49" s="5">
        <f t="shared" si="39"/>
        <v>0</v>
      </c>
      <c r="AA49" s="5">
        <f t="shared" si="39"/>
        <v>0</v>
      </c>
      <c r="AB49" s="6">
        <f t="shared" si="39"/>
        <v>0</v>
      </c>
    </row>
    <row r="50" spans="2:28" ht="16.5" x14ac:dyDescent="0.5">
      <c r="B50" s="14">
        <v>2032</v>
      </c>
      <c r="C50" s="57">
        <f t="shared" si="8"/>
        <v>0</v>
      </c>
      <c r="D50" s="57">
        <f t="shared" si="8"/>
        <v>0</v>
      </c>
      <c r="E50" s="14"/>
      <c r="F50" s="12">
        <f t="shared" ref="F50:J57" si="40">F17-F16</f>
        <v>0</v>
      </c>
      <c r="G50" s="5">
        <f t="shared" si="40"/>
        <v>0</v>
      </c>
      <c r="H50" s="5">
        <f t="shared" si="40"/>
        <v>0</v>
      </c>
      <c r="I50" s="5">
        <f t="shared" si="40"/>
        <v>0</v>
      </c>
      <c r="J50" s="6">
        <f t="shared" si="40"/>
        <v>0</v>
      </c>
      <c r="K50" s="5"/>
      <c r="L50" s="12">
        <f t="shared" ref="L50:P50" si="41">L17-L16</f>
        <v>0</v>
      </c>
      <c r="M50" s="5">
        <f t="shared" si="41"/>
        <v>600</v>
      </c>
      <c r="N50" s="5">
        <f t="shared" si="41"/>
        <v>0</v>
      </c>
      <c r="O50" s="5">
        <f t="shared" si="41"/>
        <v>0</v>
      </c>
      <c r="P50" s="6">
        <f t="shared" si="41"/>
        <v>0</v>
      </c>
      <c r="Q50" s="5"/>
      <c r="R50" s="12">
        <f t="shared" ref="R50:V50" si="42">R17-R16</f>
        <v>0</v>
      </c>
      <c r="S50" s="5">
        <f t="shared" si="42"/>
        <v>0</v>
      </c>
      <c r="T50" s="5">
        <f t="shared" si="42"/>
        <v>0</v>
      </c>
      <c r="U50" s="5">
        <f t="shared" si="42"/>
        <v>0</v>
      </c>
      <c r="V50" s="6">
        <f t="shared" si="42"/>
        <v>0</v>
      </c>
      <c r="W50" s="5"/>
      <c r="X50" s="12">
        <f t="shared" ref="X50:AB50" si="43">X17-X16</f>
        <v>0</v>
      </c>
      <c r="Y50" s="5">
        <f t="shared" si="43"/>
        <v>600</v>
      </c>
      <c r="Z50" s="5">
        <f t="shared" si="43"/>
        <v>0</v>
      </c>
      <c r="AA50" s="5">
        <f t="shared" si="43"/>
        <v>0</v>
      </c>
      <c r="AB50" s="6">
        <f t="shared" si="43"/>
        <v>0</v>
      </c>
    </row>
    <row r="51" spans="2:28" ht="16.5" x14ac:dyDescent="0.5">
      <c r="B51" s="14">
        <v>2033</v>
      </c>
      <c r="C51" s="57">
        <f t="shared" si="8"/>
        <v>0</v>
      </c>
      <c r="D51" s="57">
        <f t="shared" si="8"/>
        <v>0</v>
      </c>
      <c r="E51" s="14"/>
      <c r="F51" s="12">
        <f t="shared" si="40"/>
        <v>0</v>
      </c>
      <c r="G51" s="5">
        <f t="shared" si="40"/>
        <v>0</v>
      </c>
      <c r="H51" s="5">
        <f t="shared" si="40"/>
        <v>0</v>
      </c>
      <c r="I51" s="5">
        <f t="shared" si="40"/>
        <v>0</v>
      </c>
      <c r="J51" s="6">
        <f t="shared" si="40"/>
        <v>0</v>
      </c>
      <c r="K51" s="5"/>
      <c r="L51" s="12">
        <f t="shared" ref="L51:P51" si="44">L18-L17</f>
        <v>0</v>
      </c>
      <c r="M51" s="5">
        <f t="shared" si="44"/>
        <v>460</v>
      </c>
      <c r="N51" s="5">
        <f t="shared" si="44"/>
        <v>0</v>
      </c>
      <c r="O51" s="5">
        <f t="shared" si="44"/>
        <v>0</v>
      </c>
      <c r="P51" s="6">
        <f t="shared" si="44"/>
        <v>0</v>
      </c>
      <c r="Q51" s="5"/>
      <c r="R51" s="12">
        <f t="shared" ref="R51:V51" si="45">R18-R17</f>
        <v>0</v>
      </c>
      <c r="S51" s="5">
        <f t="shared" si="45"/>
        <v>0</v>
      </c>
      <c r="T51" s="5">
        <f t="shared" si="45"/>
        <v>0</v>
      </c>
      <c r="U51" s="5">
        <f t="shared" si="45"/>
        <v>0</v>
      </c>
      <c r="V51" s="6">
        <f t="shared" si="45"/>
        <v>0</v>
      </c>
      <c r="W51" s="5"/>
      <c r="X51" s="12">
        <f t="shared" ref="X51:AB51" si="46">X18-X17</f>
        <v>0</v>
      </c>
      <c r="Y51" s="5">
        <f t="shared" si="46"/>
        <v>300</v>
      </c>
      <c r="Z51" s="5">
        <f t="shared" si="46"/>
        <v>0</v>
      </c>
      <c r="AA51" s="5">
        <f t="shared" si="46"/>
        <v>0</v>
      </c>
      <c r="AB51" s="6">
        <f t="shared" si="46"/>
        <v>0</v>
      </c>
    </row>
    <row r="52" spans="2:28" ht="16.5" x14ac:dyDescent="0.5">
      <c r="B52" s="14">
        <v>2034</v>
      </c>
      <c r="C52" s="57">
        <f t="shared" si="8"/>
        <v>0</v>
      </c>
      <c r="D52" s="57">
        <f t="shared" si="8"/>
        <v>0</v>
      </c>
      <c r="E52" s="14"/>
      <c r="F52" s="12">
        <f t="shared" si="40"/>
        <v>0</v>
      </c>
      <c r="G52" s="5">
        <f t="shared" si="40"/>
        <v>0</v>
      </c>
      <c r="H52" s="5">
        <f t="shared" si="40"/>
        <v>0</v>
      </c>
      <c r="I52" s="5">
        <f t="shared" si="40"/>
        <v>0</v>
      </c>
      <c r="J52" s="6">
        <f t="shared" si="40"/>
        <v>0</v>
      </c>
      <c r="K52" s="5"/>
      <c r="L52" s="12">
        <f t="shared" ref="L52:P52" si="47">L19-L18</f>
        <v>0</v>
      </c>
      <c r="M52" s="5">
        <f t="shared" si="47"/>
        <v>0</v>
      </c>
      <c r="N52" s="5">
        <f t="shared" si="47"/>
        <v>0</v>
      </c>
      <c r="O52" s="5">
        <f t="shared" si="47"/>
        <v>0</v>
      </c>
      <c r="P52" s="6">
        <f t="shared" si="47"/>
        <v>0</v>
      </c>
      <c r="Q52" s="5"/>
      <c r="R52" s="12">
        <f t="shared" ref="R52:V52" si="48">R19-R18</f>
        <v>0</v>
      </c>
      <c r="S52" s="5">
        <f t="shared" si="48"/>
        <v>160</v>
      </c>
      <c r="T52" s="5">
        <f t="shared" si="48"/>
        <v>0</v>
      </c>
      <c r="U52" s="5">
        <f t="shared" si="48"/>
        <v>0</v>
      </c>
      <c r="V52" s="6">
        <f t="shared" si="48"/>
        <v>0</v>
      </c>
      <c r="W52" s="5"/>
      <c r="X52" s="12">
        <f t="shared" ref="X52:AB52" si="49">X19-X18</f>
        <v>0</v>
      </c>
      <c r="Y52" s="5">
        <f t="shared" si="49"/>
        <v>20</v>
      </c>
      <c r="Z52" s="5">
        <f t="shared" si="49"/>
        <v>0</v>
      </c>
      <c r="AA52" s="5">
        <f t="shared" si="49"/>
        <v>0</v>
      </c>
      <c r="AB52" s="6">
        <f t="shared" si="49"/>
        <v>0</v>
      </c>
    </row>
    <row r="53" spans="2:28" ht="16.5" x14ac:dyDescent="0.5">
      <c r="B53" s="14">
        <v>2035</v>
      </c>
      <c r="C53" s="57">
        <f t="shared" si="8"/>
        <v>0</v>
      </c>
      <c r="D53" s="57">
        <f t="shared" si="8"/>
        <v>0</v>
      </c>
      <c r="E53" s="14"/>
      <c r="F53" s="12">
        <f t="shared" si="40"/>
        <v>0</v>
      </c>
      <c r="G53" s="5">
        <f t="shared" si="40"/>
        <v>100</v>
      </c>
      <c r="H53" s="5">
        <f t="shared" si="40"/>
        <v>0</v>
      </c>
      <c r="I53" s="5">
        <f t="shared" si="40"/>
        <v>0</v>
      </c>
      <c r="J53" s="6">
        <f t="shared" si="40"/>
        <v>0</v>
      </c>
      <c r="K53" s="5"/>
      <c r="L53" s="12">
        <f t="shared" ref="L53:P53" si="50">L20-L19</f>
        <v>0</v>
      </c>
      <c r="M53" s="5">
        <f t="shared" si="50"/>
        <v>0</v>
      </c>
      <c r="N53" s="5">
        <f t="shared" si="50"/>
        <v>0</v>
      </c>
      <c r="O53" s="5">
        <f t="shared" si="50"/>
        <v>0</v>
      </c>
      <c r="P53" s="6">
        <f t="shared" si="50"/>
        <v>0</v>
      </c>
      <c r="Q53" s="5"/>
      <c r="R53" s="12">
        <f t="shared" ref="R53:V53" si="51">R20-R19</f>
        <v>0</v>
      </c>
      <c r="S53" s="5">
        <f t="shared" si="51"/>
        <v>0</v>
      </c>
      <c r="T53" s="5">
        <f t="shared" si="51"/>
        <v>0</v>
      </c>
      <c r="U53" s="5">
        <f t="shared" si="51"/>
        <v>0</v>
      </c>
      <c r="V53" s="6">
        <f t="shared" si="51"/>
        <v>0</v>
      </c>
      <c r="W53" s="5"/>
      <c r="X53" s="12">
        <f>X20-X19</f>
        <v>0</v>
      </c>
      <c r="Y53" s="5">
        <f>Y20-Y19</f>
        <v>0</v>
      </c>
      <c r="Z53" s="5">
        <f>Z20-Z19</f>
        <v>0</v>
      </c>
      <c r="AA53" s="5">
        <f>AA20-AA19</f>
        <v>0</v>
      </c>
      <c r="AB53" s="6">
        <f>AB20-AB19</f>
        <v>0</v>
      </c>
    </row>
    <row r="54" spans="2:28" ht="16.5" x14ac:dyDescent="0.5">
      <c r="B54" s="14">
        <v>2036</v>
      </c>
      <c r="C54" s="57">
        <f t="shared" si="8"/>
        <v>0</v>
      </c>
      <c r="D54" s="57">
        <f t="shared" si="8"/>
        <v>0</v>
      </c>
      <c r="E54" s="14"/>
      <c r="F54" s="12">
        <f t="shared" si="40"/>
        <v>0</v>
      </c>
      <c r="G54" s="5">
        <f t="shared" si="40"/>
        <v>0</v>
      </c>
      <c r="H54" s="5">
        <f t="shared" si="40"/>
        <v>0</v>
      </c>
      <c r="I54" s="5">
        <f t="shared" si="40"/>
        <v>0</v>
      </c>
      <c r="J54" s="6">
        <f t="shared" si="40"/>
        <v>0</v>
      </c>
      <c r="L54" s="12">
        <f t="shared" ref="L54:P54" si="52">L21-L20</f>
        <v>0</v>
      </c>
      <c r="M54" s="5">
        <f t="shared" si="52"/>
        <v>160</v>
      </c>
      <c r="N54" s="5">
        <f t="shared" si="52"/>
        <v>0</v>
      </c>
      <c r="O54" s="5">
        <f>O21-O20</f>
        <v>0</v>
      </c>
      <c r="P54" s="6">
        <f t="shared" si="52"/>
        <v>0</v>
      </c>
      <c r="R54" s="12">
        <f t="shared" ref="R54:T54" si="53">R21-R20</f>
        <v>0</v>
      </c>
      <c r="S54" s="5">
        <f t="shared" si="53"/>
        <v>0</v>
      </c>
      <c r="T54" s="5">
        <f t="shared" si="53"/>
        <v>0</v>
      </c>
      <c r="U54" s="5">
        <f>U21-U20</f>
        <v>0</v>
      </c>
      <c r="V54" s="6">
        <f>V21-V20</f>
        <v>0</v>
      </c>
      <c r="X54" s="12">
        <f t="shared" ref="X54:Z54" si="54">X21-X20</f>
        <v>0</v>
      </c>
      <c r="Y54" s="5">
        <f t="shared" si="54"/>
        <v>0</v>
      </c>
      <c r="Z54" s="5">
        <f t="shared" si="54"/>
        <v>0</v>
      </c>
      <c r="AA54" s="5">
        <f>AA21-AA20</f>
        <v>0</v>
      </c>
      <c r="AB54" s="6">
        <f>AB21-AB20</f>
        <v>0</v>
      </c>
    </row>
    <row r="55" spans="2:28" ht="16.5" x14ac:dyDescent="0.5">
      <c r="B55" s="14">
        <v>2037</v>
      </c>
      <c r="C55" s="57">
        <f t="shared" si="8"/>
        <v>0</v>
      </c>
      <c r="D55" s="57">
        <f t="shared" si="8"/>
        <v>0</v>
      </c>
      <c r="E55" s="14"/>
      <c r="F55" s="12">
        <f t="shared" si="40"/>
        <v>0</v>
      </c>
      <c r="G55" s="5">
        <f t="shared" si="40"/>
        <v>0</v>
      </c>
      <c r="H55" s="5">
        <f t="shared" si="40"/>
        <v>0</v>
      </c>
      <c r="I55" s="5">
        <f t="shared" si="40"/>
        <v>0</v>
      </c>
      <c r="J55" s="6">
        <f t="shared" si="40"/>
        <v>0</v>
      </c>
      <c r="L55" s="12">
        <f t="shared" ref="L55:N55" si="55">L22-L21</f>
        <v>0</v>
      </c>
      <c r="M55" s="5">
        <f t="shared" si="55"/>
        <v>0</v>
      </c>
      <c r="N55" s="5">
        <f t="shared" si="55"/>
        <v>0</v>
      </c>
      <c r="O55" s="5">
        <f>O22-O21</f>
        <v>0</v>
      </c>
      <c r="P55" s="6">
        <f t="shared" ref="P55" si="56">P22-P21</f>
        <v>0</v>
      </c>
      <c r="R55" s="12">
        <f t="shared" ref="R55:T55" si="57">R22-R21</f>
        <v>0</v>
      </c>
      <c r="S55" s="5">
        <f t="shared" si="57"/>
        <v>0</v>
      </c>
      <c r="T55" s="5">
        <f t="shared" si="57"/>
        <v>0</v>
      </c>
      <c r="U55" s="5">
        <f>U22-U21</f>
        <v>0</v>
      </c>
      <c r="V55" s="6">
        <f>V22-V21</f>
        <v>0</v>
      </c>
      <c r="X55" s="12">
        <f t="shared" ref="X55:Z55" si="58">X22-X21</f>
        <v>0</v>
      </c>
      <c r="Y55" s="5">
        <f t="shared" si="58"/>
        <v>0</v>
      </c>
      <c r="Z55" s="5">
        <f t="shared" si="58"/>
        <v>0</v>
      </c>
      <c r="AA55" s="5">
        <f>AA22-AA21</f>
        <v>0</v>
      </c>
      <c r="AB55" s="6">
        <f>AB22-AB21</f>
        <v>0</v>
      </c>
    </row>
    <row r="56" spans="2:28" ht="16.5" x14ac:dyDescent="0.5">
      <c r="B56" s="14">
        <v>2038</v>
      </c>
      <c r="C56" s="57">
        <f t="shared" si="8"/>
        <v>0</v>
      </c>
      <c r="D56" s="57">
        <f t="shared" si="8"/>
        <v>0</v>
      </c>
      <c r="E56" s="14"/>
      <c r="F56" s="12">
        <f t="shared" si="40"/>
        <v>0</v>
      </c>
      <c r="G56" s="5">
        <f t="shared" si="40"/>
        <v>0</v>
      </c>
      <c r="H56" s="5">
        <f t="shared" si="40"/>
        <v>0</v>
      </c>
      <c r="I56" s="5">
        <f t="shared" si="40"/>
        <v>0</v>
      </c>
      <c r="J56" s="6">
        <f t="shared" si="40"/>
        <v>0</v>
      </c>
      <c r="L56" s="12">
        <f t="shared" ref="L56:P56" si="59">L23-L22</f>
        <v>0</v>
      </c>
      <c r="M56" s="5">
        <f t="shared" si="59"/>
        <v>160</v>
      </c>
      <c r="N56" s="5">
        <f t="shared" si="59"/>
        <v>0</v>
      </c>
      <c r="O56" s="5">
        <f t="shared" si="59"/>
        <v>0</v>
      </c>
      <c r="P56" s="6">
        <f t="shared" si="59"/>
        <v>0</v>
      </c>
      <c r="R56" s="12">
        <f t="shared" ref="R56:V56" si="60">R23-R22</f>
        <v>0</v>
      </c>
      <c r="S56" s="5">
        <f t="shared" si="60"/>
        <v>0</v>
      </c>
      <c r="T56" s="5">
        <f t="shared" si="60"/>
        <v>0</v>
      </c>
      <c r="U56" s="5">
        <f t="shared" si="60"/>
        <v>0</v>
      </c>
      <c r="V56" s="6">
        <f t="shared" si="60"/>
        <v>0</v>
      </c>
      <c r="X56" s="12">
        <f t="shared" ref="X56:AB56" si="61">X23-X22</f>
        <v>0</v>
      </c>
      <c r="Y56" s="5">
        <f t="shared" si="61"/>
        <v>20</v>
      </c>
      <c r="Z56" s="5">
        <f t="shared" si="61"/>
        <v>0</v>
      </c>
      <c r="AA56" s="5">
        <f t="shared" si="61"/>
        <v>0</v>
      </c>
      <c r="AB56" s="6">
        <f t="shared" si="61"/>
        <v>0</v>
      </c>
    </row>
    <row r="57" spans="2:28" x14ac:dyDescent="0.5">
      <c r="B57" s="14">
        <v>2039</v>
      </c>
      <c r="C57" s="57">
        <f t="shared" si="8"/>
        <v>0</v>
      </c>
      <c r="D57" s="57">
        <f t="shared" si="8"/>
        <v>0</v>
      </c>
      <c r="E57" s="14"/>
      <c r="F57" s="12">
        <f t="shared" si="40"/>
        <v>0</v>
      </c>
      <c r="G57" s="5">
        <f t="shared" si="40"/>
        <v>0</v>
      </c>
      <c r="H57" s="5">
        <f t="shared" si="40"/>
        <v>0</v>
      </c>
      <c r="I57" s="5">
        <f t="shared" si="40"/>
        <v>0</v>
      </c>
      <c r="J57" s="6">
        <f t="shared" si="40"/>
        <v>0</v>
      </c>
      <c r="L57" s="12">
        <f t="shared" ref="L57:P57" si="62">L24-L23</f>
        <v>0</v>
      </c>
      <c r="M57" s="5">
        <f t="shared" si="62"/>
        <v>0</v>
      </c>
      <c r="N57" s="5">
        <f t="shared" si="62"/>
        <v>0</v>
      </c>
      <c r="O57" s="5">
        <f t="shared" si="62"/>
        <v>0</v>
      </c>
      <c r="P57" s="6">
        <f t="shared" si="62"/>
        <v>0</v>
      </c>
      <c r="R57" s="12">
        <f>R24-R23</f>
        <v>0</v>
      </c>
      <c r="S57" s="5">
        <f>S24-S23</f>
        <v>0</v>
      </c>
      <c r="T57" s="5">
        <f>T24-T23</f>
        <v>0</v>
      </c>
      <c r="U57" s="5">
        <f>U24-U23</f>
        <v>0</v>
      </c>
      <c r="V57" s="6">
        <f>V24-V23</f>
        <v>0</v>
      </c>
      <c r="X57" s="12">
        <f t="shared" ref="X57:AB57" si="63">X24-X23</f>
        <v>0</v>
      </c>
      <c r="Y57" s="5">
        <f t="shared" si="63"/>
        <v>0</v>
      </c>
      <c r="Z57" s="5">
        <f t="shared" si="63"/>
        <v>0</v>
      </c>
      <c r="AA57" s="5">
        <f t="shared" si="63"/>
        <v>0</v>
      </c>
      <c r="AB57" s="6">
        <f t="shared" si="63"/>
        <v>0</v>
      </c>
    </row>
    <row r="58" spans="2:28" x14ac:dyDescent="0.5">
      <c r="B58" s="106">
        <v>2040</v>
      </c>
      <c r="C58" s="57">
        <f t="shared" ref="C58:D58" si="64">C25-C24</f>
        <v>0</v>
      </c>
      <c r="D58" s="57">
        <f t="shared" si="64"/>
        <v>0</v>
      </c>
      <c r="E58" s="106"/>
      <c r="F58" s="12">
        <f t="shared" ref="F58:J58" si="65">F25-F24</f>
        <v>0</v>
      </c>
      <c r="G58" s="5">
        <f t="shared" si="65"/>
        <v>0</v>
      </c>
      <c r="H58" s="5">
        <f t="shared" si="65"/>
        <v>0</v>
      </c>
      <c r="I58" s="5">
        <f t="shared" si="65"/>
        <v>0</v>
      </c>
      <c r="J58" s="6">
        <f t="shared" si="65"/>
        <v>0</v>
      </c>
      <c r="K58" s="48"/>
      <c r="L58" s="12">
        <f t="shared" ref="L58:P58" si="66">L25-L24</f>
        <v>0</v>
      </c>
      <c r="M58" s="5">
        <f t="shared" si="66"/>
        <v>160</v>
      </c>
      <c r="N58" s="5">
        <f t="shared" si="66"/>
        <v>0</v>
      </c>
      <c r="O58" s="5">
        <f t="shared" si="66"/>
        <v>0</v>
      </c>
      <c r="P58" s="6">
        <f t="shared" si="66"/>
        <v>0</v>
      </c>
      <c r="R58" s="12">
        <f t="shared" ref="R58:V58" si="67">R25-R24</f>
        <v>0</v>
      </c>
      <c r="S58" s="5">
        <f t="shared" si="67"/>
        <v>0</v>
      </c>
      <c r="T58" s="5">
        <f t="shared" si="67"/>
        <v>0</v>
      </c>
      <c r="U58" s="5">
        <f t="shared" si="67"/>
        <v>0</v>
      </c>
      <c r="V58" s="6">
        <f t="shared" si="67"/>
        <v>0</v>
      </c>
      <c r="X58" s="12">
        <f t="shared" ref="X58:AB58" si="68">X25-X24</f>
        <v>0</v>
      </c>
      <c r="Y58" s="5">
        <f t="shared" si="68"/>
        <v>20</v>
      </c>
      <c r="Z58" s="5">
        <f t="shared" si="68"/>
        <v>0</v>
      </c>
      <c r="AA58" s="5">
        <f t="shared" si="68"/>
        <v>0</v>
      </c>
      <c r="AB58" s="6">
        <f t="shared" si="68"/>
        <v>0</v>
      </c>
    </row>
    <row r="59" spans="2:28" x14ac:dyDescent="0.5">
      <c r="B59" s="106">
        <v>2041</v>
      </c>
      <c r="C59" s="57">
        <f t="shared" ref="C59:D59" si="69">C26-C25</f>
        <v>0</v>
      </c>
      <c r="D59" s="57">
        <f t="shared" si="69"/>
        <v>0</v>
      </c>
      <c r="E59" s="106"/>
      <c r="F59" s="12">
        <f t="shared" ref="F59:J59" si="70">F26-F25</f>
        <v>0</v>
      </c>
      <c r="G59" s="5">
        <f t="shared" si="70"/>
        <v>20</v>
      </c>
      <c r="H59" s="5">
        <f t="shared" si="70"/>
        <v>0</v>
      </c>
      <c r="I59" s="5">
        <f t="shared" si="70"/>
        <v>0</v>
      </c>
      <c r="J59" s="6">
        <f t="shared" si="70"/>
        <v>0</v>
      </c>
      <c r="K59" s="48"/>
      <c r="L59" s="12">
        <f t="shared" ref="L59:P59" si="71">L26-L25</f>
        <v>0</v>
      </c>
      <c r="M59" s="5">
        <f t="shared" si="71"/>
        <v>0</v>
      </c>
      <c r="N59" s="5">
        <f t="shared" si="71"/>
        <v>20</v>
      </c>
      <c r="O59" s="5">
        <f t="shared" si="71"/>
        <v>0</v>
      </c>
      <c r="P59" s="6">
        <f t="shared" si="71"/>
        <v>12</v>
      </c>
      <c r="R59" s="12">
        <f t="shared" ref="R59:V59" si="72">R26-R25</f>
        <v>0</v>
      </c>
      <c r="S59" s="5">
        <f t="shared" si="72"/>
        <v>120</v>
      </c>
      <c r="T59" s="5">
        <f t="shared" si="72"/>
        <v>0</v>
      </c>
      <c r="U59" s="5">
        <f t="shared" si="72"/>
        <v>0</v>
      </c>
      <c r="V59" s="6">
        <f t="shared" si="72"/>
        <v>0</v>
      </c>
      <c r="X59" s="12">
        <f t="shared" ref="X59:AB59" si="73">X26-X25</f>
        <v>0</v>
      </c>
      <c r="Y59" s="5">
        <f t="shared" si="73"/>
        <v>400</v>
      </c>
      <c r="Z59" s="5">
        <f t="shared" si="73"/>
        <v>0</v>
      </c>
      <c r="AA59" s="5">
        <f t="shared" si="73"/>
        <v>0</v>
      </c>
      <c r="AB59" s="6">
        <f t="shared" si="73"/>
        <v>0</v>
      </c>
    </row>
    <row r="60" spans="2:28" x14ac:dyDescent="0.5">
      <c r="B60" s="106">
        <v>2042</v>
      </c>
      <c r="C60" s="57">
        <f t="shared" ref="C60:D60" si="74">C27-C26</f>
        <v>0</v>
      </c>
      <c r="D60" s="57">
        <f t="shared" si="74"/>
        <v>0</v>
      </c>
      <c r="E60" s="106"/>
      <c r="F60" s="12">
        <f t="shared" ref="F60:J60" si="75">F27-F26</f>
        <v>0</v>
      </c>
      <c r="G60" s="5">
        <f t="shared" si="75"/>
        <v>0</v>
      </c>
      <c r="H60" s="5">
        <f t="shared" si="75"/>
        <v>0</v>
      </c>
      <c r="I60" s="5">
        <f t="shared" si="75"/>
        <v>0</v>
      </c>
      <c r="J60" s="6">
        <f t="shared" si="75"/>
        <v>0</v>
      </c>
      <c r="K60" s="48"/>
      <c r="L60" s="12">
        <f t="shared" ref="L60:P60" si="76">L27-L26</f>
        <v>0</v>
      </c>
      <c r="M60" s="5">
        <f t="shared" si="76"/>
        <v>0</v>
      </c>
      <c r="N60" s="5">
        <f t="shared" si="76"/>
        <v>0</v>
      </c>
      <c r="O60" s="5">
        <f t="shared" si="76"/>
        <v>0</v>
      </c>
      <c r="P60" s="6">
        <f t="shared" si="76"/>
        <v>0</v>
      </c>
      <c r="R60" s="12">
        <f t="shared" ref="R60:V60" si="77">R27-R26</f>
        <v>0</v>
      </c>
      <c r="S60" s="5">
        <f t="shared" si="77"/>
        <v>0</v>
      </c>
      <c r="T60" s="5">
        <f t="shared" si="77"/>
        <v>0</v>
      </c>
      <c r="U60" s="5">
        <f t="shared" si="77"/>
        <v>0</v>
      </c>
      <c r="V60" s="6">
        <f t="shared" si="77"/>
        <v>0</v>
      </c>
      <c r="X60" s="12">
        <f t="shared" ref="X60:AB60" si="78">X27-X26</f>
        <v>0</v>
      </c>
      <c r="Y60" s="5">
        <f t="shared" si="78"/>
        <v>0</v>
      </c>
      <c r="Z60" s="5">
        <f t="shared" si="78"/>
        <v>0</v>
      </c>
      <c r="AA60" s="5">
        <f t="shared" si="78"/>
        <v>0</v>
      </c>
      <c r="AB60" s="6">
        <f t="shared" si="78"/>
        <v>0</v>
      </c>
    </row>
    <row r="61" spans="2:28" x14ac:dyDescent="0.5">
      <c r="B61" s="106">
        <v>2043</v>
      </c>
      <c r="C61" s="57">
        <f t="shared" ref="C61:D61" si="79">C28-C27</f>
        <v>0</v>
      </c>
      <c r="D61" s="57">
        <f t="shared" si="79"/>
        <v>0</v>
      </c>
      <c r="E61" s="106"/>
      <c r="F61" s="12">
        <f t="shared" ref="F61:J61" si="80">F28-F27</f>
        <v>0</v>
      </c>
      <c r="G61" s="5">
        <f t="shared" si="80"/>
        <v>0</v>
      </c>
      <c r="H61" s="5">
        <f t="shared" si="80"/>
        <v>0</v>
      </c>
      <c r="I61" s="5">
        <f t="shared" si="80"/>
        <v>0</v>
      </c>
      <c r="J61" s="6">
        <f t="shared" si="80"/>
        <v>0</v>
      </c>
      <c r="K61" s="48"/>
      <c r="L61" s="12">
        <f t="shared" ref="L61:P61" si="81">L28-L27</f>
        <v>0</v>
      </c>
      <c r="M61" s="5">
        <f t="shared" si="81"/>
        <v>0</v>
      </c>
      <c r="N61" s="5">
        <f t="shared" si="81"/>
        <v>0</v>
      </c>
      <c r="O61" s="5">
        <f t="shared" si="81"/>
        <v>0</v>
      </c>
      <c r="P61" s="6">
        <f t="shared" si="81"/>
        <v>0</v>
      </c>
      <c r="R61" s="12">
        <f t="shared" ref="R61:V61" si="82">R28-R27</f>
        <v>0</v>
      </c>
      <c r="S61" s="5">
        <f t="shared" si="82"/>
        <v>0</v>
      </c>
      <c r="T61" s="5">
        <f t="shared" si="82"/>
        <v>0</v>
      </c>
      <c r="U61" s="5">
        <f t="shared" si="82"/>
        <v>0</v>
      </c>
      <c r="V61" s="6">
        <f t="shared" si="82"/>
        <v>0</v>
      </c>
      <c r="X61" s="12">
        <f t="shared" ref="X61:AB61" si="83">X28-X27</f>
        <v>0</v>
      </c>
      <c r="Y61" s="5">
        <f t="shared" si="83"/>
        <v>0</v>
      </c>
      <c r="Z61" s="5">
        <f t="shared" si="83"/>
        <v>0</v>
      </c>
      <c r="AA61" s="5">
        <f t="shared" si="83"/>
        <v>0</v>
      </c>
      <c r="AB61" s="6">
        <f t="shared" si="83"/>
        <v>0</v>
      </c>
    </row>
    <row r="62" spans="2:28" x14ac:dyDescent="0.5">
      <c r="B62" s="106">
        <v>2044</v>
      </c>
      <c r="C62" s="57">
        <f t="shared" ref="C62:D62" si="84">C29-C28</f>
        <v>0</v>
      </c>
      <c r="D62" s="57">
        <f t="shared" si="84"/>
        <v>0</v>
      </c>
      <c r="E62" s="106"/>
      <c r="F62" s="12">
        <f t="shared" ref="F62:J62" si="85">F29-F28</f>
        <v>0</v>
      </c>
      <c r="G62" s="5">
        <f t="shared" si="85"/>
        <v>0</v>
      </c>
      <c r="H62" s="5">
        <f t="shared" si="85"/>
        <v>0</v>
      </c>
      <c r="I62" s="5">
        <f t="shared" si="85"/>
        <v>0</v>
      </c>
      <c r="J62" s="6">
        <f t="shared" si="85"/>
        <v>0</v>
      </c>
      <c r="K62" s="48"/>
      <c r="L62" s="12">
        <f t="shared" ref="L62:P62" si="86">L29-L28</f>
        <v>0</v>
      </c>
      <c r="M62" s="5">
        <f t="shared" si="86"/>
        <v>0</v>
      </c>
      <c r="N62" s="5">
        <f t="shared" si="86"/>
        <v>0</v>
      </c>
      <c r="O62" s="5">
        <f t="shared" si="86"/>
        <v>0</v>
      </c>
      <c r="P62" s="6">
        <f t="shared" si="86"/>
        <v>0</v>
      </c>
      <c r="R62" s="12">
        <f t="shared" ref="R62:V62" si="87">R29-R28</f>
        <v>0</v>
      </c>
      <c r="S62" s="5">
        <f t="shared" si="87"/>
        <v>0</v>
      </c>
      <c r="T62" s="5">
        <f t="shared" si="87"/>
        <v>0</v>
      </c>
      <c r="U62" s="5">
        <f t="shared" si="87"/>
        <v>0</v>
      </c>
      <c r="V62" s="6">
        <f t="shared" si="87"/>
        <v>0</v>
      </c>
      <c r="X62" s="12">
        <f t="shared" ref="X62:AB62" si="88">X29-X28</f>
        <v>0</v>
      </c>
      <c r="Y62" s="5">
        <f t="shared" si="88"/>
        <v>120</v>
      </c>
      <c r="Z62" s="5">
        <f t="shared" si="88"/>
        <v>0</v>
      </c>
      <c r="AA62" s="5">
        <f t="shared" si="88"/>
        <v>0</v>
      </c>
      <c r="AB62" s="6">
        <f t="shared" si="88"/>
        <v>0</v>
      </c>
    </row>
    <row r="63" spans="2:28" x14ac:dyDescent="0.5">
      <c r="B63" s="106">
        <v>2045</v>
      </c>
      <c r="C63" s="57">
        <f t="shared" ref="C63:D63" si="89">C30-C29</f>
        <v>0</v>
      </c>
      <c r="D63" s="57">
        <f t="shared" si="89"/>
        <v>0</v>
      </c>
      <c r="E63" s="106"/>
      <c r="F63" s="12">
        <f t="shared" ref="F63:J63" si="90">F30-F29</f>
        <v>0</v>
      </c>
      <c r="G63" s="5">
        <f t="shared" si="90"/>
        <v>0</v>
      </c>
      <c r="H63" s="5">
        <f t="shared" si="90"/>
        <v>0</v>
      </c>
      <c r="I63" s="5">
        <f t="shared" si="90"/>
        <v>0</v>
      </c>
      <c r="J63" s="6">
        <f t="shared" si="90"/>
        <v>0</v>
      </c>
      <c r="K63" s="48"/>
      <c r="L63" s="12">
        <f t="shared" ref="L63:P63" si="91">L30-L29</f>
        <v>400</v>
      </c>
      <c r="M63" s="5">
        <f t="shared" si="91"/>
        <v>0</v>
      </c>
      <c r="N63" s="5">
        <f t="shared" si="91"/>
        <v>0</v>
      </c>
      <c r="O63" s="5">
        <f t="shared" si="91"/>
        <v>0</v>
      </c>
      <c r="P63" s="6">
        <f t="shared" si="91"/>
        <v>0</v>
      </c>
      <c r="R63" s="12">
        <f t="shared" ref="R63:V63" si="92">R30-R29</f>
        <v>0</v>
      </c>
      <c r="S63" s="5">
        <f t="shared" si="92"/>
        <v>0</v>
      </c>
      <c r="T63" s="5">
        <f t="shared" si="92"/>
        <v>0</v>
      </c>
      <c r="U63" s="5">
        <f t="shared" si="92"/>
        <v>0</v>
      </c>
      <c r="V63" s="6">
        <f t="shared" si="92"/>
        <v>0</v>
      </c>
      <c r="X63" s="12">
        <f t="shared" ref="X63:AB63" si="93">X30-X29</f>
        <v>0</v>
      </c>
      <c r="Y63" s="5">
        <f t="shared" si="93"/>
        <v>0</v>
      </c>
      <c r="Z63" s="5">
        <f t="shared" si="93"/>
        <v>0</v>
      </c>
      <c r="AA63" s="5">
        <f t="shared" si="93"/>
        <v>0</v>
      </c>
      <c r="AB63" s="6">
        <f t="shared" si="93"/>
        <v>0</v>
      </c>
    </row>
    <row r="64" spans="2:28" x14ac:dyDescent="0.5">
      <c r="B64" s="106">
        <v>2046</v>
      </c>
      <c r="C64" s="57">
        <f t="shared" ref="C64:D64" si="94">C31-C30</f>
        <v>0</v>
      </c>
      <c r="D64" s="57">
        <f t="shared" si="94"/>
        <v>0</v>
      </c>
      <c r="E64" s="106"/>
      <c r="F64" s="12">
        <f t="shared" ref="F64:J64" si="95">F31-F30</f>
        <v>0</v>
      </c>
      <c r="G64" s="5">
        <f t="shared" si="95"/>
        <v>0</v>
      </c>
      <c r="H64" s="5">
        <f t="shared" si="95"/>
        <v>0</v>
      </c>
      <c r="I64" s="5">
        <f t="shared" si="95"/>
        <v>0</v>
      </c>
      <c r="J64" s="6">
        <f t="shared" si="95"/>
        <v>0</v>
      </c>
      <c r="K64" s="48"/>
      <c r="L64" s="12">
        <f t="shared" ref="L64:P64" si="96">L31-L30</f>
        <v>400</v>
      </c>
      <c r="M64" s="5">
        <f t="shared" si="96"/>
        <v>0</v>
      </c>
      <c r="N64" s="5">
        <f t="shared" si="96"/>
        <v>0</v>
      </c>
      <c r="O64" s="5">
        <f t="shared" si="96"/>
        <v>0</v>
      </c>
      <c r="P64" s="6">
        <f t="shared" si="96"/>
        <v>0</v>
      </c>
      <c r="R64" s="12">
        <f t="shared" ref="R64:V64" si="97">R31-R30</f>
        <v>0</v>
      </c>
      <c r="S64" s="5">
        <f t="shared" si="97"/>
        <v>0</v>
      </c>
      <c r="T64" s="5">
        <f t="shared" si="97"/>
        <v>0</v>
      </c>
      <c r="U64" s="5">
        <f t="shared" si="97"/>
        <v>0</v>
      </c>
      <c r="V64" s="6">
        <f t="shared" si="97"/>
        <v>0</v>
      </c>
      <c r="X64" s="12">
        <f t="shared" ref="X64:AB64" si="98">X31-X30</f>
        <v>0</v>
      </c>
      <c r="Y64" s="5">
        <f t="shared" si="98"/>
        <v>0</v>
      </c>
      <c r="Z64" s="5">
        <f t="shared" si="98"/>
        <v>0</v>
      </c>
      <c r="AA64" s="5">
        <f t="shared" si="98"/>
        <v>0</v>
      </c>
      <c r="AB64" s="6">
        <f t="shared" si="98"/>
        <v>0</v>
      </c>
    </row>
    <row r="65" spans="2:28" x14ac:dyDescent="0.5">
      <c r="B65" s="106">
        <v>2047</v>
      </c>
      <c r="C65" s="57">
        <f t="shared" ref="C65:D65" si="99">C32-C31</f>
        <v>0</v>
      </c>
      <c r="D65" s="57">
        <f t="shared" si="99"/>
        <v>149.99999999999994</v>
      </c>
      <c r="E65" s="106"/>
      <c r="F65" s="12">
        <f t="shared" ref="F65:J65" si="100">F32-F31</f>
        <v>0</v>
      </c>
      <c r="G65" s="5">
        <f t="shared" si="100"/>
        <v>0</v>
      </c>
      <c r="H65" s="5">
        <f t="shared" si="100"/>
        <v>0</v>
      </c>
      <c r="I65" s="5">
        <f t="shared" si="100"/>
        <v>0</v>
      </c>
      <c r="J65" s="6">
        <f t="shared" si="100"/>
        <v>0</v>
      </c>
      <c r="K65" s="48"/>
      <c r="L65" s="12">
        <f t="shared" ref="L65:P65" si="101">L32-L31</f>
        <v>400</v>
      </c>
      <c r="M65" s="5">
        <f t="shared" si="101"/>
        <v>0</v>
      </c>
      <c r="N65" s="5">
        <f t="shared" si="101"/>
        <v>0</v>
      </c>
      <c r="O65" s="5">
        <f t="shared" si="101"/>
        <v>0</v>
      </c>
      <c r="P65" s="6">
        <f t="shared" si="101"/>
        <v>0</v>
      </c>
      <c r="R65" s="12">
        <f t="shared" ref="R65:V65" si="102">R32-R31</f>
        <v>0</v>
      </c>
      <c r="S65" s="5">
        <f t="shared" si="102"/>
        <v>0</v>
      </c>
      <c r="T65" s="5">
        <f t="shared" si="102"/>
        <v>0</v>
      </c>
      <c r="U65" s="5">
        <f t="shared" si="102"/>
        <v>0</v>
      </c>
      <c r="V65" s="6">
        <f t="shared" si="102"/>
        <v>0</v>
      </c>
      <c r="X65" s="12">
        <f t="shared" ref="X65:AB65" si="103">X32-X31</f>
        <v>0</v>
      </c>
      <c r="Y65" s="5">
        <f t="shared" si="103"/>
        <v>0</v>
      </c>
      <c r="Z65" s="5">
        <f t="shared" si="103"/>
        <v>0</v>
      </c>
      <c r="AA65" s="5">
        <f t="shared" si="103"/>
        <v>0</v>
      </c>
      <c r="AB65" s="6">
        <f t="shared" si="103"/>
        <v>0</v>
      </c>
    </row>
    <row r="66" spans="2:28" x14ac:dyDescent="0.5">
      <c r="B66" s="106">
        <v>2048</v>
      </c>
      <c r="C66" s="57">
        <f t="shared" ref="C66:D66" si="104">C33-C32</f>
        <v>0</v>
      </c>
      <c r="D66" s="57">
        <f t="shared" si="104"/>
        <v>0</v>
      </c>
      <c r="E66" s="106"/>
      <c r="F66" s="12">
        <f t="shared" ref="F66:J66" si="105">F33-F32</f>
        <v>0</v>
      </c>
      <c r="G66" s="5">
        <f t="shared" si="105"/>
        <v>0</v>
      </c>
      <c r="H66" s="5">
        <f t="shared" si="105"/>
        <v>0</v>
      </c>
      <c r="I66" s="5">
        <f t="shared" si="105"/>
        <v>0</v>
      </c>
      <c r="J66" s="6">
        <f t="shared" si="105"/>
        <v>0</v>
      </c>
      <c r="K66" s="48"/>
      <c r="L66" s="12">
        <f t="shared" ref="L66:P66" si="106">L33-L32</f>
        <v>300</v>
      </c>
      <c r="M66" s="5">
        <f t="shared" si="106"/>
        <v>0</v>
      </c>
      <c r="N66" s="5">
        <f t="shared" si="106"/>
        <v>0</v>
      </c>
      <c r="O66" s="5">
        <f t="shared" si="106"/>
        <v>0</v>
      </c>
      <c r="P66" s="6">
        <f t="shared" si="106"/>
        <v>0</v>
      </c>
      <c r="R66" s="12">
        <f t="shared" ref="R66:V66" si="107">R33-R32</f>
        <v>0</v>
      </c>
      <c r="S66" s="5">
        <f t="shared" si="107"/>
        <v>0</v>
      </c>
      <c r="T66" s="5">
        <f t="shared" si="107"/>
        <v>0</v>
      </c>
      <c r="U66" s="5">
        <f t="shared" si="107"/>
        <v>0</v>
      </c>
      <c r="V66" s="6">
        <f t="shared" si="107"/>
        <v>0</v>
      </c>
      <c r="X66" s="12">
        <f t="shared" ref="X66:AB66" si="108">X33-X32</f>
        <v>0</v>
      </c>
      <c r="Y66" s="5">
        <f t="shared" si="108"/>
        <v>0</v>
      </c>
      <c r="Z66" s="5">
        <f t="shared" si="108"/>
        <v>0</v>
      </c>
      <c r="AA66" s="5">
        <f t="shared" si="108"/>
        <v>0</v>
      </c>
      <c r="AB66" s="6">
        <f t="shared" si="108"/>
        <v>0</v>
      </c>
    </row>
    <row r="67" spans="2:28" x14ac:dyDescent="0.5">
      <c r="B67" s="106">
        <v>2049</v>
      </c>
      <c r="C67" s="57">
        <f t="shared" ref="C67:D67" si="109">C34-C33</f>
        <v>0</v>
      </c>
      <c r="D67" s="57">
        <f t="shared" si="109"/>
        <v>0</v>
      </c>
      <c r="E67" s="106"/>
      <c r="F67" s="12">
        <f t="shared" ref="F67:J67" si="110">F34-F33</f>
        <v>600</v>
      </c>
      <c r="G67" s="5">
        <f t="shared" si="110"/>
        <v>0</v>
      </c>
      <c r="H67" s="5">
        <f t="shared" si="110"/>
        <v>0</v>
      </c>
      <c r="I67" s="5">
        <f t="shared" si="110"/>
        <v>0</v>
      </c>
      <c r="J67" s="6">
        <f t="shared" si="110"/>
        <v>0</v>
      </c>
      <c r="K67" s="48"/>
      <c r="L67" s="12">
        <f t="shared" ref="L67:P67" si="111">L34-L33</f>
        <v>0</v>
      </c>
      <c r="M67" s="5">
        <f t="shared" si="111"/>
        <v>0</v>
      </c>
      <c r="N67" s="5">
        <f t="shared" si="111"/>
        <v>0</v>
      </c>
      <c r="O67" s="5">
        <f t="shared" si="111"/>
        <v>0</v>
      </c>
      <c r="P67" s="6">
        <f t="shared" si="111"/>
        <v>0</v>
      </c>
      <c r="R67" s="12">
        <f t="shared" ref="R67:V67" si="112">R34-R33</f>
        <v>0</v>
      </c>
      <c r="S67" s="5">
        <f t="shared" si="112"/>
        <v>0</v>
      </c>
      <c r="T67" s="5">
        <f t="shared" si="112"/>
        <v>0</v>
      </c>
      <c r="U67" s="5">
        <f t="shared" si="112"/>
        <v>0</v>
      </c>
      <c r="V67" s="6">
        <f t="shared" si="112"/>
        <v>0</v>
      </c>
      <c r="X67" s="12">
        <f t="shared" ref="X67:AB67" si="113">X34-X33</f>
        <v>0</v>
      </c>
      <c r="Y67" s="5">
        <f t="shared" si="113"/>
        <v>0</v>
      </c>
      <c r="Z67" s="5">
        <f t="shared" si="113"/>
        <v>0</v>
      </c>
      <c r="AA67" s="5">
        <f t="shared" si="113"/>
        <v>0</v>
      </c>
      <c r="AB67" s="6">
        <f t="shared" si="113"/>
        <v>0</v>
      </c>
    </row>
    <row r="68" spans="2:28" ht="18.600000000000001" thickBot="1" x14ac:dyDescent="0.55000000000000004">
      <c r="B68" s="14">
        <v>2050</v>
      </c>
      <c r="C68" s="57">
        <f t="shared" ref="C68:D68" si="114">C35-C34</f>
        <v>0</v>
      </c>
      <c r="D68" s="57">
        <f t="shared" si="114"/>
        <v>0</v>
      </c>
      <c r="E68" s="14"/>
      <c r="F68" s="13">
        <f t="shared" ref="F68:J68" si="115">F35-F34</f>
        <v>300</v>
      </c>
      <c r="G68" s="7">
        <f t="shared" si="115"/>
        <v>0</v>
      </c>
      <c r="H68" s="7">
        <f t="shared" si="115"/>
        <v>0</v>
      </c>
      <c r="I68" s="7">
        <f t="shared" si="115"/>
        <v>0</v>
      </c>
      <c r="J68" s="8">
        <f t="shared" si="115"/>
        <v>0</v>
      </c>
      <c r="L68" s="13">
        <f t="shared" ref="L68:P68" si="116">L35-L34</f>
        <v>100</v>
      </c>
      <c r="M68" s="7">
        <f t="shared" si="116"/>
        <v>0</v>
      </c>
      <c r="N68" s="7">
        <f t="shared" si="116"/>
        <v>0</v>
      </c>
      <c r="O68" s="7">
        <f t="shared" si="116"/>
        <v>0</v>
      </c>
      <c r="P68" s="8">
        <f t="shared" si="116"/>
        <v>0</v>
      </c>
      <c r="R68" s="13">
        <f t="shared" ref="R68:V68" si="117">R35-R34</f>
        <v>0</v>
      </c>
      <c r="S68" s="7">
        <f t="shared" si="117"/>
        <v>0</v>
      </c>
      <c r="T68" s="7">
        <f t="shared" si="117"/>
        <v>0</v>
      </c>
      <c r="U68" s="7">
        <f t="shared" si="117"/>
        <v>0</v>
      </c>
      <c r="V68" s="8">
        <f t="shared" si="117"/>
        <v>0</v>
      </c>
      <c r="X68" s="13">
        <f t="shared" ref="X68:AB68" si="118">X35-X34</f>
        <v>0</v>
      </c>
      <c r="Y68" s="7">
        <f t="shared" si="118"/>
        <v>0</v>
      </c>
      <c r="Z68" s="7">
        <f t="shared" si="118"/>
        <v>60</v>
      </c>
      <c r="AA68" s="7">
        <f t="shared" si="118"/>
        <v>0</v>
      </c>
      <c r="AB68" s="8">
        <f t="shared" si="118"/>
        <v>36</v>
      </c>
    </row>
    <row r="69" spans="2:28" x14ac:dyDescent="0.5">
      <c r="C69" s="59"/>
      <c r="D69" s="59"/>
    </row>
  </sheetData>
  <mergeCells count="11">
    <mergeCell ref="X4:AB4"/>
    <mergeCell ref="X37:AB37"/>
    <mergeCell ref="R4:V4"/>
    <mergeCell ref="R37:V37"/>
    <mergeCell ref="C3:D3"/>
    <mergeCell ref="F37:J37"/>
    <mergeCell ref="L37:P37"/>
    <mergeCell ref="F4:J4"/>
    <mergeCell ref="L4:P4"/>
    <mergeCell ref="C4:D4"/>
    <mergeCell ref="C37:D37"/>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9A550121-798A-4726-86B4-D4084ABA98B7}">
          <x14:formula1>
            <xm:f>CONF_Library!$P$44:$P$47</xm:f>
          </x14:formula1>
          <xm:sqref>C2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0BFE3-B583-4A2C-83B9-F01EDB63E072}">
  <sheetPr>
    <tabColor rgb="FFFFFF00"/>
  </sheetPr>
  <dimension ref="B2:P35"/>
  <sheetViews>
    <sheetView zoomScaleNormal="100" workbookViewId="0">
      <pane xSplit="2" ySplit="2" topLeftCell="G3" activePane="bottomRight" state="frozen"/>
      <selection pane="topRight"/>
      <selection pane="bottomLeft"/>
      <selection pane="bottomRight" activeCell="AD73" sqref="AC73:AD73"/>
    </sheetView>
  </sheetViews>
  <sheetFormatPr defaultColWidth="8.77734375" defaultRowHeight="18" x14ac:dyDescent="0.5"/>
  <cols>
    <col min="1" max="1" width="2.6640625" style="48" customWidth="1"/>
    <col min="2" max="2" width="13.33203125" style="48" customWidth="1"/>
    <col min="3" max="4" width="12.88671875" style="48" customWidth="1"/>
    <col min="5" max="5" width="2.6640625" style="48" customWidth="1"/>
    <col min="6" max="7" width="17.6640625" style="48" customWidth="1"/>
    <col min="8" max="8" width="2.6640625" style="48" customWidth="1"/>
    <col min="9" max="10" width="17.21875" style="48" customWidth="1"/>
    <col min="11" max="11" width="2.6640625" style="48" customWidth="1"/>
    <col min="12" max="12" width="12.88671875" style="48" customWidth="1"/>
    <col min="13" max="13" width="15.21875" style="48" customWidth="1"/>
    <col min="14" max="14" width="2.6640625" style="48" customWidth="1"/>
    <col min="15" max="15" width="12.88671875" style="48" customWidth="1"/>
    <col min="16" max="16" width="15.21875" style="48" customWidth="1"/>
    <col min="17" max="16384" width="8.77734375" style="48"/>
  </cols>
  <sheetData>
    <row r="2" spans="2:16" ht="16.5" x14ac:dyDescent="0.5">
      <c r="B2" s="62" t="s">
        <v>311</v>
      </c>
      <c r="C2" s="61" t="s">
        <v>442</v>
      </c>
      <c r="D2" s="60"/>
      <c r="F2" s="20" t="str">
        <f>'Scenario Info'!B2</f>
        <v>KPCo Retire 2028, with CO2</v>
      </c>
      <c r="I2" s="20" t="str">
        <f>'Scenario Info'!B4</f>
        <v>KPCo Retire 2028, no CO2</v>
      </c>
      <c r="L2" s="20" t="str">
        <f>'Scenario Info'!B5</f>
        <v>KPCo Retire 2040, no CO2</v>
      </c>
      <c r="O2" s="20" t="str">
        <f>'Scenario Info'!B3</f>
        <v>KPCo Retire 2040, with CO2</v>
      </c>
    </row>
    <row r="3" spans="2:16" ht="16.95" thickBot="1" x14ac:dyDescent="0.55000000000000004">
      <c r="C3" s="131" t="s">
        <v>303</v>
      </c>
      <c r="D3" s="56"/>
    </row>
    <row r="4" spans="2:16" ht="32.549999999999997" customHeight="1" x14ac:dyDescent="0.5">
      <c r="B4" s="46"/>
      <c r="C4" s="133" t="s">
        <v>11</v>
      </c>
      <c r="D4" s="133"/>
      <c r="E4" s="46"/>
      <c r="F4" s="201" t="str">
        <f>F2&amp; ": Generation (GWh)"</f>
        <v>KPCo Retire 2028, with CO2: Generation (GWh)</v>
      </c>
      <c r="G4" s="202"/>
      <c r="H4" s="134"/>
      <c r="I4" s="201" t="str">
        <f>I2&amp; ": Generation (GWh)"</f>
        <v>KPCo Retire 2028, no CO2: Generation (GWh)</v>
      </c>
      <c r="J4" s="202"/>
      <c r="K4" s="134"/>
      <c r="L4" s="201" t="str">
        <f>L2&amp; ": Generation (GWh)"</f>
        <v>KPCo Retire 2040, no CO2: Generation (GWh)</v>
      </c>
      <c r="M4" s="202"/>
      <c r="N4" s="134"/>
      <c r="O4" s="201" t="str">
        <f>O2&amp; ": Generation (GWh)"</f>
        <v>KPCo Retire 2040, with CO2: Generation (GWh)</v>
      </c>
      <c r="P4" s="202"/>
    </row>
    <row r="5" spans="2:16" s="25" customFormat="1" ht="33" x14ac:dyDescent="0.5">
      <c r="B5" s="52" t="s">
        <v>6</v>
      </c>
      <c r="C5" s="25" t="s">
        <v>309</v>
      </c>
      <c r="D5" s="25" t="s">
        <v>310</v>
      </c>
      <c r="E5" s="52"/>
      <c r="F5" s="63" t="s">
        <v>312</v>
      </c>
      <c r="G5" s="65" t="s">
        <v>310</v>
      </c>
      <c r="H5" s="64"/>
      <c r="I5" s="63" t="s">
        <v>312</v>
      </c>
      <c r="J5" s="65" t="s">
        <v>310</v>
      </c>
      <c r="K5" s="64"/>
      <c r="L5" s="63" t="s">
        <v>312</v>
      </c>
      <c r="M5" s="65" t="s">
        <v>310</v>
      </c>
      <c r="N5" s="64"/>
      <c r="O5" s="63" t="s">
        <v>312</v>
      </c>
      <c r="P5" s="65" t="s">
        <v>310</v>
      </c>
    </row>
    <row r="6" spans="2:16" ht="16.5" x14ac:dyDescent="0.5">
      <c r="B6" s="14">
        <v>2021</v>
      </c>
      <c r="C6" s="116">
        <f>SUMIFS(CONF_Library!$C46:$N46,CONF_Library!$C$44:$N$44,$C$2,CONF_Library!$C$45:$N$45,C$5)</f>
        <v>1366.2336499999999</v>
      </c>
      <c r="D6" s="116">
        <f>SUMIFS(CONF_Library!$C46:$N46,CONF_Library!$C$44:$N$44,$C$2,CONF_Library!$C$45:$N$45,D$5)</f>
        <v>0</v>
      </c>
      <c r="E6" s="14"/>
      <c r="F6" s="12">
        <f>SUMIFS('Resource Annual'!$O:$O,'Resource Annual'!$H:$H,"Gas*",'Resource Annual'!$D:$D,F$2,'Resource Annual'!$J:$J,$B6)+SUMIFS('Resource Annual'!$O:$O,'Resource Annual'!$H:$H,"Coal*",'Resource Annual'!$D:$D,F$2,'Resource Annual'!$J:$J,$B6)</f>
        <v>4168.2838783264133</v>
      </c>
      <c r="G6" s="6">
        <f>SUMIFS('Resource Annual'!$O:$O,'Resource Annual'!$H:$H,"Renewable*",'Resource Annual'!$D:$D,F$2,'Resource Annual'!$J:$J,$B6,'Resource Annual'!$C:$C,"New*")</f>
        <v>0</v>
      </c>
      <c r="H6" s="5"/>
      <c r="I6" s="12">
        <f>SUMIFS('Resource Annual'!$O:$O,'Resource Annual'!$H:$H,"Gas*",'Resource Annual'!$D:$D,I$2,'Resource Annual'!$J:$J,$B6)+SUMIFS('Resource Annual'!$O:$O,'Resource Annual'!$H:$H,"Coal*",'Resource Annual'!$D:$D,I$2,'Resource Annual'!$J:$J,$B6)</f>
        <v>4209.1360893249439</v>
      </c>
      <c r="J6" s="6">
        <f>SUMIFS('Resource Annual'!$O:$O,'Resource Annual'!$H:$H,"Renewable*",'Resource Annual'!$D:$D,I$2,'Resource Annual'!$J:$J,$B6,'Resource Annual'!$C:$C,"New*")</f>
        <v>0</v>
      </c>
      <c r="K6" s="5"/>
      <c r="L6" s="12">
        <f>SUMIFS('Resource Annual'!$O:$O,'Resource Annual'!$H:$H,"Gas*",'Resource Annual'!$D:$D,L$2,'Resource Annual'!$J:$J,$B6)+SUMIFS('Resource Annual'!$O:$O,'Resource Annual'!$H:$H,"Coal*",'Resource Annual'!$D:$D,L$2,'Resource Annual'!$J:$J,$B6)</f>
        <v>4209.1360893249439</v>
      </c>
      <c r="M6" s="6">
        <f>SUMIFS('Resource Annual'!$O:$O,'Resource Annual'!$H:$H,"Renewable*",'Resource Annual'!$D:$D,L$2,'Resource Annual'!$J:$J,$B6,'Resource Annual'!$C:$C,"New*")</f>
        <v>0</v>
      </c>
      <c r="N6" s="5"/>
      <c r="O6" s="12">
        <f>SUMIFS('Resource Annual'!$O:$O,'Resource Annual'!$H:$H,"Gas*",'Resource Annual'!$D:$D,O$2,'Resource Annual'!$J:$J,$B6)+SUMIFS('Resource Annual'!$O:$O,'Resource Annual'!$H:$H,"Coal*",'Resource Annual'!$D:$D,O$2,'Resource Annual'!$J:$J,$B6)</f>
        <v>4168.2838783264133</v>
      </c>
      <c r="P6" s="6">
        <f>SUMIFS('Resource Annual'!$O:$O,'Resource Annual'!$H:$H,"Renewable*",'Resource Annual'!$D:$D,O$2,'Resource Annual'!$J:$J,$B6,'Resource Annual'!$C:$C,"New*")</f>
        <v>0</v>
      </c>
    </row>
    <row r="7" spans="2:16" ht="16.5" x14ac:dyDescent="0.5">
      <c r="B7" s="14">
        <v>2022</v>
      </c>
      <c r="C7" s="116">
        <f>SUMIFS(CONF_Library!$C47:$N47,CONF_Library!$C$44:$N$44,$C$2,CONF_Library!$C$45:$N$45,C$5)</f>
        <v>2045.9668000000001</v>
      </c>
      <c r="D7" s="116">
        <f>SUMIFS(CONF_Library!$C47:$N47,CONF_Library!$C$44:$N$44,$C$2,CONF_Library!$C$45:$N$45,D$5)</f>
        <v>0</v>
      </c>
      <c r="E7" s="14"/>
      <c r="F7" s="12">
        <f>SUMIFS('Resource Annual'!$O:$O,'Resource Annual'!$H:$H,"Gas*",'Resource Annual'!$D:$D,F$2,'Resource Annual'!$J:$J,$B7)+SUMIFS('Resource Annual'!$O:$O,'Resource Annual'!$H:$H,"Coal*",'Resource Annual'!$D:$D,F$2,'Resource Annual'!$J:$J,$B7)</f>
        <v>3381.1208801269509</v>
      </c>
      <c r="G7" s="6">
        <f>SUMIFS('Resource Annual'!$O:$O,'Resource Annual'!$H:$H,"Renewable*",'Resource Annual'!$D:$D,F$2,'Resource Annual'!$J:$J,$B7,'Resource Annual'!$C:$C,"New*")</f>
        <v>0</v>
      </c>
      <c r="H7" s="5"/>
      <c r="I7" s="12">
        <f>SUMIFS('Resource Annual'!$O:$O,'Resource Annual'!$H:$H,"Gas*",'Resource Annual'!$D:$D,I$2,'Resource Annual'!$J:$J,$B7)+SUMIFS('Resource Annual'!$O:$O,'Resource Annual'!$H:$H,"Coal*",'Resource Annual'!$D:$D,I$2,'Resource Annual'!$J:$J,$B7)</f>
        <v>3463.7386169433594</v>
      </c>
      <c r="J7" s="6">
        <f>SUMIFS('Resource Annual'!$O:$O,'Resource Annual'!$H:$H,"Renewable*",'Resource Annual'!$D:$D,I$2,'Resource Annual'!$J:$J,$B7,'Resource Annual'!$C:$C,"New*")</f>
        <v>0</v>
      </c>
      <c r="K7" s="5"/>
      <c r="L7" s="12">
        <f>SUMIFS('Resource Annual'!$O:$O,'Resource Annual'!$H:$H,"Gas*",'Resource Annual'!$D:$D,L$2,'Resource Annual'!$J:$J,$B7)+SUMIFS('Resource Annual'!$O:$O,'Resource Annual'!$H:$H,"Coal*",'Resource Annual'!$D:$D,L$2,'Resource Annual'!$J:$J,$B7)</f>
        <v>3463.7386169433594</v>
      </c>
      <c r="M7" s="6">
        <f>SUMIFS('Resource Annual'!$O:$O,'Resource Annual'!$H:$H,"Renewable*",'Resource Annual'!$D:$D,L$2,'Resource Annual'!$J:$J,$B7,'Resource Annual'!$C:$C,"New*")</f>
        <v>0</v>
      </c>
      <c r="N7" s="5"/>
      <c r="O7" s="12">
        <f>SUMIFS('Resource Annual'!$O:$O,'Resource Annual'!$H:$H,"Gas*",'Resource Annual'!$D:$D,O$2,'Resource Annual'!$J:$J,$B7)+SUMIFS('Resource Annual'!$O:$O,'Resource Annual'!$H:$H,"Coal*",'Resource Annual'!$D:$D,O$2,'Resource Annual'!$J:$J,$B7)</f>
        <v>3381.1208801269509</v>
      </c>
      <c r="P7" s="6">
        <f>SUMIFS('Resource Annual'!$O:$O,'Resource Annual'!$H:$H,"Renewable*",'Resource Annual'!$D:$D,O$2,'Resource Annual'!$J:$J,$B7,'Resource Annual'!$C:$C,"New*")</f>
        <v>0</v>
      </c>
    </row>
    <row r="8" spans="2:16" ht="16.5" x14ac:dyDescent="0.5">
      <c r="B8" s="14">
        <v>2023</v>
      </c>
      <c r="C8" s="116">
        <f>SUMIFS(CONF_Library!$C48:$N48,CONF_Library!$C$44:$N$44,$C$2,CONF_Library!$C$45:$N$45,C$5)</f>
        <v>2602.4164999999998</v>
      </c>
      <c r="D8" s="116">
        <f>SUMIFS(CONF_Library!$C48:$N48,CONF_Library!$C$44:$N$44,$C$2,CONF_Library!$C$45:$N$45,D$5)</f>
        <v>613.20620000040003</v>
      </c>
      <c r="E8" s="14"/>
      <c r="F8" s="12">
        <f>SUMIFS('Resource Annual'!$O:$O,'Resource Annual'!$H:$H,"Gas*",'Resource Annual'!$D:$D,F$2,'Resource Annual'!$J:$J,$B8)+SUMIFS('Resource Annual'!$O:$O,'Resource Annual'!$H:$H,"Coal*",'Resource Annual'!$D:$D,F$2,'Resource Annual'!$J:$J,$B8)</f>
        <v>2722.6880264282249</v>
      </c>
      <c r="G8" s="6">
        <f>SUMIFS('Resource Annual'!$O:$O,'Resource Annual'!$H:$H,"Renewable*",'Resource Annual'!$D:$D,F$2,'Resource Annual'!$J:$J,$B8,'Resource Annual'!$C:$C,"New*")</f>
        <v>641.98740577697799</v>
      </c>
      <c r="H8" s="5"/>
      <c r="I8" s="12">
        <f>SUMIFS('Resource Annual'!$O:$O,'Resource Annual'!$H:$H,"Gas*",'Resource Annual'!$D:$D,I$2,'Resource Annual'!$J:$J,$B8)+SUMIFS('Resource Annual'!$O:$O,'Resource Annual'!$H:$H,"Coal*",'Resource Annual'!$D:$D,I$2,'Resource Annual'!$J:$J,$B8)</f>
        <v>2722.6880264282249</v>
      </c>
      <c r="J8" s="6">
        <f>SUMIFS('Resource Annual'!$O:$O,'Resource Annual'!$H:$H,"Renewable*",'Resource Annual'!$D:$D,I$2,'Resource Annual'!$J:$J,$B8,'Resource Annual'!$C:$C,"New*")</f>
        <v>232.79998588562</v>
      </c>
      <c r="K8" s="5"/>
      <c r="L8" s="12">
        <f>SUMIFS('Resource Annual'!$O:$O,'Resource Annual'!$H:$H,"Gas*",'Resource Annual'!$D:$D,L$2,'Resource Annual'!$J:$J,$B8)+SUMIFS('Resource Annual'!$O:$O,'Resource Annual'!$H:$H,"Coal*",'Resource Annual'!$D:$D,L$2,'Resource Annual'!$J:$J,$B8)</f>
        <v>2722.6880264282249</v>
      </c>
      <c r="M8" s="6">
        <f>SUMIFS('Resource Annual'!$O:$O,'Resource Annual'!$H:$H,"Renewable*",'Resource Annual'!$D:$D,L$2,'Resource Annual'!$J:$J,$B8,'Resource Annual'!$C:$C,"New*")</f>
        <v>232.79998588562</v>
      </c>
      <c r="N8" s="5"/>
      <c r="O8" s="12">
        <f>SUMIFS('Resource Annual'!$O:$O,'Resource Annual'!$H:$H,"Gas*",'Resource Annual'!$D:$D,O$2,'Resource Annual'!$J:$J,$B8)+SUMIFS('Resource Annual'!$O:$O,'Resource Annual'!$H:$H,"Coal*",'Resource Annual'!$D:$D,O$2,'Resource Annual'!$J:$J,$B8)</f>
        <v>2722.6880264282249</v>
      </c>
      <c r="P8" s="6">
        <f>SUMIFS('Resource Annual'!$O:$O,'Resource Annual'!$H:$H,"Renewable*",'Resource Annual'!$D:$D,O$2,'Resource Annual'!$J:$J,$B8,'Resource Annual'!$C:$C,"New*")</f>
        <v>641.98740577697799</v>
      </c>
    </row>
    <row r="9" spans="2:16" ht="16.5" x14ac:dyDescent="0.5">
      <c r="B9" s="14">
        <v>2024</v>
      </c>
      <c r="C9" s="116">
        <f>SUMIFS(CONF_Library!$C49:$N49,CONF_Library!$C$44:$N$44,$C$2,CONF_Library!$C$45:$N$45,C$5)</f>
        <v>3003.3614444547602</v>
      </c>
      <c r="D9" s="116">
        <f>SUMIFS(CONF_Library!$C49:$N49,CONF_Library!$C$44:$N$44,$C$2,CONF_Library!$C$45:$N$45,D$5)</f>
        <v>616.38520000061999</v>
      </c>
      <c r="E9" s="14"/>
      <c r="F9" s="12">
        <f>SUMIFS('Resource Annual'!$O:$O,'Resource Annual'!$H:$H,"Gas*",'Resource Annual'!$D:$D,F$2,'Resource Annual'!$J:$J,$B9)+SUMIFS('Resource Annual'!$O:$O,'Resource Annual'!$H:$H,"Coal*",'Resource Annual'!$D:$D,F$2,'Resource Annual'!$J:$J,$B9)</f>
        <v>2759.9082527160676</v>
      </c>
      <c r="G9" s="6">
        <f>SUMIFS('Resource Annual'!$O:$O,'Resource Annual'!$H:$H,"Renewable*",'Resource Annual'!$D:$D,F$2,'Resource Annual'!$J:$J,$B9,'Resource Annual'!$C:$C,"New*")</f>
        <v>646.59901046752896</v>
      </c>
      <c r="H9" s="5"/>
      <c r="I9" s="12">
        <f>SUMIFS('Resource Annual'!$O:$O,'Resource Annual'!$H:$H,"Gas*",'Resource Annual'!$D:$D,I$2,'Resource Annual'!$J:$J,$B9)+SUMIFS('Resource Annual'!$O:$O,'Resource Annual'!$H:$H,"Coal*",'Resource Annual'!$D:$D,I$2,'Resource Annual'!$J:$J,$B9)</f>
        <v>2759.9082527160676</v>
      </c>
      <c r="J9" s="6">
        <f>SUMIFS('Resource Annual'!$O:$O,'Resource Annual'!$H:$H,"Renewable*",'Resource Annual'!$D:$D,I$2,'Resource Annual'!$J:$J,$B9,'Resource Annual'!$C:$C,"New*")</f>
        <v>233.13419246673601</v>
      </c>
      <c r="K9" s="5"/>
      <c r="L9" s="12">
        <f>SUMIFS('Resource Annual'!$O:$O,'Resource Annual'!$H:$H,"Gas*",'Resource Annual'!$D:$D,L$2,'Resource Annual'!$J:$J,$B9)+SUMIFS('Resource Annual'!$O:$O,'Resource Annual'!$H:$H,"Coal*",'Resource Annual'!$D:$D,L$2,'Resource Annual'!$J:$J,$B9)</f>
        <v>2759.9082527160676</v>
      </c>
      <c r="M9" s="6">
        <f>SUMIFS('Resource Annual'!$O:$O,'Resource Annual'!$H:$H,"Renewable*",'Resource Annual'!$D:$D,L$2,'Resource Annual'!$J:$J,$B9,'Resource Annual'!$C:$C,"New*")</f>
        <v>233.13419246673601</v>
      </c>
      <c r="N9" s="5"/>
      <c r="O9" s="12">
        <f>SUMIFS('Resource Annual'!$O:$O,'Resource Annual'!$H:$H,"Gas*",'Resource Annual'!$D:$D,O$2,'Resource Annual'!$J:$J,$B9)+SUMIFS('Resource Annual'!$O:$O,'Resource Annual'!$H:$H,"Coal*",'Resource Annual'!$D:$D,O$2,'Resource Annual'!$J:$J,$B9)</f>
        <v>2759.9082527160676</v>
      </c>
      <c r="P9" s="6">
        <f>SUMIFS('Resource Annual'!$O:$O,'Resource Annual'!$H:$H,"Renewable*",'Resource Annual'!$D:$D,O$2,'Resource Annual'!$J:$J,$B9,'Resource Annual'!$C:$C,"New*")</f>
        <v>646.59901046752896</v>
      </c>
    </row>
    <row r="10" spans="2:16" ht="16.5" x14ac:dyDescent="0.5">
      <c r="B10" s="14">
        <v>2025</v>
      </c>
      <c r="C10" s="116">
        <f>SUMIFS(CONF_Library!$C50:$N50,CONF_Library!$C$44:$N$44,$C$2,CONF_Library!$C$45:$N$45,C$5)</f>
        <v>2736.4389583059251</v>
      </c>
      <c r="D10" s="116">
        <f>SUMIFS(CONF_Library!$C50:$N50,CONF_Library!$C$44:$N$44,$C$2,CONF_Library!$C$45:$N$45,D$5)</f>
        <v>1226.4123999998801</v>
      </c>
      <c r="E10" s="14"/>
      <c r="F10" s="12">
        <f>SUMIFS('Resource Annual'!$O:$O,'Resource Annual'!$H:$H,"Gas*",'Resource Annual'!$D:$D,F$2,'Resource Annual'!$J:$J,$B10)+SUMIFS('Resource Annual'!$O:$O,'Resource Annual'!$H:$H,"Coal*",'Resource Annual'!$D:$D,F$2,'Resource Annual'!$J:$J,$B10)</f>
        <v>2755.6502265930148</v>
      </c>
      <c r="G10" s="6">
        <f>SUMIFS('Resource Annual'!$O:$O,'Resource Annual'!$H:$H,"Renewable*",'Resource Annual'!$D:$D,F$2,'Resource Annual'!$J:$J,$B10,'Resource Annual'!$C:$C,"New*")</f>
        <v>1287.444187164306</v>
      </c>
      <c r="H10" s="5"/>
      <c r="I10" s="12">
        <f>SUMIFS('Resource Annual'!$O:$O,'Resource Annual'!$H:$H,"Gas*",'Resource Annual'!$D:$D,I$2,'Resource Annual'!$J:$J,$B10)+SUMIFS('Resource Annual'!$O:$O,'Resource Annual'!$H:$H,"Coal*",'Resource Annual'!$D:$D,I$2,'Resource Annual'!$J:$J,$B10)</f>
        <v>2540.3633995056161</v>
      </c>
      <c r="J10" s="6">
        <f>SUMIFS('Resource Annual'!$O:$O,'Resource Annual'!$H:$H,"Renewable*",'Resource Annual'!$D:$D,I$2,'Resource Annual'!$J:$J,$B10,'Resource Annual'!$C:$C,"New*")</f>
        <v>232.48285579681399</v>
      </c>
      <c r="K10" s="5"/>
      <c r="L10" s="12">
        <f>SUMIFS('Resource Annual'!$O:$O,'Resource Annual'!$H:$H,"Gas*",'Resource Annual'!$D:$D,L$2,'Resource Annual'!$J:$J,$B10)+SUMIFS('Resource Annual'!$O:$O,'Resource Annual'!$H:$H,"Coal*",'Resource Annual'!$D:$D,L$2,'Resource Annual'!$J:$J,$B10)</f>
        <v>2540.3633995056161</v>
      </c>
      <c r="M10" s="6">
        <f>SUMIFS('Resource Annual'!$O:$O,'Resource Annual'!$H:$H,"Renewable*",'Resource Annual'!$D:$D,L$2,'Resource Annual'!$J:$J,$B10,'Resource Annual'!$C:$C,"New*")</f>
        <v>232.48285579681399</v>
      </c>
      <c r="N10" s="5"/>
      <c r="O10" s="12">
        <f>SUMIFS('Resource Annual'!$O:$O,'Resource Annual'!$H:$H,"Gas*",'Resource Annual'!$D:$D,O$2,'Resource Annual'!$J:$J,$B10)+SUMIFS('Resource Annual'!$O:$O,'Resource Annual'!$H:$H,"Coal*",'Resource Annual'!$D:$D,O$2,'Resource Annual'!$J:$J,$B10)</f>
        <v>2755.6502265930148</v>
      </c>
      <c r="P10" s="6">
        <f>SUMIFS('Resource Annual'!$O:$O,'Resource Annual'!$H:$H,"Renewable*",'Resource Annual'!$D:$D,O$2,'Resource Annual'!$J:$J,$B10,'Resource Annual'!$C:$C,"New*")</f>
        <v>1287.444187164306</v>
      </c>
    </row>
    <row r="11" spans="2:16" ht="16.5" x14ac:dyDescent="0.5">
      <c r="B11" s="14">
        <v>2026</v>
      </c>
      <c r="C11" s="116">
        <f>SUMIFS(CONF_Library!$C51:$N51,CONF_Library!$C$44:$N$44,$C$2,CONF_Library!$C$45:$N$45,C$5)</f>
        <v>3191.0318055149851</v>
      </c>
      <c r="D11" s="116">
        <f>SUMIFS(CONF_Library!$C51:$N51,CONF_Library!$C$44:$N$44,$C$2,CONF_Library!$C$45:$N$45,D$5)</f>
        <v>1226.4123999994999</v>
      </c>
      <c r="E11" s="14"/>
      <c r="F11" s="12">
        <f>SUMIFS('Resource Annual'!$O:$O,'Resource Annual'!$H:$H,"Gas*",'Resource Annual'!$D:$D,F$2,'Resource Annual'!$J:$J,$B11)+SUMIFS('Resource Annual'!$O:$O,'Resource Annual'!$H:$H,"Coal*",'Resource Annual'!$D:$D,F$2,'Resource Annual'!$J:$J,$B11)</f>
        <v>2662.2027435302757</v>
      </c>
      <c r="G11" s="6">
        <f>SUMIFS('Resource Annual'!$O:$O,'Resource Annual'!$H:$H,"Renewable*",'Resource Annual'!$D:$D,F$2,'Resource Annual'!$J:$J,$B11,'Resource Annual'!$C:$C,"New*")</f>
        <v>2219.6224174499521</v>
      </c>
      <c r="H11" s="5"/>
      <c r="I11" s="12">
        <f>SUMIFS('Resource Annual'!$O:$O,'Resource Annual'!$H:$H,"Gas*",'Resource Annual'!$D:$D,I$2,'Resource Annual'!$J:$J,$B11)+SUMIFS('Resource Annual'!$O:$O,'Resource Annual'!$H:$H,"Coal*",'Resource Annual'!$D:$D,I$2,'Resource Annual'!$J:$J,$B11)</f>
        <v>2662.2027435302757</v>
      </c>
      <c r="J11" s="6">
        <f>SUMIFS('Resource Annual'!$O:$O,'Resource Annual'!$H:$H,"Renewable*",'Resource Annual'!$D:$D,I$2,'Resource Annual'!$J:$J,$B11,'Resource Annual'!$C:$C,"New*")</f>
        <v>1164.2306709289549</v>
      </c>
      <c r="K11" s="5"/>
      <c r="L11" s="12">
        <f>SUMIFS('Resource Annual'!$O:$O,'Resource Annual'!$H:$H,"Gas*",'Resource Annual'!$D:$D,L$2,'Resource Annual'!$J:$J,$B11)+SUMIFS('Resource Annual'!$O:$O,'Resource Annual'!$H:$H,"Coal*",'Resource Annual'!$D:$D,L$2,'Resource Annual'!$J:$J,$B11)</f>
        <v>2662.2027435302757</v>
      </c>
      <c r="M11" s="6">
        <f>SUMIFS('Resource Annual'!$O:$O,'Resource Annual'!$H:$H,"Renewable*",'Resource Annual'!$D:$D,L$2,'Resource Annual'!$J:$J,$B11,'Resource Annual'!$C:$C,"New*")</f>
        <v>232.84613418579099</v>
      </c>
      <c r="N11" s="5"/>
      <c r="O11" s="12">
        <f>SUMIFS('Resource Annual'!$O:$O,'Resource Annual'!$H:$H,"Gas*",'Resource Annual'!$D:$D,O$2,'Resource Annual'!$J:$J,$B11)+SUMIFS('Resource Annual'!$O:$O,'Resource Annual'!$H:$H,"Coal*",'Resource Annual'!$D:$D,O$2,'Resource Annual'!$J:$J,$B11)</f>
        <v>2662.2027435302757</v>
      </c>
      <c r="P11" s="6">
        <f>SUMIFS('Resource Annual'!$O:$O,'Resource Annual'!$H:$H,"Renewable*",'Resource Annual'!$D:$D,O$2,'Resource Annual'!$J:$J,$B11,'Resource Annual'!$C:$C,"New*")</f>
        <v>1288.237880706788</v>
      </c>
    </row>
    <row r="12" spans="2:16" ht="16.5" x14ac:dyDescent="0.5">
      <c r="B12" s="14">
        <v>2027</v>
      </c>
      <c r="C12" s="116">
        <f>SUMIFS(CONF_Library!$C52:$N52,CONF_Library!$C$44:$N$44,$C$2,CONF_Library!$C$45:$N$45,C$5)</f>
        <v>2862.837444427375</v>
      </c>
      <c r="D12" s="116">
        <f>SUMIFS(CONF_Library!$C52:$N52,CONF_Library!$C$44:$N$44,$C$2,CONF_Library!$C$45:$N$45,D$5)</f>
        <v>1226.4123999999399</v>
      </c>
      <c r="E12" s="14"/>
      <c r="F12" s="12">
        <f>SUMIFS('Resource Annual'!$O:$O,'Resource Annual'!$H:$H,"Gas*",'Resource Annual'!$D:$D,F$2,'Resource Annual'!$J:$J,$B12)+SUMIFS('Resource Annual'!$O:$O,'Resource Annual'!$H:$H,"Coal*",'Resource Annual'!$D:$D,F$2,'Resource Annual'!$J:$J,$B12)</f>
        <v>2804.524997711188</v>
      </c>
      <c r="G12" s="6">
        <f>SUMIFS('Resource Annual'!$O:$O,'Resource Annual'!$H:$H,"Renewable*",'Resource Annual'!$D:$D,F$2,'Resource Annual'!$J:$J,$B12,'Resource Annual'!$C:$C,"New*")</f>
        <v>3381.2625885009738</v>
      </c>
      <c r="H12" s="5"/>
      <c r="I12" s="12">
        <f>SUMIFS('Resource Annual'!$O:$O,'Resource Annual'!$H:$H,"Gas*",'Resource Annual'!$D:$D,I$2,'Resource Annual'!$J:$J,$B12)+SUMIFS('Resource Annual'!$O:$O,'Resource Annual'!$H:$H,"Coal*",'Resource Annual'!$D:$D,I$2,'Resource Annual'!$J:$J,$B12)</f>
        <v>2885.9619255065882</v>
      </c>
      <c r="J12" s="6">
        <f>SUMIFS('Resource Annual'!$O:$O,'Resource Annual'!$H:$H,"Renewable*",'Resource Annual'!$D:$D,I$2,'Resource Annual'!$J:$J,$B12,'Resource Annual'!$C:$C,"New*")</f>
        <v>2327.886693954465</v>
      </c>
      <c r="K12" s="5"/>
      <c r="L12" s="12">
        <f>SUMIFS('Resource Annual'!$O:$O,'Resource Annual'!$H:$H,"Gas*",'Resource Annual'!$D:$D,L$2,'Resource Annual'!$J:$J,$B12)+SUMIFS('Resource Annual'!$O:$O,'Resource Annual'!$H:$H,"Coal*",'Resource Annual'!$D:$D,L$2,'Resource Annual'!$J:$J,$B12)</f>
        <v>2885.9619255065882</v>
      </c>
      <c r="M12" s="6">
        <f>SUMIFS('Resource Annual'!$O:$O,'Resource Annual'!$H:$H,"Renewable*",'Resource Annual'!$D:$D,L$2,'Resource Annual'!$J:$J,$B12,'Resource Annual'!$C:$C,"New*")</f>
        <v>232.78866767883301</v>
      </c>
      <c r="N12" s="5"/>
      <c r="O12" s="12">
        <f>SUMIFS('Resource Annual'!$O:$O,'Resource Annual'!$H:$H,"Gas*",'Resource Annual'!$D:$D,O$2,'Resource Annual'!$J:$J,$B12)+SUMIFS('Resource Annual'!$O:$O,'Resource Annual'!$H:$H,"Coal*",'Resource Annual'!$D:$D,O$2,'Resource Annual'!$J:$J,$B12)</f>
        <v>2804.524997711188</v>
      </c>
      <c r="P12" s="6">
        <f>SUMIFS('Resource Annual'!$O:$O,'Resource Annual'!$H:$H,"Renewable*",'Resource Annual'!$D:$D,O$2,'Resource Annual'!$J:$J,$B12,'Resource Annual'!$C:$C,"New*")</f>
        <v>1286.164562225342</v>
      </c>
    </row>
    <row r="13" spans="2:16" ht="16.5" x14ac:dyDescent="0.5">
      <c r="B13" s="14">
        <v>2028</v>
      </c>
      <c r="C13" s="116">
        <f>SUMIFS(CONF_Library!$C53:$N53,CONF_Library!$C$44:$N$44,$C$2,CONF_Library!$C$45:$N$45,C$5)</f>
        <v>2015.0642177856898</v>
      </c>
      <c r="D13" s="116">
        <f>SUMIFS(CONF_Library!$C53:$N53,CONF_Library!$C$44:$N$44,$C$2,CONF_Library!$C$45:$N$45,D$5)</f>
        <v>1232.7703999995399</v>
      </c>
      <c r="E13" s="14"/>
      <c r="F13" s="12">
        <f>SUMIFS('Resource Annual'!$O:$O,'Resource Annual'!$H:$H,"Gas*",'Resource Annual'!$D:$D,F$2,'Resource Annual'!$J:$J,$B13)+SUMIFS('Resource Annual'!$O:$O,'Resource Annual'!$H:$H,"Coal*",'Resource Annual'!$D:$D,F$2,'Resource Annual'!$J:$J,$B13)</f>
        <v>2156.0230865478529</v>
      </c>
      <c r="G13" s="6">
        <f>SUMIFS('Resource Annual'!$O:$O,'Resource Annual'!$H:$H,"Renewable*",'Resource Annual'!$D:$D,F$2,'Resource Annual'!$J:$J,$B13,'Resource Annual'!$C:$C,"New*")</f>
        <v>4540.6442985534759</v>
      </c>
      <c r="H13" s="5"/>
      <c r="I13" s="12">
        <f>SUMIFS('Resource Annual'!$O:$O,'Resource Annual'!$H:$H,"Gas*",'Resource Annual'!$D:$D,I$2,'Resource Annual'!$J:$J,$B13)+SUMIFS('Resource Annual'!$O:$O,'Resource Annual'!$H:$H,"Coal*",'Resource Annual'!$D:$D,I$2,'Resource Annual'!$J:$J,$B13)</f>
        <v>2748.8603210449201</v>
      </c>
      <c r="J13" s="6">
        <f>SUMIFS('Resource Annual'!$O:$O,'Resource Annual'!$H:$H,"Renewable*",'Resource Annual'!$D:$D,I$2,'Resource Annual'!$J:$J,$B13,'Resource Annual'!$C:$C,"New*")</f>
        <v>3488.4946699142438</v>
      </c>
      <c r="K13" s="5"/>
      <c r="L13" s="12">
        <f>SUMIFS('Resource Annual'!$O:$O,'Resource Annual'!$H:$H,"Gas*",'Resource Annual'!$D:$D,L$2,'Resource Annual'!$J:$J,$B13)+SUMIFS('Resource Annual'!$O:$O,'Resource Annual'!$H:$H,"Coal*",'Resource Annual'!$D:$D,L$2,'Resource Annual'!$J:$J,$B13)</f>
        <v>2896.2115020751958</v>
      </c>
      <c r="M13" s="6">
        <f>SUMIFS('Resource Annual'!$O:$O,'Resource Annual'!$H:$H,"Renewable*",'Resource Annual'!$D:$D,L$2,'Resource Annual'!$J:$J,$B13,'Resource Annual'!$C:$C,"New*")</f>
        <v>232.92993640899701</v>
      </c>
      <c r="N13" s="5"/>
      <c r="O13" s="12">
        <f>SUMIFS('Resource Annual'!$O:$O,'Resource Annual'!$H:$H,"Gas*",'Resource Annual'!$D:$D,O$2,'Resource Annual'!$J:$J,$B13)+SUMIFS('Resource Annual'!$O:$O,'Resource Annual'!$H:$H,"Coal*",'Resource Annual'!$D:$D,O$2,'Resource Annual'!$J:$J,$B13)</f>
        <v>2266.7366333007762</v>
      </c>
      <c r="P13" s="6">
        <f>SUMIFS('Resource Annual'!$O:$O,'Resource Annual'!$H:$H,"Renewable*",'Resource Annual'!$D:$D,O$2,'Resource Annual'!$J:$J,$B13,'Resource Annual'!$C:$C,"New*")</f>
        <v>1292.3378105163581</v>
      </c>
    </row>
    <row r="14" spans="2:16" ht="16.5" x14ac:dyDescent="0.5">
      <c r="B14" s="14">
        <v>2029</v>
      </c>
      <c r="C14" s="116">
        <f>SUMIFS(CONF_Library!$C54:$N54,CONF_Library!$C$44:$N$44,$C$2,CONF_Library!$C$45:$N$45,C$5)</f>
        <v>599.74597499979996</v>
      </c>
      <c r="D14" s="116">
        <f>SUMIFS(CONF_Library!$C54:$N54,CONF_Library!$C$44:$N$44,$C$2,CONF_Library!$C$45:$N$45,D$5)</f>
        <v>1226.4124000011</v>
      </c>
      <c r="E14" s="14"/>
      <c r="F14" s="12">
        <f>SUMIFS('Resource Annual'!$O:$O,'Resource Annual'!$H:$H,"Gas*",'Resource Annual'!$D:$D,F$2,'Resource Annual'!$J:$J,$B14)+SUMIFS('Resource Annual'!$O:$O,'Resource Annual'!$H:$H,"Coal*",'Resource Annual'!$D:$D,F$2,'Resource Annual'!$J:$J,$B14)</f>
        <v>155.36296081543</v>
      </c>
      <c r="G14" s="6">
        <f>SUMIFS('Resource Annual'!$O:$O,'Resource Annual'!$H:$H,"Renewable*",'Resource Annual'!$D:$D,F$2,'Resource Annual'!$J:$J,$B14,'Resource Annual'!$C:$C,"New*")</f>
        <v>5358.6713066101074</v>
      </c>
      <c r="H14" s="5"/>
      <c r="I14" s="12">
        <f>SUMIFS('Resource Annual'!$O:$O,'Resource Annual'!$H:$H,"Gas*",'Resource Annual'!$D:$D,I$2,'Resource Annual'!$J:$J,$B14)+SUMIFS('Resource Annual'!$O:$O,'Resource Annual'!$H:$H,"Coal*",'Resource Annual'!$D:$D,I$2,'Resource Annual'!$J:$J,$B14)</f>
        <v>164.59864807128901</v>
      </c>
      <c r="J14" s="6">
        <f>SUMIFS('Resource Annual'!$O:$O,'Resource Annual'!$H:$H,"Renewable*",'Resource Annual'!$D:$D,I$2,'Resource Annual'!$J:$J,$B14,'Resource Annual'!$C:$C,"New*")</f>
        <v>4099.3580522537259</v>
      </c>
      <c r="K14" s="5"/>
      <c r="L14" s="12">
        <f>SUMIFS('Resource Annual'!$O:$O,'Resource Annual'!$H:$H,"Gas*",'Resource Annual'!$D:$D,L$2,'Resource Annual'!$J:$J,$B14)+SUMIFS('Resource Annual'!$O:$O,'Resource Annual'!$H:$H,"Coal*",'Resource Annual'!$D:$D,L$2,'Resource Annual'!$J:$J,$B14)</f>
        <v>2892.9501953124945</v>
      </c>
      <c r="M14" s="6">
        <f>SUMIFS('Resource Annual'!$O:$O,'Resource Annual'!$H:$H,"Renewable*",'Resource Annual'!$D:$D,L$2,'Resource Annual'!$J:$J,$B14,'Resource Annual'!$C:$C,"New*")</f>
        <v>232.634716033936</v>
      </c>
      <c r="N14" s="5"/>
      <c r="O14" s="12">
        <f>SUMIFS('Resource Annual'!$O:$O,'Resource Annual'!$H:$H,"Gas*",'Resource Annual'!$D:$D,O$2,'Resource Annual'!$J:$J,$B14)+SUMIFS('Resource Annual'!$O:$O,'Resource Annual'!$H:$H,"Coal*",'Resource Annual'!$D:$D,O$2,'Resource Annual'!$J:$J,$B14)</f>
        <v>1935.090621948242</v>
      </c>
      <c r="P14" s="6">
        <f>SUMIFS('Resource Annual'!$O:$O,'Resource Annual'!$H:$H,"Renewable*",'Resource Annual'!$D:$D,O$2,'Resource Annual'!$J:$J,$B14,'Resource Annual'!$C:$C,"New*")</f>
        <v>1283.6382675170901</v>
      </c>
    </row>
    <row r="15" spans="2:16" ht="16.5" x14ac:dyDescent="0.5">
      <c r="B15" s="14">
        <v>2030</v>
      </c>
      <c r="C15" s="116">
        <f>SUMIFS(CONF_Library!$C55:$N55,CONF_Library!$C$44:$N$44,$C$2,CONF_Library!$C$45:$N$45,C$5)</f>
        <v>573.60618000043996</v>
      </c>
      <c r="D15" s="116">
        <f>SUMIFS(CONF_Library!$C55:$N55,CONF_Library!$C$44:$N$44,$C$2,CONF_Library!$C$45:$N$45,D$5)</f>
        <v>1226.41239999972</v>
      </c>
      <c r="E15" s="14"/>
      <c r="F15" s="12">
        <f>SUMIFS('Resource Annual'!$O:$O,'Resource Annual'!$H:$H,"Gas*",'Resource Annual'!$D:$D,F$2,'Resource Annual'!$J:$J,$B15)+SUMIFS('Resource Annual'!$O:$O,'Resource Annual'!$H:$H,"Coal*",'Resource Annual'!$D:$D,F$2,'Resource Annual'!$J:$J,$B15)</f>
        <v>154.45680236816401</v>
      </c>
      <c r="G15" s="6">
        <f>SUMIFS('Resource Annual'!$O:$O,'Resource Annual'!$H:$H,"Renewable*",'Resource Annual'!$D:$D,F$2,'Resource Annual'!$J:$J,$B15,'Resource Annual'!$C:$C,"New*")</f>
        <v>5361.8698501586932</v>
      </c>
      <c r="H15" s="5"/>
      <c r="I15" s="12">
        <f>SUMIFS('Resource Annual'!$O:$O,'Resource Annual'!$H:$H,"Gas*",'Resource Annual'!$D:$D,I$2,'Resource Annual'!$J:$J,$B15)+SUMIFS('Resource Annual'!$O:$O,'Resource Annual'!$H:$H,"Coal*",'Resource Annual'!$D:$D,I$2,'Resource Annual'!$J:$J,$B15)</f>
        <v>164.56188964843801</v>
      </c>
      <c r="J15" s="6">
        <f>SUMIFS('Resource Annual'!$O:$O,'Resource Annual'!$H:$H,"Renewable*",'Resource Annual'!$D:$D,I$2,'Resource Annual'!$J:$J,$B15,'Resource Annual'!$C:$C,"New*")</f>
        <v>4101.4976367950421</v>
      </c>
      <c r="K15" s="5"/>
      <c r="L15" s="12">
        <f>SUMIFS('Resource Annual'!$O:$O,'Resource Annual'!$H:$H,"Gas*",'Resource Annual'!$D:$D,L$2,'Resource Annual'!$J:$J,$B15)+SUMIFS('Resource Annual'!$O:$O,'Resource Annual'!$H:$H,"Coal*",'Resource Annual'!$D:$D,L$2,'Resource Annual'!$J:$J,$B15)</f>
        <v>2808.5152740478543</v>
      </c>
      <c r="M15" s="6">
        <f>SUMIFS('Resource Annual'!$O:$O,'Resource Annual'!$H:$H,"Renewable*",'Resource Annual'!$D:$D,L$2,'Resource Annual'!$J:$J,$B15,'Resource Annual'!$C:$C,"New*")</f>
        <v>232.81005001068101</v>
      </c>
      <c r="N15" s="5"/>
      <c r="O15" s="12">
        <f>SUMIFS('Resource Annual'!$O:$O,'Resource Annual'!$H:$H,"Gas*",'Resource Annual'!$D:$D,O$2,'Resource Annual'!$J:$J,$B15)+SUMIFS('Resource Annual'!$O:$O,'Resource Annual'!$H:$H,"Coal*",'Resource Annual'!$D:$D,O$2,'Resource Annual'!$J:$J,$B15)</f>
        <v>1881.7719345092771</v>
      </c>
      <c r="P15" s="6">
        <f>SUMIFS('Resource Annual'!$O:$O,'Resource Annual'!$H:$H,"Renewable*",'Resource Annual'!$D:$D,O$2,'Resource Annual'!$J:$J,$B15,'Resource Annual'!$C:$C,"New*")</f>
        <v>1287.041893005372</v>
      </c>
    </row>
    <row r="16" spans="2:16" ht="16.5" x14ac:dyDescent="0.5">
      <c r="B16" s="14">
        <v>2031</v>
      </c>
      <c r="C16" s="116">
        <f>SUMIFS(CONF_Library!$C56:$N56,CONF_Library!$C$44:$N$44,$C$2,CONF_Library!$C$45:$N$45,C$5)</f>
        <v>233.18173999957997</v>
      </c>
      <c r="D16" s="116">
        <f>SUMIFS(CONF_Library!$C56:$N56,CONF_Library!$C$44:$N$44,$C$2,CONF_Library!$C$45:$N$45,D$5)</f>
        <v>1530.69910000046</v>
      </c>
      <c r="E16" s="14"/>
      <c r="F16" s="12">
        <f>SUMIFS('Resource Annual'!$O:$O,'Resource Annual'!$H:$H,"Gas*",'Resource Annual'!$D:$D,F$2,'Resource Annual'!$J:$J,$B16)+SUMIFS('Resource Annual'!$O:$O,'Resource Annual'!$H:$H,"Coal*",'Resource Annual'!$D:$D,F$2,'Resource Annual'!$J:$J,$B16)</f>
        <v>52.760515213012702</v>
      </c>
      <c r="G16" s="6">
        <f>SUMIFS('Resource Annual'!$O:$O,'Resource Annual'!$H:$H,"Renewable*",'Resource Annual'!$D:$D,F$2,'Resource Annual'!$J:$J,$B16,'Resource Annual'!$C:$C,"New*")</f>
        <v>5664.2933387756375</v>
      </c>
      <c r="H16" s="5"/>
      <c r="I16" s="12">
        <f>SUMIFS('Resource Annual'!$O:$O,'Resource Annual'!$H:$H,"Gas*",'Resource Annual'!$D:$D,I$2,'Resource Annual'!$J:$J,$B16)+SUMIFS('Resource Annual'!$O:$O,'Resource Annual'!$H:$H,"Coal*",'Resource Annual'!$D:$D,I$2,'Resource Annual'!$J:$J,$B16)</f>
        <v>33.170761108398402</v>
      </c>
      <c r="J16" s="6">
        <f>SUMIFS('Resource Annual'!$O:$O,'Resource Annual'!$H:$H,"Renewable*",'Resource Annual'!$D:$D,I$2,'Resource Annual'!$J:$J,$B16,'Resource Annual'!$C:$C,"New*")</f>
        <v>4321.8622646331742</v>
      </c>
      <c r="K16" s="5"/>
      <c r="L16" s="12">
        <f>SUMIFS('Resource Annual'!$O:$O,'Resource Annual'!$H:$H,"Gas*",'Resource Annual'!$D:$D,L$2,'Resource Annual'!$J:$J,$B16)+SUMIFS('Resource Annual'!$O:$O,'Resource Annual'!$H:$H,"Coal*",'Resource Annual'!$D:$D,L$2,'Resource Annual'!$J:$J,$B16)</f>
        <v>2390.6984138488774</v>
      </c>
      <c r="M16" s="6">
        <f>SUMIFS('Resource Annual'!$O:$O,'Resource Annual'!$H:$H,"Renewable*",'Resource Annual'!$D:$D,L$2,'Resource Annual'!$J:$J,$B16,'Resource Annual'!$C:$C,"New*")</f>
        <v>1627.3798894882239</v>
      </c>
      <c r="N16" s="5"/>
      <c r="O16" s="12">
        <f>SUMIFS('Resource Annual'!$O:$O,'Resource Annual'!$H:$H,"Gas*",'Resource Annual'!$D:$D,O$2,'Resource Annual'!$J:$J,$B16)+SUMIFS('Resource Annual'!$O:$O,'Resource Annual'!$H:$H,"Coal*",'Resource Annual'!$D:$D,O$2,'Resource Annual'!$J:$J,$B16)</f>
        <v>1691.7785644531257</v>
      </c>
      <c r="P16" s="6">
        <f>SUMIFS('Resource Annual'!$O:$O,'Resource Annual'!$H:$H,"Renewable*",'Resource Annual'!$D:$D,O$2,'Resource Annual'!$J:$J,$B16,'Resource Annual'!$C:$C,"New*")</f>
        <v>2682.3412208557156</v>
      </c>
    </row>
    <row r="17" spans="2:16" ht="16.5" x14ac:dyDescent="0.5">
      <c r="B17" s="14">
        <v>2032</v>
      </c>
      <c r="C17" s="116">
        <f>SUMIFS(CONF_Library!$C57:$N57,CONF_Library!$C$44:$N$44,$C$2,CONF_Library!$C$45:$N$45,C$5)</f>
        <v>149.77477500024</v>
      </c>
      <c r="D17" s="116">
        <f>SUMIFS(CONF_Library!$C57:$N57,CONF_Library!$C$44:$N$44,$C$2,CONF_Library!$C$45:$N$45,D$5)</f>
        <v>1539.0111500001701</v>
      </c>
      <c r="E17" s="14"/>
      <c r="F17" s="12">
        <f>SUMIFS('Resource Annual'!$O:$O,'Resource Annual'!$H:$H,"Gas*",'Resource Annual'!$D:$D,F$2,'Resource Annual'!$J:$J,$B17)+SUMIFS('Resource Annual'!$O:$O,'Resource Annual'!$H:$H,"Coal*",'Resource Annual'!$D:$D,F$2,'Resource Annual'!$J:$J,$B17)</f>
        <v>27.176755905151399</v>
      </c>
      <c r="G17" s="6">
        <f>SUMIFS('Resource Annual'!$O:$O,'Resource Annual'!$H:$H,"Renewable*",'Resource Annual'!$D:$D,F$2,'Resource Annual'!$J:$J,$B17,'Resource Annual'!$C:$C,"New*")</f>
        <v>5686.234979629513</v>
      </c>
      <c r="H17" s="5"/>
      <c r="I17" s="12">
        <f>SUMIFS('Resource Annual'!$O:$O,'Resource Annual'!$H:$H,"Gas*",'Resource Annual'!$D:$D,I$2,'Resource Annual'!$J:$J,$B17)+SUMIFS('Resource Annual'!$O:$O,'Resource Annual'!$H:$H,"Coal*",'Resource Annual'!$D:$D,I$2,'Resource Annual'!$J:$J,$B17)</f>
        <v>32.065464019775398</v>
      </c>
      <c r="J17" s="6">
        <f>SUMIFS('Resource Annual'!$O:$O,'Resource Annual'!$H:$H,"Renewable*",'Resource Annual'!$D:$D,I$2,'Resource Annual'!$J:$J,$B17,'Resource Annual'!$C:$C,"New*")</f>
        <v>4333.7331008911224</v>
      </c>
      <c r="K17" s="5"/>
      <c r="L17" s="12">
        <f>SUMIFS('Resource Annual'!$O:$O,'Resource Annual'!$H:$H,"Gas*",'Resource Annual'!$D:$D,L$2,'Resource Annual'!$J:$J,$B17)+SUMIFS('Resource Annual'!$O:$O,'Resource Annual'!$H:$H,"Coal*",'Resource Annual'!$D:$D,L$2,'Resource Annual'!$J:$J,$B17)</f>
        <v>2337.6162223815872</v>
      </c>
      <c r="M17" s="6">
        <f>SUMIFS('Resource Annual'!$O:$O,'Resource Annual'!$H:$H,"Renewable*",'Resource Annual'!$D:$D,L$2,'Resource Annual'!$J:$J,$B17,'Resource Annual'!$C:$C,"New*")</f>
        <v>3033.5191278457623</v>
      </c>
      <c r="N17" s="5"/>
      <c r="O17" s="12">
        <f>SUMIFS('Resource Annual'!$O:$O,'Resource Annual'!$H:$H,"Gas*",'Resource Annual'!$D:$D,O$2,'Resource Annual'!$J:$J,$B17)+SUMIFS('Resource Annual'!$O:$O,'Resource Annual'!$H:$H,"Coal*",'Resource Annual'!$D:$D,O$2,'Resource Annual'!$J:$J,$B17)</f>
        <v>1529.8309097290039</v>
      </c>
      <c r="P17" s="6">
        <f>SUMIFS('Resource Annual'!$O:$O,'Resource Annual'!$H:$H,"Renewable*",'Resource Annual'!$D:$D,O$2,'Resource Annual'!$J:$J,$B17,'Resource Annual'!$C:$C,"New*")</f>
        <v>4093.6879844665505</v>
      </c>
    </row>
    <row r="18" spans="2:16" ht="16.5" x14ac:dyDescent="0.5">
      <c r="B18" s="14">
        <v>2033</v>
      </c>
      <c r="C18" s="116">
        <f>SUMIFS(CONF_Library!$C58:$N58,CONF_Library!$C$44:$N$44,$C$2,CONF_Library!$C$45:$N$45,C$5)</f>
        <v>109.85456499964</v>
      </c>
      <c r="D18" s="116">
        <f>SUMIFS(CONF_Library!$C58:$N58,CONF_Library!$C$44:$N$44,$C$2,CONF_Library!$C$45:$N$45,D$5)</f>
        <v>1531.9160500007899</v>
      </c>
      <c r="E18" s="14"/>
      <c r="F18" s="12">
        <f>SUMIFS('Resource Annual'!$O:$O,'Resource Annual'!$H:$H,"Gas*",'Resource Annual'!$D:$D,F$2,'Resource Annual'!$J:$J,$B18)+SUMIFS('Resource Annual'!$O:$O,'Resource Annual'!$H:$H,"Coal*",'Resource Annual'!$D:$D,F$2,'Resource Annual'!$J:$J,$B18)</f>
        <v>26.0838947296143</v>
      </c>
      <c r="G18" s="6">
        <f>SUMIFS('Resource Annual'!$O:$O,'Resource Annual'!$H:$H,"Renewable*",'Resource Annual'!$D:$D,F$2,'Resource Annual'!$J:$J,$B18,'Resource Annual'!$C:$C,"New*")</f>
        <v>5663.0561199188323</v>
      </c>
      <c r="H18" s="5"/>
      <c r="I18" s="12">
        <f>SUMIFS('Resource Annual'!$O:$O,'Resource Annual'!$H:$H,"Gas*",'Resource Annual'!$D:$D,I$2,'Resource Annual'!$J:$J,$B18)+SUMIFS('Resource Annual'!$O:$O,'Resource Annual'!$H:$H,"Coal*",'Resource Annual'!$D:$D,I$2,'Resource Annual'!$J:$J,$B18)</f>
        <v>30.678928375244102</v>
      </c>
      <c r="J18" s="6">
        <f>SUMIFS('Resource Annual'!$O:$O,'Resource Annual'!$H:$H,"Renewable*",'Resource Annual'!$D:$D,I$2,'Resource Annual'!$J:$J,$B18,'Resource Annual'!$C:$C,"New*")</f>
        <v>4315.973684310914</v>
      </c>
      <c r="K18" s="5"/>
      <c r="L18" s="12">
        <f>SUMIFS('Resource Annual'!$O:$O,'Resource Annual'!$H:$H,"Gas*",'Resource Annual'!$D:$D,L$2,'Resource Annual'!$J:$J,$B18)+SUMIFS('Resource Annual'!$O:$O,'Resource Annual'!$H:$H,"Coal*",'Resource Annual'!$D:$D,L$2,'Resource Annual'!$J:$J,$B18)</f>
        <v>2274.6609954833975</v>
      </c>
      <c r="M18" s="6">
        <f>SUMIFS('Resource Annual'!$O:$O,'Resource Annual'!$H:$H,"Renewable*",'Resource Annual'!$D:$D,L$2,'Resource Annual'!$J:$J,$B18,'Resource Annual'!$C:$C,"New*")</f>
        <v>3694.2438030242874</v>
      </c>
      <c r="N18" s="5"/>
      <c r="O18" s="12">
        <f>SUMIFS('Resource Annual'!$O:$O,'Resource Annual'!$H:$H,"Gas*",'Resource Annual'!$D:$D,O$2,'Resource Annual'!$J:$J,$B18)+SUMIFS('Resource Annual'!$O:$O,'Resource Annual'!$H:$H,"Coal*",'Resource Annual'!$D:$D,O$2,'Resource Annual'!$J:$J,$B18)</f>
        <v>1381.2523555755615</v>
      </c>
      <c r="P18" s="6">
        <f>SUMIFS('Resource Annual'!$O:$O,'Resource Annual'!$H:$H,"Renewable*",'Resource Annual'!$D:$D,O$2,'Resource Annual'!$J:$J,$B18,'Resource Annual'!$C:$C,"New*")</f>
        <v>5033.7632141113345</v>
      </c>
    </row>
    <row r="19" spans="2:16" ht="16.5" x14ac:dyDescent="0.5">
      <c r="B19" s="14">
        <v>2034</v>
      </c>
      <c r="C19" s="116">
        <f>SUMIFS(CONF_Library!$C59:$N59,CONF_Library!$C$44:$N$44,$C$2,CONF_Library!$C$45:$N$45,C$5)</f>
        <v>77.451705000039993</v>
      </c>
      <c r="D19" s="116">
        <f>SUMIFS(CONF_Library!$C59:$N59,CONF_Library!$C$44:$N$44,$C$2,CONF_Library!$C$45:$N$45,D$5)</f>
        <v>1532.61804999895</v>
      </c>
      <c r="E19" s="14"/>
      <c r="F19" s="12">
        <f>SUMIFS('Resource Annual'!$O:$O,'Resource Annual'!$H:$H,"Gas*",'Resource Annual'!$D:$D,F$2,'Resource Annual'!$J:$J,$B19)+SUMIFS('Resource Annual'!$O:$O,'Resource Annual'!$H:$H,"Coal*",'Resource Annual'!$D:$D,F$2,'Resource Annual'!$J:$J,$B19)</f>
        <v>0</v>
      </c>
      <c r="G19" s="6">
        <f>SUMIFS('Resource Annual'!$O:$O,'Resource Annual'!$H:$H,"Renewable*",'Resource Annual'!$D:$D,F$2,'Resource Annual'!$J:$J,$B19,'Resource Annual'!$C:$C,"New*")</f>
        <v>5671.7237033844012</v>
      </c>
      <c r="H19" s="5"/>
      <c r="I19" s="12">
        <f>SUMIFS('Resource Annual'!$O:$O,'Resource Annual'!$H:$H,"Gas*",'Resource Annual'!$D:$D,I$2,'Resource Annual'!$J:$J,$B19)+SUMIFS('Resource Annual'!$O:$O,'Resource Annual'!$H:$H,"Coal*",'Resource Annual'!$D:$D,I$2,'Resource Annual'!$J:$J,$B19)</f>
        <v>0</v>
      </c>
      <c r="J19" s="6">
        <f>SUMIFS('Resource Annual'!$O:$O,'Resource Annual'!$H:$H,"Renewable*",'Resource Annual'!$D:$D,I$2,'Resource Annual'!$J:$J,$B19,'Resource Annual'!$C:$C,"New*")</f>
        <v>4532.8119964599582</v>
      </c>
      <c r="K19" s="5"/>
      <c r="L19" s="12">
        <f>SUMIFS('Resource Annual'!$O:$O,'Resource Annual'!$H:$H,"Gas*",'Resource Annual'!$D:$D,L$2,'Resource Annual'!$J:$J,$B19)+SUMIFS('Resource Annual'!$O:$O,'Resource Annual'!$H:$H,"Coal*",'Resource Annual'!$D:$D,L$2,'Resource Annual'!$J:$J,$B19)</f>
        <v>2236.4884834289596</v>
      </c>
      <c r="M19" s="6">
        <f>SUMIFS('Resource Annual'!$O:$O,'Resource Annual'!$H:$H,"Renewable*",'Resource Annual'!$D:$D,L$2,'Resource Annual'!$J:$J,$B19,'Resource Annual'!$C:$C,"New*")</f>
        <v>3737.6685655116939</v>
      </c>
      <c r="N19" s="5"/>
      <c r="O19" s="12">
        <f>SUMIFS('Resource Annual'!$O:$O,'Resource Annual'!$H:$H,"Gas*",'Resource Annual'!$D:$D,O$2,'Resource Annual'!$J:$J,$B19)+SUMIFS('Resource Annual'!$O:$O,'Resource Annual'!$H:$H,"Coal*",'Resource Annual'!$D:$D,O$2,'Resource Annual'!$J:$J,$B19)</f>
        <v>1365.3897552490239</v>
      </c>
      <c r="P19" s="6">
        <f>SUMIFS('Resource Annual'!$O:$O,'Resource Annual'!$H:$H,"Renewable*",'Resource Annual'!$D:$D,O$2,'Resource Annual'!$J:$J,$B19,'Resource Annual'!$C:$C,"New*")</f>
        <v>5039.9555778503545</v>
      </c>
    </row>
    <row r="20" spans="2:16" ht="16.5" x14ac:dyDescent="0.5">
      <c r="B20" s="14">
        <v>2035</v>
      </c>
      <c r="C20" s="116">
        <f>SUMIFS(CONF_Library!$C60:$N60,CONF_Library!$C$44:$N$44,$C$2,CONF_Library!$C$45:$N$45,C$5)</f>
        <v>54.777825000180002</v>
      </c>
      <c r="D20" s="116">
        <f>SUMIFS(CONF_Library!$C60:$N60,CONF_Library!$C$44:$N$44,$C$2,CONF_Library!$C$45:$N$45,D$5)</f>
        <v>1532.3021500004299</v>
      </c>
      <c r="E20" s="14"/>
      <c r="F20" s="12">
        <f>SUMIFS('Resource Annual'!$O:$O,'Resource Annual'!$H:$H,"Gas*",'Resource Annual'!$D:$D,F$2,'Resource Annual'!$J:$J,$B20)+SUMIFS('Resource Annual'!$O:$O,'Resource Annual'!$H:$H,"Coal*",'Resource Annual'!$D:$D,F$2,'Resource Annual'!$J:$J,$B20)</f>
        <v>0</v>
      </c>
      <c r="G20" s="6">
        <f>SUMIFS('Resource Annual'!$O:$O,'Resource Annual'!$H:$H,"Renewable*",'Resource Annual'!$D:$D,F$2,'Resource Annual'!$J:$J,$B20,'Resource Annual'!$C:$C,"New*")</f>
        <v>5773.5752248764074</v>
      </c>
      <c r="H20" s="5"/>
      <c r="I20" s="12">
        <f>SUMIFS('Resource Annual'!$O:$O,'Resource Annual'!$H:$H,"Gas*",'Resource Annual'!$D:$D,I$2,'Resource Annual'!$J:$J,$B20)+SUMIFS('Resource Annual'!$O:$O,'Resource Annual'!$H:$H,"Coal*",'Resource Annual'!$D:$D,I$2,'Resource Annual'!$J:$J,$B20)</f>
        <v>0</v>
      </c>
      <c r="J20" s="6">
        <f>SUMIFS('Resource Annual'!$O:$O,'Resource Annual'!$H:$H,"Renewable*",'Resource Annual'!$D:$D,I$2,'Resource Annual'!$J:$J,$B20,'Resource Annual'!$C:$C,"New*")</f>
        <v>4526.2035045623852</v>
      </c>
      <c r="K20" s="5"/>
      <c r="L20" s="12">
        <f>SUMIFS('Resource Annual'!$O:$O,'Resource Annual'!$H:$H,"Gas*",'Resource Annual'!$D:$D,L$2,'Resource Annual'!$J:$J,$B20)+SUMIFS('Resource Annual'!$O:$O,'Resource Annual'!$H:$H,"Coal*",'Resource Annual'!$D:$D,L$2,'Resource Annual'!$J:$J,$B20)</f>
        <v>2412.9495925903402</v>
      </c>
      <c r="M20" s="6">
        <f>SUMIFS('Resource Annual'!$O:$O,'Resource Annual'!$H:$H,"Renewable*",'Resource Annual'!$D:$D,L$2,'Resource Annual'!$J:$J,$B20,'Resource Annual'!$C:$C,"New*")</f>
        <v>3733.3877797126843</v>
      </c>
      <c r="N20" s="5"/>
      <c r="O20" s="12">
        <f>SUMIFS('Resource Annual'!$O:$O,'Resource Annual'!$H:$H,"Gas*",'Resource Annual'!$D:$D,O$2,'Resource Annual'!$J:$J,$B20)+SUMIFS('Resource Annual'!$O:$O,'Resource Annual'!$H:$H,"Coal*",'Resource Annual'!$D:$D,O$2,'Resource Annual'!$J:$J,$B20)</f>
        <v>1376.185138702393</v>
      </c>
      <c r="P20" s="6">
        <f>SUMIFS('Resource Annual'!$O:$O,'Resource Annual'!$H:$H,"Renewable*",'Resource Annual'!$D:$D,O$2,'Resource Annual'!$J:$J,$B20,'Resource Annual'!$C:$C,"New*")</f>
        <v>5040.1930694580096</v>
      </c>
    </row>
    <row r="21" spans="2:16" ht="16.5" x14ac:dyDescent="0.5">
      <c r="B21" s="14">
        <v>2036</v>
      </c>
      <c r="C21" s="116">
        <f>SUMIFS(CONF_Library!$C61:$N61,CONF_Library!$C$44:$N$44,$C$2,CONF_Library!$C$45:$N$45,C$5)</f>
        <v>30.115760000200002</v>
      </c>
      <c r="D21" s="116">
        <f>SUMIFS(CONF_Library!$C61:$N61,CONF_Library!$C$44:$N$44,$C$2,CONF_Library!$C$45:$N$45,D$5)</f>
        <v>1842.5575999994201</v>
      </c>
      <c r="E21" s="14"/>
      <c r="F21" s="12">
        <f>SUMIFS('Resource Annual'!$O:$O,'Resource Annual'!$H:$H,"Gas*",'Resource Annual'!$D:$D,F$2,'Resource Annual'!$J:$J,$B21)+SUMIFS('Resource Annual'!$O:$O,'Resource Annual'!$H:$H,"Coal*",'Resource Annual'!$D:$D,F$2,'Resource Annual'!$J:$J,$B21)</f>
        <v>0</v>
      </c>
      <c r="G21" s="6">
        <f>SUMIFS('Resource Annual'!$O:$O,'Resource Annual'!$H:$H,"Renewable*",'Resource Annual'!$D:$D,F$2,'Resource Annual'!$J:$J,$B21,'Resource Annual'!$C:$C,"New*")</f>
        <v>5769.9244346618707</v>
      </c>
      <c r="I21" s="12">
        <f>SUMIFS('Resource Annual'!$O:$O,'Resource Annual'!$H:$H,"Gas*",'Resource Annual'!$D:$D,I$2,'Resource Annual'!$J:$J,$B21)+SUMIFS('Resource Annual'!$O:$O,'Resource Annual'!$H:$H,"Coal*",'Resource Annual'!$D:$D,I$2,'Resource Annual'!$J:$J,$B21)</f>
        <v>0</v>
      </c>
      <c r="J21" s="6">
        <f>SUMIFS('Resource Annual'!$O:$O,'Resource Annual'!$H:$H,"Renewable*",'Resource Annual'!$D:$D,I$2,'Resource Annual'!$J:$J,$B21,'Resource Annual'!$C:$C,"New*")</f>
        <v>4534.3824653625561</v>
      </c>
      <c r="L21" s="12">
        <f>SUMIFS('Resource Annual'!$O:$O,'Resource Annual'!$H:$H,"Gas*",'Resource Annual'!$D:$D,L$2,'Resource Annual'!$J:$J,$B21)+SUMIFS('Resource Annual'!$O:$O,'Resource Annual'!$H:$H,"Coal*",'Resource Annual'!$D:$D,L$2,'Resource Annual'!$J:$J,$B21)</f>
        <v>2341.0327529907199</v>
      </c>
      <c r="M21" s="6">
        <f>SUMIFS('Resource Annual'!$O:$O,'Resource Annual'!$H:$H,"Renewable*",'Resource Annual'!$D:$D,L$2,'Resource Annual'!$J:$J,$B21,'Resource Annual'!$C:$C,"New*")</f>
        <v>3744.4986178874888</v>
      </c>
      <c r="O21" s="12">
        <f>SUMIFS('Resource Annual'!$O:$O,'Resource Annual'!$H:$H,"Gas*",'Resource Annual'!$D:$D,O$2,'Resource Annual'!$J:$J,$B21)+SUMIFS('Resource Annual'!$O:$O,'Resource Annual'!$H:$H,"Coal*",'Resource Annual'!$D:$D,O$2,'Resource Annual'!$J:$J,$B21)</f>
        <v>1329.593124389648</v>
      </c>
      <c r="P21" s="6">
        <f>SUMIFS('Resource Annual'!$O:$O,'Resource Annual'!$H:$H,"Renewable*",'Resource Annual'!$D:$D,O$2,'Resource Annual'!$J:$J,$B21,'Resource Annual'!$C:$C,"New*")</f>
        <v>5271.6236457824607</v>
      </c>
    </row>
    <row r="22" spans="2:16" ht="16.5" x14ac:dyDescent="0.5">
      <c r="B22" s="14">
        <v>2037</v>
      </c>
      <c r="C22" s="116">
        <f>SUMIFS(CONF_Library!$C62:$N62,CONF_Library!$C$44:$N$44,$C$2,CONF_Library!$C$45:$N$45,C$5)</f>
        <v>27.117535000099998</v>
      </c>
      <c r="D22" s="116">
        <f>SUMIFS(CONF_Library!$C62:$N62,CONF_Library!$C$44:$N$44,$C$2,CONF_Library!$C$45:$N$45,D$5)</f>
        <v>1836.7584999997</v>
      </c>
      <c r="E22" s="14"/>
      <c r="F22" s="12">
        <f>SUMIFS('Resource Annual'!$O:$O,'Resource Annual'!$H:$H,"Gas*",'Resource Annual'!$D:$D,F$2,'Resource Annual'!$J:$J,$B22)+SUMIFS('Resource Annual'!$O:$O,'Resource Annual'!$H:$H,"Coal*",'Resource Annual'!$D:$D,F$2,'Resource Annual'!$J:$J,$B22)</f>
        <v>0</v>
      </c>
      <c r="G22" s="6">
        <f>SUMIFS('Resource Annual'!$O:$O,'Resource Annual'!$H:$H,"Renewable*",'Resource Annual'!$D:$D,F$2,'Resource Annual'!$J:$J,$B22,'Resource Annual'!$C:$C,"New*")</f>
        <v>5766.2222862243698</v>
      </c>
      <c r="I22" s="12">
        <f>SUMIFS('Resource Annual'!$O:$O,'Resource Annual'!$H:$H,"Gas*",'Resource Annual'!$D:$D,I$2,'Resource Annual'!$J:$J,$B22)+SUMIFS('Resource Annual'!$O:$O,'Resource Annual'!$H:$H,"Coal*",'Resource Annual'!$D:$D,I$2,'Resource Annual'!$J:$J,$B22)</f>
        <v>0</v>
      </c>
      <c r="J22" s="6">
        <f>SUMIFS('Resource Annual'!$O:$O,'Resource Annual'!$H:$H,"Renewable*",'Resource Annual'!$D:$D,I$2,'Resource Annual'!$J:$J,$B22,'Resource Annual'!$C:$C,"New*")</f>
        <v>4533.1366443634106</v>
      </c>
      <c r="L22" s="12">
        <f>SUMIFS('Resource Annual'!$O:$O,'Resource Annual'!$H:$H,"Gas*",'Resource Annual'!$D:$D,L$2,'Resource Annual'!$J:$J,$B22)+SUMIFS('Resource Annual'!$O:$O,'Resource Annual'!$H:$H,"Coal*",'Resource Annual'!$D:$D,L$2,'Resource Annual'!$J:$J,$B22)</f>
        <v>2412.8547859191904</v>
      </c>
      <c r="M22" s="6">
        <f>SUMIFS('Resource Annual'!$O:$O,'Resource Annual'!$H:$H,"Renewable*",'Resource Annual'!$D:$D,L$2,'Resource Annual'!$J:$J,$B22,'Resource Annual'!$C:$C,"New*")</f>
        <v>3740.53233456611</v>
      </c>
      <c r="O22" s="12">
        <f>SUMIFS('Resource Annual'!$O:$O,'Resource Annual'!$H:$H,"Gas*",'Resource Annual'!$D:$D,O$2,'Resource Annual'!$J:$J,$B22)+SUMIFS('Resource Annual'!$O:$O,'Resource Annual'!$H:$H,"Coal*",'Resource Annual'!$D:$D,O$2,'Resource Annual'!$J:$J,$B22)</f>
        <v>1326.267490386962</v>
      </c>
      <c r="P22" s="6">
        <f>SUMIFS('Resource Annual'!$O:$O,'Resource Annual'!$H:$H,"Renewable*",'Resource Annual'!$D:$D,O$2,'Resource Annual'!$J:$J,$B22,'Resource Annual'!$C:$C,"New*")</f>
        <v>5266.2558212280192</v>
      </c>
    </row>
    <row r="23" spans="2:16" ht="16.5" x14ac:dyDescent="0.5">
      <c r="B23" s="14">
        <v>2038</v>
      </c>
      <c r="C23" s="116">
        <f>SUMIFS(CONF_Library!$C63:$N63,CONF_Library!$C$44:$N$44,$C$2,CONF_Library!$C$45:$N$45,C$5)</f>
        <v>32.771495000000002</v>
      </c>
      <c r="D23" s="116">
        <f>SUMIFS(CONF_Library!$C63:$N63,CONF_Library!$C$44:$N$44,$C$2,CONF_Library!$C$45:$N$45,D$5)</f>
        <v>2142.683050001101</v>
      </c>
      <c r="E23" s="14"/>
      <c r="F23" s="12">
        <f>SUMIFS('Resource Annual'!$O:$O,'Resource Annual'!$H:$H,"Gas*",'Resource Annual'!$D:$D,F$2,'Resource Annual'!$J:$J,$B23)+SUMIFS('Resource Annual'!$O:$O,'Resource Annual'!$H:$H,"Coal*",'Resource Annual'!$D:$D,F$2,'Resource Annual'!$J:$J,$B23)</f>
        <v>0</v>
      </c>
      <c r="G23" s="6">
        <f>SUMIFS('Resource Annual'!$O:$O,'Resource Annual'!$H:$H,"Renewable*",'Resource Annual'!$D:$D,F$2,'Resource Annual'!$J:$J,$B23,'Resource Annual'!$C:$C,"New*")</f>
        <v>5769.4451932907123</v>
      </c>
      <c r="I23" s="12">
        <f>SUMIFS('Resource Annual'!$O:$O,'Resource Annual'!$H:$H,"Gas*",'Resource Annual'!$D:$D,I$2,'Resource Annual'!$J:$J,$B23)+SUMIFS('Resource Annual'!$O:$O,'Resource Annual'!$H:$H,"Coal*",'Resource Annual'!$D:$D,I$2,'Resource Annual'!$J:$J,$B23)</f>
        <v>0</v>
      </c>
      <c r="J23" s="6">
        <f>SUMIFS('Resource Annual'!$O:$O,'Resource Annual'!$H:$H,"Renewable*",'Resource Annual'!$D:$D,I$2,'Resource Annual'!$J:$J,$B23,'Resource Annual'!$C:$C,"New*")</f>
        <v>4530.8781671523984</v>
      </c>
      <c r="L23" s="12">
        <f>SUMIFS('Resource Annual'!$O:$O,'Resource Annual'!$H:$H,"Gas*",'Resource Annual'!$D:$D,L$2,'Resource Annual'!$J:$J,$B23)+SUMIFS('Resource Annual'!$O:$O,'Resource Annual'!$H:$H,"Coal*",'Resource Annual'!$D:$D,L$2,'Resource Annual'!$J:$J,$B23)</f>
        <v>2398.6215248107901</v>
      </c>
      <c r="M23" s="6">
        <f>SUMIFS('Resource Annual'!$O:$O,'Resource Annual'!$H:$H,"Renewable*",'Resource Annual'!$D:$D,L$2,'Resource Annual'!$J:$J,$B23,'Resource Annual'!$C:$C,"New*")</f>
        <v>3776.3968725204445</v>
      </c>
      <c r="O23" s="12">
        <f>SUMIFS('Resource Annual'!$O:$O,'Resource Annual'!$H:$H,"Gas*",'Resource Annual'!$D:$D,O$2,'Resource Annual'!$J:$J,$B23)+SUMIFS('Resource Annual'!$O:$O,'Resource Annual'!$H:$H,"Coal*",'Resource Annual'!$D:$D,O$2,'Resource Annual'!$J:$J,$B23)</f>
        <v>1290.8463439941402</v>
      </c>
      <c r="P23" s="6">
        <f>SUMIFS('Resource Annual'!$O:$O,'Resource Annual'!$H:$H,"Renewable*",'Resource Annual'!$D:$D,O$2,'Resource Annual'!$J:$J,$B23,'Resource Annual'!$C:$C,"New*")</f>
        <v>5446.6969223022552</v>
      </c>
    </row>
    <row r="24" spans="2:16" ht="16.5" x14ac:dyDescent="0.5">
      <c r="B24" s="14">
        <v>2039</v>
      </c>
      <c r="C24" s="116">
        <f>SUMIFS(CONF_Library!$C64:$N64,CONF_Library!$C$44:$N$44,$C$2,CONF_Library!$C$45:$N$45,C$5)</f>
        <v>12.73592</v>
      </c>
      <c r="D24" s="116">
        <f>SUMIFS(CONF_Library!$C64:$N64,CONF_Library!$C$44:$N$44,$C$2,CONF_Library!$C$45:$N$45,D$5)</f>
        <v>2142.9233500008609</v>
      </c>
      <c r="E24" s="14"/>
      <c r="F24" s="12">
        <f>SUMIFS('Resource Annual'!$O:$O,'Resource Annual'!$H:$H,"Gas*",'Resource Annual'!$D:$D,F$2,'Resource Annual'!$J:$J,$B24)+SUMIFS('Resource Annual'!$O:$O,'Resource Annual'!$H:$H,"Coal*",'Resource Annual'!$D:$D,F$2,'Resource Annual'!$J:$J,$B24)</f>
        <v>0</v>
      </c>
      <c r="G24" s="6">
        <f>SUMIFS('Resource Annual'!$O:$O,'Resource Annual'!$H:$H,"Renewable*",'Resource Annual'!$D:$D,F$2,'Resource Annual'!$J:$J,$B24,'Resource Annual'!$C:$C,"New*")</f>
        <v>5761.1553544998214</v>
      </c>
      <c r="I24" s="12">
        <f>SUMIFS('Resource Annual'!$O:$O,'Resource Annual'!$H:$H,"Gas*",'Resource Annual'!$D:$D,I$2,'Resource Annual'!$J:$J,$B24)+SUMIFS('Resource Annual'!$O:$O,'Resource Annual'!$H:$H,"Coal*",'Resource Annual'!$D:$D,I$2,'Resource Annual'!$J:$J,$B24)</f>
        <v>0</v>
      </c>
      <c r="J24" s="6">
        <f>SUMIFS('Resource Annual'!$O:$O,'Resource Annual'!$H:$H,"Renewable*",'Resource Annual'!$D:$D,I$2,'Resource Annual'!$J:$J,$B24,'Resource Annual'!$C:$C,"New*")</f>
        <v>4522.5931777954183</v>
      </c>
      <c r="L24" s="12">
        <f>SUMIFS('Resource Annual'!$O:$O,'Resource Annual'!$H:$H,"Gas*",'Resource Annual'!$D:$D,L$2,'Resource Annual'!$J:$J,$B24)+SUMIFS('Resource Annual'!$O:$O,'Resource Annual'!$H:$H,"Coal*",'Resource Annual'!$D:$D,L$2,'Resource Annual'!$J:$J,$B24)</f>
        <v>2404.01171875</v>
      </c>
      <c r="M24" s="6">
        <f>SUMIFS('Resource Annual'!$O:$O,'Resource Annual'!$H:$H,"Renewable*",'Resource Annual'!$D:$D,L$2,'Resource Annual'!$J:$J,$B24,'Resource Annual'!$C:$C,"New*")</f>
        <v>3767.4811592102051</v>
      </c>
      <c r="O24" s="12">
        <f>SUMIFS('Resource Annual'!$O:$O,'Resource Annual'!$H:$H,"Gas*",'Resource Annual'!$D:$D,O$2,'Resource Annual'!$J:$J,$B24)+SUMIFS('Resource Annual'!$O:$O,'Resource Annual'!$H:$H,"Coal*",'Resource Annual'!$D:$D,O$2,'Resource Annual'!$J:$J,$B24)</f>
        <v>1293.5976219177251</v>
      </c>
      <c r="P24" s="6">
        <f>SUMIFS('Resource Annual'!$O:$O,'Resource Annual'!$H:$H,"Renewable*",'Resource Annual'!$D:$D,O$2,'Resource Annual'!$J:$J,$B24,'Resource Annual'!$C:$C,"New*")</f>
        <v>5439.6588592529306</v>
      </c>
    </row>
    <row r="25" spans="2:16" ht="16.5" x14ac:dyDescent="0.5">
      <c r="B25" s="106">
        <v>2040</v>
      </c>
      <c r="C25" s="116">
        <f>SUMIFS(CONF_Library!$C65:$N65,CONF_Library!$C$44:$N$44,$C$2,CONF_Library!$C$45:$N$45,C$5)</f>
        <v>22.624554999979999</v>
      </c>
      <c r="D25" s="116">
        <f>SUMIFS(CONF_Library!$C65:$N65,CONF_Library!$C$44:$N$44,$C$2,CONF_Library!$C$45:$N$45,D$5)</f>
        <v>2152.20995000112</v>
      </c>
      <c r="E25" s="106"/>
      <c r="F25" s="12">
        <f>SUMIFS('Resource Annual'!$O:$O,'Resource Annual'!$H:$H,"Gas*",'Resource Annual'!$D:$D,F$2,'Resource Annual'!$J:$J,$B25)+SUMIFS('Resource Annual'!$O:$O,'Resource Annual'!$H:$H,"Coal*",'Resource Annual'!$D:$D,F$2,'Resource Annual'!$J:$J,$B25)</f>
        <v>0</v>
      </c>
      <c r="G25" s="6">
        <f>SUMIFS('Resource Annual'!$O:$O,'Resource Annual'!$H:$H,"Renewable*",'Resource Annual'!$D:$D,F$2,'Resource Annual'!$J:$J,$B25,'Resource Annual'!$C:$C,"New*")</f>
        <v>5779.2896270752008</v>
      </c>
      <c r="I25" s="12">
        <f>SUMIFS('Resource Annual'!$O:$O,'Resource Annual'!$H:$H,"Gas*",'Resource Annual'!$D:$D,I$2,'Resource Annual'!$J:$J,$B25)+SUMIFS('Resource Annual'!$O:$O,'Resource Annual'!$H:$H,"Coal*",'Resource Annual'!$D:$D,I$2,'Resource Annual'!$J:$J,$B25)</f>
        <v>0</v>
      </c>
      <c r="J25" s="6">
        <f>SUMIFS('Resource Annual'!$O:$O,'Resource Annual'!$H:$H,"Renewable*",'Resource Annual'!$D:$D,I$2,'Resource Annual'!$J:$J,$B25,'Resource Annual'!$C:$C,"New*")</f>
        <v>4527.5409898757953</v>
      </c>
      <c r="L25" s="12">
        <f>SUMIFS('Resource Annual'!$O:$O,'Resource Annual'!$H:$H,"Gas*",'Resource Annual'!$D:$D,L$2,'Resource Annual'!$J:$J,$B25)+SUMIFS('Resource Annual'!$O:$O,'Resource Annual'!$H:$H,"Coal*",'Resource Annual'!$D:$D,L$2,'Resource Annual'!$J:$J,$B25)</f>
        <v>2422.9971084594799</v>
      </c>
      <c r="M25" s="6">
        <f>SUMIFS('Resource Annual'!$O:$O,'Resource Annual'!$H:$H,"Renewable*",'Resource Annual'!$D:$D,L$2,'Resource Annual'!$J:$J,$B25,'Resource Annual'!$C:$C,"New*")</f>
        <v>3812.1405429840147</v>
      </c>
      <c r="O25" s="12">
        <f>SUMIFS('Resource Annual'!$O:$O,'Resource Annual'!$H:$H,"Gas*",'Resource Annual'!$D:$D,O$2,'Resource Annual'!$J:$J,$B25)+SUMIFS('Resource Annual'!$O:$O,'Resource Annual'!$H:$H,"Coal*",'Resource Annual'!$D:$D,O$2,'Resource Annual'!$J:$J,$B25)</f>
        <v>1277.1740417480469</v>
      </c>
      <c r="P25" s="6">
        <f>SUMIFS('Resource Annual'!$O:$O,'Resource Annual'!$H:$H,"Renewable*",'Resource Annual'!$D:$D,O$2,'Resource Annual'!$J:$J,$B25,'Resource Annual'!$C:$C,"New*")</f>
        <v>5608.3457603454581</v>
      </c>
    </row>
    <row r="26" spans="2:16" ht="16.5" x14ac:dyDescent="0.5">
      <c r="B26" s="106">
        <v>2041</v>
      </c>
      <c r="C26" s="116">
        <f>SUMIFS(CONF_Library!$C66:$N66,CONF_Library!$C$44:$N$44,$C$2,CONF_Library!$C$45:$N$45,C$5)</f>
        <v>23.376290000059999</v>
      </c>
      <c r="D26" s="116">
        <f>SUMIFS(CONF_Library!$C66:$N66,CONF_Library!$C$44:$N$44,$C$2,CONF_Library!$C$45:$N$45,D$5)</f>
        <v>2143.1294499992109</v>
      </c>
      <c r="E26" s="106"/>
      <c r="F26" s="12">
        <f>SUMIFS('Resource Annual'!$O:$O,'Resource Annual'!$H:$H,"Gas*",'Resource Annual'!$D:$D,F$2,'Resource Annual'!$J:$J,$B26)+SUMIFS('Resource Annual'!$O:$O,'Resource Annual'!$H:$H,"Coal*",'Resource Annual'!$D:$D,F$2,'Resource Annual'!$J:$J,$B26)</f>
        <v>0</v>
      </c>
      <c r="G26" s="6">
        <f>SUMIFS('Resource Annual'!$O:$O,'Resource Annual'!$H:$H,"Renewable*",'Resource Annual'!$D:$D,F$2,'Resource Annual'!$J:$J,$B26,'Resource Annual'!$C:$C,"New*")</f>
        <v>5777.7588653564444</v>
      </c>
      <c r="I26" s="12">
        <f>SUMIFS('Resource Annual'!$O:$O,'Resource Annual'!$H:$H,"Gas*",'Resource Annual'!$D:$D,I$2,'Resource Annual'!$J:$J,$B26)+SUMIFS('Resource Annual'!$O:$O,'Resource Annual'!$H:$H,"Coal*",'Resource Annual'!$D:$D,I$2,'Resource Annual'!$J:$J,$B26)</f>
        <v>0</v>
      </c>
      <c r="J26" s="6">
        <f>SUMIFS('Resource Annual'!$O:$O,'Resource Annual'!$H:$H,"Renewable*",'Resource Annual'!$D:$D,I$2,'Resource Annual'!$J:$J,$B26,'Resource Annual'!$C:$C,"New*")</f>
        <v>4653.6458358764748</v>
      </c>
      <c r="L26" s="12">
        <f>SUMIFS('Resource Annual'!$O:$O,'Resource Annual'!$H:$H,"Gas*",'Resource Annual'!$D:$D,L$2,'Resource Annual'!$J:$J,$B26)+SUMIFS('Resource Annual'!$O:$O,'Resource Annual'!$H:$H,"Coal*",'Resource Annual'!$D:$D,L$2,'Resource Annual'!$J:$J,$B26)</f>
        <v>0</v>
      </c>
      <c r="M26" s="6">
        <f>SUMIFS('Resource Annual'!$O:$O,'Resource Annual'!$H:$H,"Renewable*",'Resource Annual'!$D:$D,L$2,'Resource Annual'!$J:$J,$B26,'Resource Annual'!$C:$C,"New*")</f>
        <v>4499.5147464275278</v>
      </c>
      <c r="O26" s="12">
        <f>SUMIFS('Resource Annual'!$O:$O,'Resource Annual'!$H:$H,"Gas*",'Resource Annual'!$D:$D,O$2,'Resource Annual'!$J:$J,$B26)+SUMIFS('Resource Annual'!$O:$O,'Resource Annual'!$H:$H,"Coal*",'Resource Annual'!$D:$D,O$2,'Resource Annual'!$J:$J,$B26)</f>
        <v>0</v>
      </c>
      <c r="P26" s="6">
        <f>SUMIFS('Resource Annual'!$O:$O,'Resource Annual'!$H:$H,"Renewable*",'Resource Annual'!$D:$D,O$2,'Resource Annual'!$J:$J,$B26,'Resource Annual'!$C:$C,"New*")</f>
        <v>5777.7588720321628</v>
      </c>
    </row>
    <row r="27" spans="2:16" ht="16.5" x14ac:dyDescent="0.5">
      <c r="B27" s="106">
        <v>2042</v>
      </c>
      <c r="C27" s="116">
        <f>SUMIFS(CONF_Library!$C67:$N67,CONF_Library!$C$44:$N$44,$C$2,CONF_Library!$C$45:$N$45,C$5)</f>
        <v>10.765165</v>
      </c>
      <c r="D27" s="116">
        <f>SUMIFS(CONF_Library!$C67:$N67,CONF_Library!$C$44:$N$44,$C$2,CONF_Library!$C$45:$N$45,D$5)</f>
        <v>2139.2725000016212</v>
      </c>
      <c r="E27" s="106"/>
      <c r="F27" s="12">
        <f>SUMIFS('Resource Annual'!$O:$O,'Resource Annual'!$H:$H,"Gas*",'Resource Annual'!$D:$D,F$2,'Resource Annual'!$J:$J,$B27)+SUMIFS('Resource Annual'!$O:$O,'Resource Annual'!$H:$H,"Coal*",'Resource Annual'!$D:$D,F$2,'Resource Annual'!$J:$J,$B27)</f>
        <v>0</v>
      </c>
      <c r="G27" s="6">
        <f>SUMIFS('Resource Annual'!$O:$O,'Resource Annual'!$H:$H,"Renewable*",'Resource Annual'!$D:$D,F$2,'Resource Annual'!$J:$J,$B27,'Resource Annual'!$C:$C,"New*")</f>
        <v>5769.7854630947113</v>
      </c>
      <c r="I27" s="12">
        <f>SUMIFS('Resource Annual'!$O:$O,'Resource Annual'!$H:$H,"Gas*",'Resource Annual'!$D:$D,I$2,'Resource Annual'!$J:$J,$B27)+SUMIFS('Resource Annual'!$O:$O,'Resource Annual'!$H:$H,"Coal*",'Resource Annual'!$D:$D,I$2,'Resource Annual'!$J:$J,$B27)</f>
        <v>0</v>
      </c>
      <c r="J27" s="6">
        <f>SUMIFS('Resource Annual'!$O:$O,'Resource Annual'!$H:$H,"Renewable*",'Resource Annual'!$D:$D,I$2,'Resource Annual'!$J:$J,$B27,'Resource Annual'!$C:$C,"New*")</f>
        <v>4643.3460836410513</v>
      </c>
      <c r="L27" s="12">
        <f>SUMIFS('Resource Annual'!$O:$O,'Resource Annual'!$H:$H,"Gas*",'Resource Annual'!$D:$D,L$2,'Resource Annual'!$J:$J,$B27)+SUMIFS('Resource Annual'!$O:$O,'Resource Annual'!$H:$H,"Coal*",'Resource Annual'!$D:$D,L$2,'Resource Annual'!$J:$J,$B27)</f>
        <v>0</v>
      </c>
      <c r="M27" s="6">
        <f>SUMIFS('Resource Annual'!$O:$O,'Resource Annual'!$H:$H,"Renewable*",'Resource Annual'!$D:$D,L$2,'Resource Annual'!$J:$J,$B27,'Resource Annual'!$C:$C,"New*")</f>
        <v>4496.814895391457</v>
      </c>
      <c r="O27" s="12">
        <f>SUMIFS('Resource Annual'!$O:$O,'Resource Annual'!$H:$H,"Gas*",'Resource Annual'!$D:$D,O$2,'Resource Annual'!$J:$J,$B27)+SUMIFS('Resource Annual'!$O:$O,'Resource Annual'!$H:$H,"Coal*",'Resource Annual'!$D:$D,O$2,'Resource Annual'!$J:$J,$B27)</f>
        <v>0</v>
      </c>
      <c r="P27" s="6">
        <f>SUMIFS('Resource Annual'!$O:$O,'Resource Annual'!$H:$H,"Renewable*",'Resource Annual'!$D:$D,O$2,'Resource Annual'!$J:$J,$B27,'Resource Annual'!$C:$C,"New*")</f>
        <v>5769.7852671146393</v>
      </c>
    </row>
    <row r="28" spans="2:16" ht="16.5" x14ac:dyDescent="0.5">
      <c r="B28" s="106">
        <v>2043</v>
      </c>
      <c r="C28" s="116">
        <f>SUMIFS(CONF_Library!$C68:$N68,CONF_Library!$C$44:$N$44,$C$2,CONF_Library!$C$45:$N$45,C$5)</f>
        <v>7.3576949999999997</v>
      </c>
      <c r="D28" s="116">
        <f>SUMIFS(CONF_Library!$C68:$N68,CONF_Library!$C$44:$N$44,$C$2,CONF_Library!$C$45:$N$45,D$5)</f>
        <v>2141.9315500024609</v>
      </c>
      <c r="E28" s="106"/>
      <c r="F28" s="12">
        <f>SUMIFS('Resource Annual'!$O:$O,'Resource Annual'!$H:$H,"Gas*",'Resource Annual'!$D:$D,F$2,'Resource Annual'!$J:$J,$B28)+SUMIFS('Resource Annual'!$O:$O,'Resource Annual'!$H:$H,"Coal*",'Resource Annual'!$D:$D,F$2,'Resource Annual'!$J:$J,$B28)</f>
        <v>0</v>
      </c>
      <c r="G28" s="6">
        <f>SUMIFS('Resource Annual'!$O:$O,'Resource Annual'!$H:$H,"Renewable*",'Resource Annual'!$D:$D,F$2,'Resource Annual'!$J:$J,$B28,'Resource Annual'!$C:$C,"New*")</f>
        <v>5774.7470321655319</v>
      </c>
      <c r="I28" s="12">
        <f>SUMIFS('Resource Annual'!$O:$O,'Resource Annual'!$H:$H,"Gas*",'Resource Annual'!$D:$D,I$2,'Resource Annual'!$J:$J,$B28)+SUMIFS('Resource Annual'!$O:$O,'Resource Annual'!$H:$H,"Coal*",'Resource Annual'!$D:$D,I$2,'Resource Annual'!$J:$J,$B28)</f>
        <v>0</v>
      </c>
      <c r="J28" s="6">
        <f>SUMIFS('Resource Annual'!$O:$O,'Resource Annual'!$H:$H,"Renewable*",'Resource Annual'!$D:$D,I$2,'Resource Annual'!$J:$J,$B28,'Resource Annual'!$C:$C,"New*")</f>
        <v>4647.3247699737458</v>
      </c>
      <c r="L28" s="12">
        <f>SUMIFS('Resource Annual'!$O:$O,'Resource Annual'!$H:$H,"Gas*",'Resource Annual'!$D:$D,L$2,'Resource Annual'!$J:$J,$B28)+SUMIFS('Resource Annual'!$O:$O,'Resource Annual'!$H:$H,"Coal*",'Resource Annual'!$D:$D,L$2,'Resource Annual'!$J:$J,$B28)</f>
        <v>0</v>
      </c>
      <c r="M28" s="6">
        <f>SUMIFS('Resource Annual'!$O:$O,'Resource Annual'!$H:$H,"Renewable*",'Resource Annual'!$D:$D,L$2,'Resource Annual'!$J:$J,$B28,'Resource Annual'!$C:$C,"New*")</f>
        <v>4502.6215989589782</v>
      </c>
      <c r="O28" s="12">
        <f>SUMIFS('Resource Annual'!$O:$O,'Resource Annual'!$H:$H,"Gas*",'Resource Annual'!$D:$D,O$2,'Resource Annual'!$J:$J,$B28)+SUMIFS('Resource Annual'!$O:$O,'Resource Annual'!$H:$H,"Coal*",'Resource Annual'!$D:$D,O$2,'Resource Annual'!$J:$J,$B28)</f>
        <v>0</v>
      </c>
      <c r="P28" s="6">
        <f>SUMIFS('Resource Annual'!$O:$O,'Resource Annual'!$H:$H,"Renewable*",'Resource Annual'!$D:$D,O$2,'Resource Annual'!$J:$J,$B28,'Resource Annual'!$C:$C,"New*")</f>
        <v>5774.747065067284</v>
      </c>
    </row>
    <row r="29" spans="2:16" ht="16.5" x14ac:dyDescent="0.5">
      <c r="B29" s="106">
        <v>2044</v>
      </c>
      <c r="C29" s="116">
        <f>SUMIFS(CONF_Library!$C69:$N69,CONF_Library!$C$44:$N$44,$C$2,CONF_Library!$C$45:$N$45,C$5)</f>
        <v>7.8336949999999996</v>
      </c>
      <c r="D29" s="116">
        <f>SUMIFS(CONF_Library!$C69:$N69,CONF_Library!$C$44:$N$44,$C$2,CONF_Library!$C$45:$N$45,D$5)</f>
        <v>2151.0692000010899</v>
      </c>
      <c r="E29" s="106"/>
      <c r="F29" s="12">
        <f>SUMIFS('Resource Annual'!$O:$O,'Resource Annual'!$H:$H,"Gas*",'Resource Annual'!$D:$D,F$2,'Resource Annual'!$J:$J,$B29)+SUMIFS('Resource Annual'!$O:$O,'Resource Annual'!$H:$H,"Coal*",'Resource Annual'!$D:$D,F$2,'Resource Annual'!$J:$J,$B29)</f>
        <v>0</v>
      </c>
      <c r="G29" s="6">
        <f>SUMIFS('Resource Annual'!$O:$O,'Resource Annual'!$H:$H,"Renewable*",'Resource Annual'!$D:$D,F$2,'Resource Annual'!$J:$J,$B29,'Resource Annual'!$C:$C,"New*")</f>
        <v>5787.0705258846319</v>
      </c>
      <c r="I29" s="12">
        <f>SUMIFS('Resource Annual'!$O:$O,'Resource Annual'!$H:$H,"Gas*",'Resource Annual'!$D:$D,I$2,'Resource Annual'!$J:$J,$B29)+SUMIFS('Resource Annual'!$O:$O,'Resource Annual'!$H:$H,"Coal*",'Resource Annual'!$D:$D,I$2,'Resource Annual'!$J:$J,$B29)</f>
        <v>0</v>
      </c>
      <c r="J29" s="6">
        <f>SUMIFS('Resource Annual'!$O:$O,'Resource Annual'!$H:$H,"Renewable*",'Resource Annual'!$D:$D,I$2,'Resource Annual'!$J:$J,$B29,'Resource Annual'!$C:$C,"New*")</f>
        <v>4653.0481443405215</v>
      </c>
      <c r="L29" s="12">
        <f>SUMIFS('Resource Annual'!$O:$O,'Resource Annual'!$H:$H,"Gas*",'Resource Annual'!$D:$D,L$2,'Resource Annual'!$J:$J,$B29)+SUMIFS('Resource Annual'!$O:$O,'Resource Annual'!$H:$H,"Coal*",'Resource Annual'!$D:$D,L$2,'Resource Annual'!$J:$J,$B29)</f>
        <v>0</v>
      </c>
      <c r="M29" s="6">
        <f>SUMIFS('Resource Annual'!$O:$O,'Resource Annual'!$H:$H,"Renewable*",'Resource Annual'!$D:$D,L$2,'Resource Annual'!$J:$J,$B29,'Resource Annual'!$C:$C,"New*")</f>
        <v>4633.8860745430011</v>
      </c>
      <c r="O29" s="12">
        <f>SUMIFS('Resource Annual'!$O:$O,'Resource Annual'!$H:$H,"Gas*",'Resource Annual'!$D:$D,O$2,'Resource Annual'!$J:$J,$B29)+SUMIFS('Resource Annual'!$O:$O,'Resource Annual'!$H:$H,"Coal*",'Resource Annual'!$D:$D,O$2,'Resource Annual'!$J:$J,$B29)</f>
        <v>0</v>
      </c>
      <c r="P29" s="6">
        <f>SUMIFS('Resource Annual'!$O:$O,'Resource Annual'!$H:$H,"Renewable*",'Resource Annual'!$D:$D,O$2,'Resource Annual'!$J:$J,$B29,'Resource Annual'!$C:$C,"New*")</f>
        <v>5787.0705125331924</v>
      </c>
    </row>
    <row r="30" spans="2:16" ht="16.5" x14ac:dyDescent="0.5">
      <c r="B30" s="106">
        <v>2045</v>
      </c>
      <c r="C30" s="116">
        <f>SUMIFS(CONF_Library!$C70:$N70,CONF_Library!$C$44:$N$44,$C$2,CONF_Library!$C$45:$N$45,C$5)</f>
        <v>3.9502250000000001</v>
      </c>
      <c r="D30" s="116">
        <f>SUMIFS(CONF_Library!$C70:$N70,CONF_Library!$C$44:$N$44,$C$2,CONF_Library!$C$45:$N$45,D$5)</f>
        <v>2145.0293499999298</v>
      </c>
      <c r="E30" s="106"/>
      <c r="F30" s="12">
        <f>SUMIFS('Resource Annual'!$O:$O,'Resource Annual'!$H:$H,"Gas*",'Resource Annual'!$D:$D,F$2,'Resource Annual'!$J:$J,$B30)+SUMIFS('Resource Annual'!$O:$O,'Resource Annual'!$H:$H,"Coal*",'Resource Annual'!$D:$D,F$2,'Resource Annual'!$J:$J,$B30)</f>
        <v>0</v>
      </c>
      <c r="G30" s="6">
        <f>SUMIFS('Resource Annual'!$O:$O,'Resource Annual'!$H:$H,"Renewable*",'Resource Annual'!$D:$D,F$2,'Resource Annual'!$J:$J,$B30,'Resource Annual'!$C:$C,"New*")</f>
        <v>5778.1173655986859</v>
      </c>
      <c r="I30" s="12">
        <f>SUMIFS('Resource Annual'!$O:$O,'Resource Annual'!$H:$H,"Gas*",'Resource Annual'!$D:$D,I$2,'Resource Annual'!$J:$J,$B30)+SUMIFS('Resource Annual'!$O:$O,'Resource Annual'!$H:$H,"Coal*",'Resource Annual'!$D:$D,I$2,'Resource Annual'!$J:$J,$B30)</f>
        <v>0</v>
      </c>
      <c r="J30" s="6">
        <f>SUMIFS('Resource Annual'!$O:$O,'Resource Annual'!$H:$H,"Renewable*",'Resource Annual'!$D:$D,I$2,'Resource Annual'!$J:$J,$B30,'Resource Annual'!$C:$C,"New*")</f>
        <v>4644.4554224014237</v>
      </c>
      <c r="L30" s="12">
        <f>SUMIFS('Resource Annual'!$O:$O,'Resource Annual'!$H:$H,"Gas*",'Resource Annual'!$D:$D,L$2,'Resource Annual'!$J:$J,$B30)+SUMIFS('Resource Annual'!$O:$O,'Resource Annual'!$H:$H,"Coal*",'Resource Annual'!$D:$D,L$2,'Resource Annual'!$J:$J,$B30)</f>
        <v>0</v>
      </c>
      <c r="M30" s="6">
        <f>SUMIFS('Resource Annual'!$O:$O,'Resource Annual'!$H:$H,"Renewable*",'Resource Annual'!$D:$D,L$2,'Resource Annual'!$J:$J,$B30,'Resource Annual'!$C:$C,"New*")</f>
        <v>4625.4535129070355</v>
      </c>
      <c r="O30" s="12">
        <f>SUMIFS('Resource Annual'!$O:$O,'Resource Annual'!$H:$H,"Gas*",'Resource Annual'!$D:$D,O$2,'Resource Annual'!$J:$J,$B30)+SUMIFS('Resource Annual'!$O:$O,'Resource Annual'!$H:$H,"Coal*",'Resource Annual'!$D:$D,O$2,'Resource Annual'!$J:$J,$B30)</f>
        <v>0</v>
      </c>
      <c r="P30" s="6">
        <f>SUMIFS('Resource Annual'!$O:$O,'Resource Annual'!$H:$H,"Renewable*",'Resource Annual'!$D:$D,O$2,'Resource Annual'!$J:$J,$B30,'Resource Annual'!$C:$C,"New*")</f>
        <v>6926.7855489253961</v>
      </c>
    </row>
    <row r="31" spans="2:16" ht="16.5" x14ac:dyDescent="0.5">
      <c r="B31" s="106">
        <v>2046</v>
      </c>
      <c r="C31" s="116">
        <f>SUMIFS(CONF_Library!$C71:$N71,CONF_Library!$C$44:$N$44,$C$2,CONF_Library!$C$45:$N$45,C$5)</f>
        <v>7.8336949999999996</v>
      </c>
      <c r="D31" s="116">
        <f>SUMIFS(CONF_Library!$C71:$N71,CONF_Library!$C$44:$N$44,$C$2,CONF_Library!$C$45:$N$45,D$5)</f>
        <v>2144.0816500002602</v>
      </c>
      <c r="E31" s="106"/>
      <c r="F31" s="12">
        <f>SUMIFS('Resource Annual'!$O:$O,'Resource Annual'!$H:$H,"Gas*",'Resource Annual'!$D:$D,F$2,'Resource Annual'!$J:$J,$B31)+SUMIFS('Resource Annual'!$O:$O,'Resource Annual'!$H:$H,"Coal*",'Resource Annual'!$D:$D,F$2,'Resource Annual'!$J:$J,$B31)</f>
        <v>0</v>
      </c>
      <c r="G31" s="6">
        <f>SUMIFS('Resource Annual'!$O:$O,'Resource Annual'!$H:$H,"Renewable*",'Resource Annual'!$D:$D,F$2,'Resource Annual'!$J:$J,$B31,'Resource Annual'!$C:$C,"New*")</f>
        <v>5778.5354351997412</v>
      </c>
      <c r="I31" s="12">
        <f>SUMIFS('Resource Annual'!$O:$O,'Resource Annual'!$H:$H,"Gas*",'Resource Annual'!$D:$D,I$2,'Resource Annual'!$J:$J,$B31)+SUMIFS('Resource Annual'!$O:$O,'Resource Annual'!$H:$H,"Coal*",'Resource Annual'!$D:$D,I$2,'Resource Annual'!$J:$J,$B31)</f>
        <v>0</v>
      </c>
      <c r="J31" s="6">
        <f>SUMIFS('Resource Annual'!$O:$O,'Resource Annual'!$H:$H,"Renewable*",'Resource Annual'!$D:$D,I$2,'Resource Annual'!$J:$J,$B31,'Resource Annual'!$C:$C,"New*")</f>
        <v>4644.7282676696759</v>
      </c>
      <c r="L31" s="12">
        <f>SUMIFS('Resource Annual'!$O:$O,'Resource Annual'!$H:$H,"Gas*",'Resource Annual'!$D:$D,L$2,'Resource Annual'!$J:$J,$B31)+SUMIFS('Resource Annual'!$O:$O,'Resource Annual'!$H:$H,"Coal*",'Resource Annual'!$D:$D,L$2,'Resource Annual'!$J:$J,$B31)</f>
        <v>0</v>
      </c>
      <c r="M31" s="6">
        <f>SUMIFS('Resource Annual'!$O:$O,'Resource Annual'!$H:$H,"Renewable*",'Resource Annual'!$D:$D,L$2,'Resource Annual'!$J:$J,$B31,'Resource Annual'!$C:$C,"New*")</f>
        <v>4625.6025602817463</v>
      </c>
      <c r="O31" s="12">
        <f>SUMIFS('Resource Annual'!$O:$O,'Resource Annual'!$H:$H,"Gas*",'Resource Annual'!$D:$D,O$2,'Resource Annual'!$J:$J,$B31)+SUMIFS('Resource Annual'!$O:$O,'Resource Annual'!$H:$H,"Coal*",'Resource Annual'!$D:$D,O$2,'Resource Annual'!$J:$J,$B31)</f>
        <v>0</v>
      </c>
      <c r="P31" s="6">
        <f>SUMIFS('Resource Annual'!$O:$O,'Resource Annual'!$H:$H,"Renewable*",'Resource Annual'!$D:$D,O$2,'Resource Annual'!$J:$J,$B31,'Resource Annual'!$C:$C,"New*")</f>
        <v>8068.2625243663733</v>
      </c>
    </row>
    <row r="32" spans="2:16" ht="16.5" x14ac:dyDescent="0.5">
      <c r="B32" s="106">
        <v>2047</v>
      </c>
      <c r="C32" s="116">
        <f>SUMIFS(CONF_Library!$C72:$N72,CONF_Library!$C$44:$N$44,$C$2,CONF_Library!$C$45:$N$45,C$5)</f>
        <v>3.40747</v>
      </c>
      <c r="D32" s="116">
        <f>SUMIFS(CONF_Library!$C72:$N72,CONF_Library!$C$44:$N$44,$C$2,CONF_Library!$C$45:$N$45,D$5)</f>
        <v>2143.1294500006697</v>
      </c>
      <c r="E32" s="106"/>
      <c r="F32" s="12">
        <f>SUMIFS('Resource Annual'!$O:$O,'Resource Annual'!$H:$H,"Gas*",'Resource Annual'!$D:$D,F$2,'Resource Annual'!$J:$J,$B32)+SUMIFS('Resource Annual'!$O:$O,'Resource Annual'!$H:$H,"Coal*",'Resource Annual'!$D:$D,F$2,'Resource Annual'!$J:$J,$B32)</f>
        <v>0</v>
      </c>
      <c r="G32" s="6">
        <f>SUMIFS('Resource Annual'!$O:$O,'Resource Annual'!$H:$H,"Renewable*",'Resource Annual'!$D:$D,F$2,'Resource Annual'!$J:$J,$B32,'Resource Annual'!$C:$C,"New*")</f>
        <v>5770.2835266590182</v>
      </c>
      <c r="I32" s="12">
        <f>SUMIFS('Resource Annual'!$O:$O,'Resource Annual'!$H:$H,"Gas*",'Resource Annual'!$D:$D,I$2,'Resource Annual'!$J:$J,$B32)+SUMIFS('Resource Annual'!$O:$O,'Resource Annual'!$H:$H,"Coal*",'Resource Annual'!$D:$D,I$2,'Resource Annual'!$J:$J,$B32)</f>
        <v>0</v>
      </c>
      <c r="J32" s="6">
        <f>SUMIFS('Resource Annual'!$O:$O,'Resource Annual'!$H:$H,"Renewable*",'Resource Annual'!$D:$D,I$2,'Resource Annual'!$J:$J,$B32,'Resource Annual'!$C:$C,"New*")</f>
        <v>4646.0000143051057</v>
      </c>
      <c r="L32" s="12">
        <f>SUMIFS('Resource Annual'!$O:$O,'Resource Annual'!$H:$H,"Gas*",'Resource Annual'!$D:$D,L$2,'Resource Annual'!$J:$J,$B32)+SUMIFS('Resource Annual'!$O:$O,'Resource Annual'!$H:$H,"Coal*",'Resource Annual'!$D:$D,L$2,'Resource Annual'!$J:$J,$B32)</f>
        <v>0</v>
      </c>
      <c r="M32" s="6">
        <f>SUMIFS('Resource Annual'!$O:$O,'Resource Annual'!$H:$H,"Renewable*",'Resource Annual'!$D:$D,L$2,'Resource Annual'!$J:$J,$B32,'Resource Annual'!$C:$C,"New*")</f>
        <v>4627.3882267475219</v>
      </c>
      <c r="O32" s="12">
        <f>SUMIFS('Resource Annual'!$O:$O,'Resource Annual'!$H:$H,"Gas*",'Resource Annual'!$D:$D,O$2,'Resource Annual'!$J:$J,$B32)+SUMIFS('Resource Annual'!$O:$O,'Resource Annual'!$H:$H,"Coal*",'Resource Annual'!$D:$D,O$2,'Resource Annual'!$J:$J,$B32)</f>
        <v>0</v>
      </c>
      <c r="P32" s="6">
        <f>SUMIFS('Resource Annual'!$O:$O,'Resource Annual'!$H:$H,"Renewable*",'Resource Annual'!$D:$D,O$2,'Resource Annual'!$J:$J,$B32,'Resource Annual'!$C:$C,"New*")</f>
        <v>9152.9764730930401</v>
      </c>
    </row>
    <row r="33" spans="2:16" x14ac:dyDescent="0.5">
      <c r="B33" s="106">
        <v>2048</v>
      </c>
      <c r="C33" s="116">
        <f>SUMIFS(CONF_Library!$C73:$N73,CONF_Library!$C$44:$N$44,$C$2,CONF_Library!$C$45:$N$45,C$5)</f>
        <v>3.40747</v>
      </c>
      <c r="D33" s="116">
        <f>SUMIFS(CONF_Library!$C73:$N73,CONF_Library!$C$44:$N$44,$C$2,CONF_Library!$C$45:$N$45,D$5)</f>
        <v>2149.6377500020599</v>
      </c>
      <c r="E33" s="106"/>
      <c r="F33" s="12">
        <f>SUMIFS('Resource Annual'!$O:$O,'Resource Annual'!$H:$H,"Gas*",'Resource Annual'!$D:$D,F$2,'Resource Annual'!$J:$J,$B33)+SUMIFS('Resource Annual'!$O:$O,'Resource Annual'!$H:$H,"Coal*",'Resource Annual'!$D:$D,F$2,'Resource Annual'!$J:$J,$B33)</f>
        <v>0</v>
      </c>
      <c r="G33" s="6">
        <f>SUMIFS('Resource Annual'!$O:$O,'Resource Annual'!$H:$H,"Renewable*",'Resource Annual'!$D:$D,F$2,'Resource Annual'!$J:$J,$B33,'Resource Annual'!$C:$C,"New*")</f>
        <v>5785.4638259410767</v>
      </c>
      <c r="I33" s="12">
        <f>SUMIFS('Resource Annual'!$O:$O,'Resource Annual'!$H:$H,"Gas*",'Resource Annual'!$D:$D,I$2,'Resource Annual'!$J:$J,$B33)+SUMIFS('Resource Annual'!$O:$O,'Resource Annual'!$H:$H,"Coal*",'Resource Annual'!$D:$D,I$2,'Resource Annual'!$J:$J,$B33)</f>
        <v>0</v>
      </c>
      <c r="J33" s="6">
        <f>SUMIFS('Resource Annual'!$O:$O,'Resource Annual'!$H:$H,"Renewable*",'Resource Annual'!$D:$D,I$2,'Resource Annual'!$J:$J,$B33,'Resource Annual'!$C:$C,"New*")</f>
        <v>4653.8254423141407</v>
      </c>
      <c r="L33" s="12">
        <f>SUMIFS('Resource Annual'!$O:$O,'Resource Annual'!$H:$H,"Gas*",'Resource Annual'!$D:$D,L$2,'Resource Annual'!$J:$J,$B33)+SUMIFS('Resource Annual'!$O:$O,'Resource Annual'!$H:$H,"Coal*",'Resource Annual'!$D:$D,L$2,'Resource Annual'!$J:$J,$B33)</f>
        <v>0</v>
      </c>
      <c r="M33" s="6">
        <f>SUMIFS('Resource Annual'!$O:$O,'Resource Annual'!$H:$H,"Renewable*",'Resource Annual'!$D:$D,L$2,'Resource Annual'!$J:$J,$B33,'Resource Annual'!$C:$C,"New*")</f>
        <v>4634.3429801464099</v>
      </c>
      <c r="O33" s="12">
        <f>SUMIFS('Resource Annual'!$O:$O,'Resource Annual'!$H:$H,"Gas*",'Resource Annual'!$D:$D,O$2,'Resource Annual'!$J:$J,$B33)+SUMIFS('Resource Annual'!$O:$O,'Resource Annual'!$H:$H,"Coal*",'Resource Annual'!$D:$D,O$2,'Resource Annual'!$J:$J,$B33)</f>
        <v>0</v>
      </c>
      <c r="P33" s="6">
        <f>SUMIFS('Resource Annual'!$O:$O,'Resource Annual'!$H:$H,"Renewable*",'Resource Annual'!$D:$D,O$2,'Resource Annual'!$J:$J,$B33,'Resource Annual'!$C:$C,"New*")</f>
        <v>9983.7888679504576</v>
      </c>
    </row>
    <row r="34" spans="2:16" x14ac:dyDescent="0.5">
      <c r="B34" s="106">
        <v>2049</v>
      </c>
      <c r="C34" s="116">
        <f>SUMIFS(CONF_Library!$C74:$N74,CONF_Library!$C$44:$N$44,$C$2,CONF_Library!$C$45:$N$45,C$5)</f>
        <v>3.40747</v>
      </c>
      <c r="D34" s="116">
        <f>SUMIFS(CONF_Library!$C74:$N74,CONF_Library!$C$44:$N$44,$C$2,CONF_Library!$C$45:$N$45,D$5)</f>
        <v>2142.683050003001</v>
      </c>
      <c r="E34" s="106"/>
      <c r="F34" s="12">
        <f>SUMIFS('Resource Annual'!$O:$O,'Resource Annual'!$H:$H,"Gas*",'Resource Annual'!$D:$D,F$2,'Resource Annual'!$J:$J,$B34)+SUMIFS('Resource Annual'!$O:$O,'Resource Annual'!$H:$H,"Coal*",'Resource Annual'!$D:$D,F$2,'Resource Annual'!$J:$J,$B34)</f>
        <v>0</v>
      </c>
      <c r="G34" s="6">
        <f>SUMIFS('Resource Annual'!$O:$O,'Resource Annual'!$H:$H,"Renewable*",'Resource Annual'!$D:$D,F$2,'Resource Annual'!$J:$J,$B34,'Resource Annual'!$C:$C,"New*")</f>
        <v>7494.787155866622</v>
      </c>
      <c r="I34" s="12">
        <f>SUMIFS('Resource Annual'!$O:$O,'Resource Annual'!$H:$H,"Gas*",'Resource Annual'!$D:$D,I$2,'Resource Annual'!$J:$J,$B34)+SUMIFS('Resource Annual'!$O:$O,'Resource Annual'!$H:$H,"Coal*",'Resource Annual'!$D:$D,I$2,'Resource Annual'!$J:$J,$B34)</f>
        <v>0</v>
      </c>
      <c r="J34" s="6">
        <f>SUMIFS('Resource Annual'!$O:$O,'Resource Annual'!$H:$H,"Renewable*",'Resource Annual'!$D:$D,I$2,'Resource Annual'!$J:$J,$B34,'Resource Annual'!$C:$C,"New*")</f>
        <v>4643.921733856203</v>
      </c>
      <c r="L34" s="12">
        <f>SUMIFS('Resource Annual'!$O:$O,'Resource Annual'!$H:$H,"Gas*",'Resource Annual'!$D:$D,L$2,'Resource Annual'!$J:$J,$B34)+SUMIFS('Resource Annual'!$O:$O,'Resource Annual'!$H:$H,"Coal*",'Resource Annual'!$D:$D,L$2,'Resource Annual'!$J:$J,$B34)</f>
        <v>0</v>
      </c>
      <c r="M34" s="6">
        <f>SUMIFS('Resource Annual'!$O:$O,'Resource Annual'!$H:$H,"Renewable*",'Resource Annual'!$D:$D,L$2,'Resource Annual'!$J:$J,$B34,'Resource Annual'!$C:$C,"New*")</f>
        <v>4624.6771109104238</v>
      </c>
      <c r="O34" s="12">
        <f>SUMIFS('Resource Annual'!$O:$O,'Resource Annual'!$H:$H,"Gas*",'Resource Annual'!$D:$D,O$2,'Resource Annual'!$J:$J,$B34)+SUMIFS('Resource Annual'!$O:$O,'Resource Annual'!$H:$H,"Coal*",'Resource Annual'!$D:$D,O$2,'Resource Annual'!$J:$J,$B34)</f>
        <v>0</v>
      </c>
      <c r="P34" s="6">
        <f>SUMIFS('Resource Annual'!$O:$O,'Resource Annual'!$H:$H,"Renewable*",'Resource Annual'!$D:$D,O$2,'Resource Annual'!$J:$J,$B34,'Resource Annual'!$C:$C,"New*")</f>
        <v>9995.0312550067956</v>
      </c>
    </row>
    <row r="35" spans="2:16" ht="18.600000000000001" thickBot="1" x14ac:dyDescent="0.55000000000000004">
      <c r="B35" s="106">
        <v>2050</v>
      </c>
      <c r="C35" s="116">
        <f>SUMIFS(CONF_Library!$C75:$N75,CONF_Library!$C$44:$N$44,$C$2,CONF_Library!$C$45:$N$45,C$5)</f>
        <v>3.4742250000000001</v>
      </c>
      <c r="D35" s="116">
        <f>SUMIFS(CONF_Library!$C75:$N75,CONF_Library!$C$44:$N$44,$C$2,CONF_Library!$C$45:$N$45,D$5)</f>
        <v>2142.9233500021201</v>
      </c>
      <c r="E35" s="106"/>
      <c r="F35" s="13">
        <f>SUMIFS('Resource Annual'!$O:$O,'Resource Annual'!$H:$H,"Gas*",'Resource Annual'!$D:$D,F$2,'Resource Annual'!$J:$J,$B35)+SUMIFS('Resource Annual'!$O:$O,'Resource Annual'!$H:$H,"Coal*",'Resource Annual'!$D:$D,F$2,'Resource Annual'!$J:$J,$B35)</f>
        <v>0</v>
      </c>
      <c r="G35" s="8">
        <f>SUMIFS('Resource Annual'!$O:$O,'Resource Annual'!$H:$H,"Renewable*",'Resource Annual'!$D:$D,F$2,'Resource Annual'!$J:$J,$B35,'Resource Annual'!$C:$C,"New*")</f>
        <v>8332.8017899990064</v>
      </c>
      <c r="I35" s="13">
        <f>SUMIFS('Resource Annual'!$O:$O,'Resource Annual'!$H:$H,"Gas*",'Resource Annual'!$D:$D,I$2,'Resource Annual'!$J:$J,$B35)+SUMIFS('Resource Annual'!$O:$O,'Resource Annual'!$H:$H,"Coal*",'Resource Annual'!$D:$D,I$2,'Resource Annual'!$J:$J,$B35)</f>
        <v>0</v>
      </c>
      <c r="J35" s="8">
        <f>SUMIFS('Resource Annual'!$O:$O,'Resource Annual'!$H:$H,"Renewable*",'Resource Annual'!$D:$D,I$2,'Resource Annual'!$J:$J,$B35,'Resource Annual'!$C:$C,"New*")</f>
        <v>4639.1630220413208</v>
      </c>
      <c r="L35" s="13">
        <f>SUMIFS('Resource Annual'!$O:$O,'Resource Annual'!$H:$H,"Gas*",'Resource Annual'!$D:$D,L$2,'Resource Annual'!$J:$J,$B35)+SUMIFS('Resource Annual'!$O:$O,'Resource Annual'!$H:$H,"Coal*",'Resource Annual'!$D:$D,L$2,'Resource Annual'!$J:$J,$B35)</f>
        <v>0</v>
      </c>
      <c r="M35" s="8">
        <f>SUMIFS('Resource Annual'!$O:$O,'Resource Annual'!$H:$H,"Renewable*",'Resource Annual'!$D:$D,L$2,'Resource Annual'!$J:$J,$B35,'Resource Annual'!$C:$C,"New*")</f>
        <v>4674.6477215290042</v>
      </c>
      <c r="O35" s="13">
        <f>SUMIFS('Resource Annual'!$O:$O,'Resource Annual'!$H:$H,"Gas*",'Resource Annual'!$D:$D,O$2,'Resource Annual'!$J:$J,$B35)+SUMIFS('Resource Annual'!$O:$O,'Resource Annual'!$H:$H,"Coal*",'Resource Annual'!$D:$D,O$2,'Resource Annual'!$J:$J,$B35)</f>
        <v>0</v>
      </c>
      <c r="P35" s="8">
        <f>SUMIFS('Resource Annual'!$O:$O,'Resource Annual'!$H:$H,"Renewable*",'Resource Annual'!$D:$D,O$2,'Resource Annual'!$J:$J,$B35,'Resource Annual'!$C:$C,"New*")</f>
        <v>10255.252881646178</v>
      </c>
    </row>
  </sheetData>
  <mergeCells count="4">
    <mergeCell ref="F4:G4"/>
    <mergeCell ref="I4:J4"/>
    <mergeCell ref="L4:M4"/>
    <mergeCell ref="O4:P4"/>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8C8F1071-40C3-4A60-ACDB-A10311468F90}">
          <x14:formula1>
            <xm:f>CONF_Library!$P$44:$P$47</xm:f>
          </x14:formula1>
          <xm:sqref>C2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43A31-D366-486D-A5B2-205CD8032B89}">
  <sheetPr>
    <tabColor theme="5" tint="0.79998168889431442"/>
  </sheetPr>
  <dimension ref="A1:L151"/>
  <sheetViews>
    <sheetView workbookViewId="0">
      <pane ySplit="2" topLeftCell="A32" activePane="bottomLeft" state="frozen"/>
      <selection pane="bottomLeft" activeCell="P54" sqref="P54"/>
    </sheetView>
  </sheetViews>
  <sheetFormatPr defaultColWidth="8.77734375" defaultRowHeight="18" x14ac:dyDescent="0.5"/>
  <cols>
    <col min="1" max="1" width="8.21875" style="67" bestFit="1" customWidth="1"/>
    <col min="2" max="2" width="20.44140625" style="69" bestFit="1" customWidth="1"/>
    <col min="3" max="3" width="17.44140625" style="67" bestFit="1" customWidth="1"/>
    <col min="4" max="7" width="20.77734375" style="48" customWidth="1"/>
    <col min="8" max="8" width="14.77734375" style="48" bestFit="1" customWidth="1"/>
    <col min="9" max="11" width="8.77734375" style="48"/>
    <col min="12" max="12" width="9.44140625" style="48" customWidth="1"/>
    <col min="13" max="16384" width="8.77734375" style="48"/>
  </cols>
  <sheetData>
    <row r="1" spans="1:12" s="4" customFormat="1" ht="16.5" x14ac:dyDescent="0.5">
      <c r="A1" s="203" t="s">
        <v>316</v>
      </c>
      <c r="B1" s="203"/>
      <c r="C1" s="203"/>
      <c r="D1" s="204" t="s">
        <v>317</v>
      </c>
      <c r="E1" s="204"/>
      <c r="F1" s="204"/>
      <c r="G1" s="105"/>
      <c r="H1" s="70" t="s">
        <v>318</v>
      </c>
      <c r="I1" s="71"/>
      <c r="J1" s="71"/>
      <c r="K1" s="71"/>
      <c r="L1" s="71"/>
    </row>
    <row r="2" spans="1:12" s="160" customFormat="1" ht="33" x14ac:dyDescent="0.5">
      <c r="A2" s="157" t="s">
        <v>164</v>
      </c>
      <c r="B2" s="158" t="s">
        <v>296</v>
      </c>
      <c r="C2" s="157" t="s">
        <v>4</v>
      </c>
      <c r="D2" s="159" t="str">
        <f>'Scenario Info'!B2</f>
        <v>KPCo Retire 2028, with CO2</v>
      </c>
      <c r="E2" s="159" t="str">
        <f>'Scenario Info'!B3</f>
        <v>KPCo Retire 2040, with CO2</v>
      </c>
      <c r="F2" s="159" t="str">
        <f>'Scenario Info'!B4</f>
        <v>KPCo Retire 2028, no CO2</v>
      </c>
      <c r="G2" s="159" t="str">
        <f>'Scenario Info'!B5</f>
        <v>KPCo Retire 2040, no CO2</v>
      </c>
      <c r="I2" s="159" t="s">
        <v>6</v>
      </c>
    </row>
    <row r="3" spans="1:12" ht="16.5" x14ac:dyDescent="0.5">
      <c r="A3" s="67" t="s">
        <v>198</v>
      </c>
      <c r="B3" s="68">
        <v>200</v>
      </c>
      <c r="C3" s="67" t="s">
        <v>297</v>
      </c>
      <c r="D3" s="48">
        <f>_xlfn.MAXIFS('Resource Capital'!$H:$H,'Resource Capital'!$A:$A,D$2,'Resource Capital'!$F:$F,$A3)</f>
        <v>0</v>
      </c>
      <c r="E3" s="48">
        <f>_xlfn.MAXIFS('Resource Capital'!$H:$H,'Resource Capital'!$A:$A,E$2,'Resource Capital'!$F:$F,$A3)</f>
        <v>0</v>
      </c>
      <c r="F3" s="48">
        <f>_xlfn.MAXIFS('Resource Capital'!$H:$H,'Resource Capital'!$A:$A,F$2,'Resource Capital'!$F:$F,$A3)</f>
        <v>0</v>
      </c>
      <c r="G3" s="48">
        <f>_xlfn.MAXIFS('Resource Capital'!$H:$H,'Resource Capital'!$A:$A,G$2,'Resource Capital'!$F:$F,$A3)</f>
        <v>0</v>
      </c>
      <c r="I3" s="48" t="str">
        <f t="shared" ref="I3:I21" si="0">"20"&amp;RIGHT(A3,2)</f>
        <v>2021</v>
      </c>
      <c r="J3" s="48">
        <f>INT(I3)</f>
        <v>2021</v>
      </c>
    </row>
    <row r="4" spans="1:12" ht="16.5" x14ac:dyDescent="0.5">
      <c r="A4" s="67" t="s">
        <v>201</v>
      </c>
      <c r="B4" s="68">
        <v>200</v>
      </c>
      <c r="C4" s="67" t="s">
        <v>297</v>
      </c>
      <c r="D4" s="48">
        <f>_xlfn.MAXIFS('Resource Capital'!$H:$H,'Resource Capital'!$A:$A,D$2,'Resource Capital'!$F:$F,$A4)</f>
        <v>0</v>
      </c>
      <c r="E4" s="48">
        <f>_xlfn.MAXIFS('Resource Capital'!$H:$H,'Resource Capital'!$A:$A,E$2,'Resource Capital'!$F:$F,$A4)</f>
        <v>0</v>
      </c>
      <c r="F4" s="48">
        <f>_xlfn.MAXIFS('Resource Capital'!$H:$H,'Resource Capital'!$A:$A,F$2,'Resource Capital'!$F:$F,$A4)</f>
        <v>0</v>
      </c>
      <c r="G4" s="48">
        <f>_xlfn.MAXIFS('Resource Capital'!$H:$H,'Resource Capital'!$A:$A,G$2,'Resource Capital'!$F:$F,$A4)</f>
        <v>0</v>
      </c>
      <c r="I4" s="48" t="str">
        <f t="shared" si="0"/>
        <v>2022</v>
      </c>
      <c r="J4" s="48">
        <f t="shared" ref="J4:J97" si="1">INT(I4)</f>
        <v>2022</v>
      </c>
    </row>
    <row r="5" spans="1:12" ht="16.5" x14ac:dyDescent="0.5">
      <c r="A5" s="67" t="s">
        <v>253</v>
      </c>
      <c r="B5" s="68">
        <v>200</v>
      </c>
      <c r="C5" s="67" t="s">
        <v>297</v>
      </c>
      <c r="D5" s="48">
        <f>_xlfn.MAXIFS('Resource Capital'!$H:$H,'Resource Capital'!$A:$A,D$2,'Resource Capital'!$F:$F,$A5)</f>
        <v>0</v>
      </c>
      <c r="E5" s="48">
        <f>_xlfn.MAXIFS('Resource Capital'!$H:$H,'Resource Capital'!$A:$A,E$2,'Resource Capital'!$F:$F,$A5)</f>
        <v>0</v>
      </c>
      <c r="F5" s="48">
        <f>_xlfn.MAXIFS('Resource Capital'!$H:$H,'Resource Capital'!$A:$A,F$2,'Resource Capital'!$F:$F,$A5)</f>
        <v>0</v>
      </c>
      <c r="G5" s="48">
        <f>_xlfn.MAXIFS('Resource Capital'!$H:$H,'Resource Capital'!$A:$A,G$2,'Resource Capital'!$F:$F,$A5)</f>
        <v>0</v>
      </c>
      <c r="I5" s="48" t="str">
        <f t="shared" si="0"/>
        <v>2023</v>
      </c>
      <c r="J5" s="48">
        <f t="shared" si="1"/>
        <v>2023</v>
      </c>
    </row>
    <row r="6" spans="1:12" ht="16.5" x14ac:dyDescent="0.5">
      <c r="A6" s="67" t="s">
        <v>202</v>
      </c>
      <c r="B6" s="68">
        <v>200</v>
      </c>
      <c r="C6" s="67" t="s">
        <v>297</v>
      </c>
      <c r="D6" s="48">
        <f>_xlfn.MAXIFS('Resource Capital'!$H:$H,'Resource Capital'!$A:$A,D$2,'Resource Capital'!$F:$F,$A6)</f>
        <v>0</v>
      </c>
      <c r="E6" s="48">
        <f>_xlfn.MAXIFS('Resource Capital'!$H:$H,'Resource Capital'!$A:$A,E$2,'Resource Capital'!$F:$F,$A6)</f>
        <v>0</v>
      </c>
      <c r="F6" s="48">
        <f>_xlfn.MAXIFS('Resource Capital'!$H:$H,'Resource Capital'!$A:$A,F$2,'Resource Capital'!$F:$F,$A6)</f>
        <v>0</v>
      </c>
      <c r="G6" s="48">
        <f>_xlfn.MAXIFS('Resource Capital'!$H:$H,'Resource Capital'!$A:$A,G$2,'Resource Capital'!$F:$F,$A6)</f>
        <v>0</v>
      </c>
      <c r="I6" s="48" t="str">
        <f t="shared" si="0"/>
        <v>2024</v>
      </c>
      <c r="J6" s="48">
        <f t="shared" si="1"/>
        <v>2024</v>
      </c>
    </row>
    <row r="7" spans="1:12" ht="16.5" x14ac:dyDescent="0.5">
      <c r="A7" s="67" t="s">
        <v>254</v>
      </c>
      <c r="B7" s="68">
        <v>200</v>
      </c>
      <c r="C7" s="67" t="s">
        <v>297</v>
      </c>
      <c r="D7" s="48">
        <f>_xlfn.MAXIFS('Resource Capital'!$H:$H,'Resource Capital'!$A:$A,D$2,'Resource Capital'!$F:$F,$A7)</f>
        <v>0</v>
      </c>
      <c r="E7" s="48">
        <f>_xlfn.MAXIFS('Resource Capital'!$H:$H,'Resource Capital'!$A:$A,E$2,'Resource Capital'!$F:$F,$A7)</f>
        <v>0</v>
      </c>
      <c r="F7" s="48">
        <f>_xlfn.MAXIFS('Resource Capital'!$H:$H,'Resource Capital'!$A:$A,F$2,'Resource Capital'!$F:$F,$A7)</f>
        <v>0</v>
      </c>
      <c r="G7" s="48">
        <f>_xlfn.MAXIFS('Resource Capital'!$H:$H,'Resource Capital'!$A:$A,G$2,'Resource Capital'!$F:$F,$A7)</f>
        <v>0</v>
      </c>
      <c r="I7" s="48" t="str">
        <f t="shared" si="0"/>
        <v>2025</v>
      </c>
      <c r="J7" s="48">
        <f t="shared" si="1"/>
        <v>2025</v>
      </c>
    </row>
    <row r="8" spans="1:12" ht="16.5" x14ac:dyDescent="0.5">
      <c r="A8" s="67" t="s">
        <v>207</v>
      </c>
      <c r="B8" s="68">
        <v>200</v>
      </c>
      <c r="C8" s="67" t="s">
        <v>297</v>
      </c>
      <c r="D8" s="48">
        <f>_xlfn.MAXIFS('Resource Capital'!$H:$H,'Resource Capital'!$A:$A,D$2,'Resource Capital'!$F:$F,$A8)</f>
        <v>0</v>
      </c>
      <c r="E8" s="48">
        <f>_xlfn.MAXIFS('Resource Capital'!$H:$H,'Resource Capital'!$A:$A,E$2,'Resource Capital'!$F:$F,$A8)</f>
        <v>0</v>
      </c>
      <c r="F8" s="48">
        <f>_xlfn.MAXIFS('Resource Capital'!$H:$H,'Resource Capital'!$A:$A,F$2,'Resource Capital'!$F:$F,$A8)</f>
        <v>0</v>
      </c>
      <c r="G8" s="48">
        <f>_xlfn.MAXIFS('Resource Capital'!$H:$H,'Resource Capital'!$A:$A,G$2,'Resource Capital'!$F:$F,$A8)</f>
        <v>0</v>
      </c>
      <c r="I8" s="48" t="str">
        <f t="shared" si="0"/>
        <v>2026</v>
      </c>
      <c r="J8" s="48">
        <f t="shared" si="1"/>
        <v>2026</v>
      </c>
    </row>
    <row r="9" spans="1:12" ht="16.5" x14ac:dyDescent="0.5">
      <c r="A9" s="67" t="s">
        <v>255</v>
      </c>
      <c r="B9" s="68">
        <v>200</v>
      </c>
      <c r="C9" s="67" t="s">
        <v>297</v>
      </c>
      <c r="D9" s="48">
        <f>_xlfn.MAXIFS('Resource Capital'!$H:$H,'Resource Capital'!$A:$A,D$2,'Resource Capital'!$F:$F,$A9)</f>
        <v>0</v>
      </c>
      <c r="E9" s="48">
        <f>_xlfn.MAXIFS('Resource Capital'!$H:$H,'Resource Capital'!$A:$A,E$2,'Resource Capital'!$F:$F,$A9)</f>
        <v>0</v>
      </c>
      <c r="F9" s="48">
        <f>_xlfn.MAXIFS('Resource Capital'!$H:$H,'Resource Capital'!$A:$A,F$2,'Resource Capital'!$F:$F,$A9)</f>
        <v>0</v>
      </c>
      <c r="G9" s="48">
        <f>_xlfn.MAXIFS('Resource Capital'!$H:$H,'Resource Capital'!$A:$A,G$2,'Resource Capital'!$F:$F,$A9)</f>
        <v>0</v>
      </c>
      <c r="I9" s="48" t="str">
        <f t="shared" si="0"/>
        <v>2027</v>
      </c>
      <c r="J9" s="48">
        <f t="shared" si="1"/>
        <v>2027</v>
      </c>
    </row>
    <row r="10" spans="1:12" ht="16.5" x14ac:dyDescent="0.5">
      <c r="A10" s="67" t="s">
        <v>256</v>
      </c>
      <c r="B10" s="68">
        <v>200</v>
      </c>
      <c r="C10" s="67" t="s">
        <v>297</v>
      </c>
      <c r="D10" s="48">
        <f>_xlfn.MAXIFS('Resource Capital'!$H:$H,'Resource Capital'!$A:$A,D$2,'Resource Capital'!$F:$F,$A10)</f>
        <v>0</v>
      </c>
      <c r="E10" s="48">
        <f>_xlfn.MAXIFS('Resource Capital'!$H:$H,'Resource Capital'!$A:$A,E$2,'Resource Capital'!$F:$F,$A10)</f>
        <v>0</v>
      </c>
      <c r="F10" s="48">
        <f>_xlfn.MAXIFS('Resource Capital'!$H:$H,'Resource Capital'!$A:$A,F$2,'Resource Capital'!$F:$F,$A10)</f>
        <v>0</v>
      </c>
      <c r="G10" s="48">
        <f>_xlfn.MAXIFS('Resource Capital'!$H:$H,'Resource Capital'!$A:$A,G$2,'Resource Capital'!$F:$F,$A10)</f>
        <v>0</v>
      </c>
      <c r="I10" s="48" t="str">
        <f t="shared" si="0"/>
        <v>2028</v>
      </c>
      <c r="J10" s="48">
        <f t="shared" si="1"/>
        <v>2028</v>
      </c>
    </row>
    <row r="11" spans="1:12" ht="16.5" x14ac:dyDescent="0.5">
      <c r="A11" s="67" t="s">
        <v>236</v>
      </c>
      <c r="B11" s="68">
        <v>200</v>
      </c>
      <c r="C11" s="67" t="s">
        <v>297</v>
      </c>
      <c r="D11" s="48">
        <f>_xlfn.MAXIFS('Resource Capital'!$H:$H,'Resource Capital'!$A:$A,D$2,'Resource Capital'!$F:$F,$A11)</f>
        <v>0</v>
      </c>
      <c r="E11" s="48">
        <f>_xlfn.MAXIFS('Resource Capital'!$H:$H,'Resource Capital'!$A:$A,E$2,'Resource Capital'!$F:$F,$A11)</f>
        <v>0</v>
      </c>
      <c r="F11" s="48">
        <f>_xlfn.MAXIFS('Resource Capital'!$H:$H,'Resource Capital'!$A:$A,F$2,'Resource Capital'!$F:$F,$A11)</f>
        <v>0</v>
      </c>
      <c r="G11" s="48">
        <f>_xlfn.MAXIFS('Resource Capital'!$H:$H,'Resource Capital'!$A:$A,G$2,'Resource Capital'!$F:$F,$A11)</f>
        <v>0</v>
      </c>
      <c r="I11" s="48" t="str">
        <f t="shared" si="0"/>
        <v>2029</v>
      </c>
      <c r="J11" s="48">
        <f t="shared" si="1"/>
        <v>2029</v>
      </c>
    </row>
    <row r="12" spans="1:12" ht="16.5" x14ac:dyDescent="0.5">
      <c r="A12" s="67" t="s">
        <v>239</v>
      </c>
      <c r="B12" s="68">
        <v>200</v>
      </c>
      <c r="C12" s="67" t="s">
        <v>297</v>
      </c>
      <c r="D12" s="48">
        <f>_xlfn.MAXIFS('Resource Capital'!$H:$H,'Resource Capital'!$A:$A,D$2,'Resource Capital'!$F:$F,$A12)</f>
        <v>0</v>
      </c>
      <c r="E12" s="48">
        <f>_xlfn.MAXIFS('Resource Capital'!$H:$H,'Resource Capital'!$A:$A,E$2,'Resource Capital'!$F:$F,$A12)</f>
        <v>0</v>
      </c>
      <c r="F12" s="48">
        <f>_xlfn.MAXIFS('Resource Capital'!$H:$H,'Resource Capital'!$A:$A,F$2,'Resource Capital'!$F:$F,$A12)</f>
        <v>0</v>
      </c>
      <c r="G12" s="48">
        <f>_xlfn.MAXIFS('Resource Capital'!$H:$H,'Resource Capital'!$A:$A,G$2,'Resource Capital'!$F:$F,$A12)</f>
        <v>0</v>
      </c>
      <c r="I12" s="48" t="str">
        <f t="shared" si="0"/>
        <v>2030</v>
      </c>
      <c r="J12" s="48">
        <f t="shared" si="1"/>
        <v>2030</v>
      </c>
    </row>
    <row r="13" spans="1:12" ht="16.5" x14ac:dyDescent="0.5">
      <c r="A13" s="67" t="s">
        <v>242</v>
      </c>
      <c r="B13" s="68">
        <v>200</v>
      </c>
      <c r="C13" s="67" t="s">
        <v>297</v>
      </c>
      <c r="D13" s="48">
        <f>_xlfn.MAXIFS('Resource Capital'!$H:$H,'Resource Capital'!$A:$A,D$2,'Resource Capital'!$F:$F,$A13)</f>
        <v>0</v>
      </c>
      <c r="E13" s="48">
        <f>_xlfn.MAXIFS('Resource Capital'!$H:$H,'Resource Capital'!$A:$A,E$2,'Resource Capital'!$F:$F,$A13)</f>
        <v>0</v>
      </c>
      <c r="F13" s="48">
        <f>_xlfn.MAXIFS('Resource Capital'!$H:$H,'Resource Capital'!$A:$A,F$2,'Resource Capital'!$F:$F,$A13)</f>
        <v>0</v>
      </c>
      <c r="G13" s="48">
        <f>_xlfn.MAXIFS('Resource Capital'!$H:$H,'Resource Capital'!$A:$A,G$2,'Resource Capital'!$F:$F,$A13)</f>
        <v>0</v>
      </c>
      <c r="I13" s="48" t="str">
        <f t="shared" si="0"/>
        <v>2031</v>
      </c>
      <c r="J13" s="48">
        <f t="shared" si="1"/>
        <v>2031</v>
      </c>
    </row>
    <row r="14" spans="1:12" ht="16.5" x14ac:dyDescent="0.5">
      <c r="A14" s="67" t="s">
        <v>257</v>
      </c>
      <c r="B14" s="68">
        <v>200</v>
      </c>
      <c r="C14" s="67" t="s">
        <v>297</v>
      </c>
      <c r="D14" s="48">
        <f>_xlfn.MAXIFS('Resource Capital'!$H:$H,'Resource Capital'!$A:$A,D$2,'Resource Capital'!$F:$F,$A14)</f>
        <v>0</v>
      </c>
      <c r="E14" s="48">
        <f>_xlfn.MAXIFS('Resource Capital'!$H:$H,'Resource Capital'!$A:$A,E$2,'Resource Capital'!$F:$F,$A14)</f>
        <v>0</v>
      </c>
      <c r="F14" s="48">
        <f>_xlfn.MAXIFS('Resource Capital'!$H:$H,'Resource Capital'!$A:$A,F$2,'Resource Capital'!$F:$F,$A14)</f>
        <v>0</v>
      </c>
      <c r="G14" s="48">
        <f>_xlfn.MAXIFS('Resource Capital'!$H:$H,'Resource Capital'!$A:$A,G$2,'Resource Capital'!$F:$F,$A14)</f>
        <v>0</v>
      </c>
      <c r="I14" s="48" t="str">
        <f t="shared" si="0"/>
        <v>2032</v>
      </c>
      <c r="J14" s="48">
        <f t="shared" si="1"/>
        <v>2032</v>
      </c>
    </row>
    <row r="15" spans="1:12" ht="16.5" x14ac:dyDescent="0.5">
      <c r="A15" s="67" t="s">
        <v>258</v>
      </c>
      <c r="B15" s="68">
        <v>200</v>
      </c>
      <c r="C15" s="67" t="s">
        <v>297</v>
      </c>
      <c r="D15" s="48">
        <f>_xlfn.MAXIFS('Resource Capital'!$H:$H,'Resource Capital'!$A:$A,D$2,'Resource Capital'!$F:$F,$A15)</f>
        <v>0</v>
      </c>
      <c r="E15" s="48">
        <f>_xlfn.MAXIFS('Resource Capital'!$H:$H,'Resource Capital'!$A:$A,E$2,'Resource Capital'!$F:$F,$A15)</f>
        <v>0</v>
      </c>
      <c r="F15" s="48">
        <f>_xlfn.MAXIFS('Resource Capital'!$H:$H,'Resource Capital'!$A:$A,F$2,'Resource Capital'!$F:$F,$A15)</f>
        <v>0</v>
      </c>
      <c r="G15" s="48">
        <f>_xlfn.MAXIFS('Resource Capital'!$H:$H,'Resource Capital'!$A:$A,G$2,'Resource Capital'!$F:$F,$A15)</f>
        <v>0</v>
      </c>
      <c r="I15" s="48" t="str">
        <f t="shared" si="0"/>
        <v>2033</v>
      </c>
      <c r="J15" s="48">
        <f t="shared" si="1"/>
        <v>2033</v>
      </c>
    </row>
    <row r="16" spans="1:12" ht="16.5" x14ac:dyDescent="0.5">
      <c r="A16" s="67" t="s">
        <v>259</v>
      </c>
      <c r="B16" s="68">
        <v>200</v>
      </c>
      <c r="C16" s="67" t="s">
        <v>297</v>
      </c>
      <c r="D16" s="48">
        <f>_xlfn.MAXIFS('Resource Capital'!$H:$H,'Resource Capital'!$A:$A,D$2,'Resource Capital'!$F:$F,$A16)</f>
        <v>0</v>
      </c>
      <c r="E16" s="48">
        <f>_xlfn.MAXIFS('Resource Capital'!$H:$H,'Resource Capital'!$A:$A,E$2,'Resource Capital'!$F:$F,$A16)</f>
        <v>0</v>
      </c>
      <c r="F16" s="48">
        <f>_xlfn.MAXIFS('Resource Capital'!$H:$H,'Resource Capital'!$A:$A,F$2,'Resource Capital'!$F:$F,$A16)</f>
        <v>0</v>
      </c>
      <c r="G16" s="48">
        <f>_xlfn.MAXIFS('Resource Capital'!$H:$H,'Resource Capital'!$A:$A,G$2,'Resource Capital'!$F:$F,$A16)</f>
        <v>0</v>
      </c>
      <c r="I16" s="48" t="str">
        <f t="shared" si="0"/>
        <v>2034</v>
      </c>
      <c r="J16" s="48">
        <f t="shared" si="1"/>
        <v>2034</v>
      </c>
    </row>
    <row r="17" spans="1:10" ht="16.5" x14ac:dyDescent="0.5">
      <c r="A17" s="67" t="s">
        <v>260</v>
      </c>
      <c r="B17" s="68">
        <v>200</v>
      </c>
      <c r="C17" s="67" t="s">
        <v>297</v>
      </c>
      <c r="D17" s="48">
        <f>_xlfn.MAXIFS('Resource Capital'!$H:$H,'Resource Capital'!$A:$A,D$2,'Resource Capital'!$F:$F,$A17)</f>
        <v>0</v>
      </c>
      <c r="E17" s="48">
        <f>_xlfn.MAXIFS('Resource Capital'!$H:$H,'Resource Capital'!$A:$A,E$2,'Resource Capital'!$F:$F,$A17)</f>
        <v>0</v>
      </c>
      <c r="F17" s="48">
        <f>_xlfn.MAXIFS('Resource Capital'!$H:$H,'Resource Capital'!$A:$A,F$2,'Resource Capital'!$F:$F,$A17)</f>
        <v>0</v>
      </c>
      <c r="G17" s="48">
        <f>_xlfn.MAXIFS('Resource Capital'!$H:$H,'Resource Capital'!$A:$A,G$2,'Resource Capital'!$F:$F,$A17)</f>
        <v>0</v>
      </c>
      <c r="I17" s="48" t="str">
        <f t="shared" si="0"/>
        <v>2035</v>
      </c>
      <c r="J17" s="48">
        <f t="shared" si="1"/>
        <v>2035</v>
      </c>
    </row>
    <row r="18" spans="1:10" ht="16.5" x14ac:dyDescent="0.5">
      <c r="A18" s="67" t="s">
        <v>224</v>
      </c>
      <c r="B18" s="68">
        <v>200</v>
      </c>
      <c r="C18" s="67" t="s">
        <v>297</v>
      </c>
      <c r="D18" s="48">
        <f>_xlfn.MAXIFS('Resource Capital'!$H:$H,'Resource Capital'!$A:$A,D$2,'Resource Capital'!$F:$F,$A18)</f>
        <v>0</v>
      </c>
      <c r="E18" s="48">
        <f>_xlfn.MAXIFS('Resource Capital'!$H:$H,'Resource Capital'!$A:$A,E$2,'Resource Capital'!$F:$F,$A18)</f>
        <v>0</v>
      </c>
      <c r="F18" s="48">
        <f>_xlfn.MAXIFS('Resource Capital'!$H:$H,'Resource Capital'!$A:$A,F$2,'Resource Capital'!$F:$F,$A18)</f>
        <v>0</v>
      </c>
      <c r="G18" s="48">
        <f>_xlfn.MAXIFS('Resource Capital'!$H:$H,'Resource Capital'!$A:$A,G$2,'Resource Capital'!$F:$F,$A18)</f>
        <v>0</v>
      </c>
      <c r="I18" s="48" t="str">
        <f t="shared" si="0"/>
        <v>2036</v>
      </c>
      <c r="J18" s="48">
        <f t="shared" si="1"/>
        <v>2036</v>
      </c>
    </row>
    <row r="19" spans="1:10" ht="16.5" x14ac:dyDescent="0.5">
      <c r="A19" s="67" t="s">
        <v>228</v>
      </c>
      <c r="B19" s="68">
        <v>200</v>
      </c>
      <c r="C19" s="67" t="s">
        <v>297</v>
      </c>
      <c r="D19" s="48">
        <f>_xlfn.MAXIFS('Resource Capital'!$H:$H,'Resource Capital'!$A:$A,D$2,'Resource Capital'!$F:$F,$A19)</f>
        <v>0</v>
      </c>
      <c r="E19" s="48">
        <f>_xlfn.MAXIFS('Resource Capital'!$H:$H,'Resource Capital'!$A:$A,E$2,'Resource Capital'!$F:$F,$A19)</f>
        <v>0</v>
      </c>
      <c r="F19" s="48">
        <f>_xlfn.MAXIFS('Resource Capital'!$H:$H,'Resource Capital'!$A:$A,F$2,'Resource Capital'!$F:$F,$A19)</f>
        <v>0</v>
      </c>
      <c r="G19" s="48">
        <f>_xlfn.MAXIFS('Resource Capital'!$H:$H,'Resource Capital'!$A:$A,G$2,'Resource Capital'!$F:$F,$A19)</f>
        <v>0</v>
      </c>
      <c r="I19" s="48" t="str">
        <f t="shared" si="0"/>
        <v>2037</v>
      </c>
      <c r="J19" s="48">
        <f t="shared" si="1"/>
        <v>2037</v>
      </c>
    </row>
    <row r="20" spans="1:10" ht="16.5" x14ac:dyDescent="0.5">
      <c r="A20" s="67" t="s">
        <v>261</v>
      </c>
      <c r="B20" s="68">
        <v>200</v>
      </c>
      <c r="C20" s="67" t="s">
        <v>297</v>
      </c>
      <c r="D20" s="48">
        <f>_xlfn.MAXIFS('Resource Capital'!$H:$H,'Resource Capital'!$A:$A,D$2,'Resource Capital'!$F:$F,$A20)</f>
        <v>0</v>
      </c>
      <c r="E20" s="48">
        <f>_xlfn.MAXIFS('Resource Capital'!$H:$H,'Resource Capital'!$A:$A,E$2,'Resource Capital'!$F:$F,$A20)</f>
        <v>0</v>
      </c>
      <c r="F20" s="48">
        <f>_xlfn.MAXIFS('Resource Capital'!$H:$H,'Resource Capital'!$A:$A,F$2,'Resource Capital'!$F:$F,$A20)</f>
        <v>0</v>
      </c>
      <c r="G20" s="48">
        <f>_xlfn.MAXIFS('Resource Capital'!$H:$H,'Resource Capital'!$A:$A,G$2,'Resource Capital'!$F:$F,$A20)</f>
        <v>0</v>
      </c>
      <c r="I20" s="48" t="str">
        <f t="shared" si="0"/>
        <v>2038</v>
      </c>
      <c r="J20" s="48">
        <f t="shared" si="1"/>
        <v>2038</v>
      </c>
    </row>
    <row r="21" spans="1:10" ht="16.5" x14ac:dyDescent="0.5">
      <c r="A21" s="67" t="s">
        <v>233</v>
      </c>
      <c r="B21" s="68">
        <v>200</v>
      </c>
      <c r="C21" s="67" t="s">
        <v>297</v>
      </c>
      <c r="D21" s="48">
        <f>_xlfn.MAXIFS('Resource Capital'!$H:$H,'Resource Capital'!$A:$A,D$2,'Resource Capital'!$F:$F,$A21)</f>
        <v>0</v>
      </c>
      <c r="E21" s="48">
        <f>_xlfn.MAXIFS('Resource Capital'!$H:$H,'Resource Capital'!$A:$A,E$2,'Resource Capital'!$F:$F,$A21)</f>
        <v>0</v>
      </c>
      <c r="F21" s="48">
        <f>_xlfn.MAXIFS('Resource Capital'!$H:$H,'Resource Capital'!$A:$A,F$2,'Resource Capital'!$F:$F,$A21)</f>
        <v>0</v>
      </c>
      <c r="G21" s="48">
        <f>_xlfn.MAXIFS('Resource Capital'!$H:$H,'Resource Capital'!$A:$A,G$2,'Resource Capital'!$F:$F,$A21)</f>
        <v>0</v>
      </c>
      <c r="I21" s="48" t="str">
        <f t="shared" si="0"/>
        <v>2039</v>
      </c>
      <c r="J21" s="48">
        <f t="shared" si="1"/>
        <v>2039</v>
      </c>
    </row>
    <row r="22" spans="1:10" ht="16.5" x14ac:dyDescent="0.5">
      <c r="A22" s="67" t="s">
        <v>262</v>
      </c>
      <c r="B22" s="68">
        <v>200</v>
      </c>
      <c r="C22" s="67" t="s">
        <v>297</v>
      </c>
      <c r="D22" s="48">
        <f>_xlfn.MAXIFS('Resource Capital'!$H:$H,'Resource Capital'!$A:$A,D$2,'Resource Capital'!$F:$F,$A22)</f>
        <v>0</v>
      </c>
      <c r="E22" s="48">
        <f>_xlfn.MAXIFS('Resource Capital'!$H:$H,'Resource Capital'!$A:$A,E$2,'Resource Capital'!$F:$F,$A22)</f>
        <v>0</v>
      </c>
      <c r="F22" s="48">
        <f>_xlfn.MAXIFS('Resource Capital'!$H:$H,'Resource Capital'!$A:$A,F$2,'Resource Capital'!$F:$F,$A22)</f>
        <v>0</v>
      </c>
      <c r="G22" s="48">
        <f>_xlfn.MAXIFS('Resource Capital'!$H:$H,'Resource Capital'!$A:$A,G$2,'Resource Capital'!$F:$F,$A22)</f>
        <v>0</v>
      </c>
      <c r="I22" s="48" t="str">
        <f t="shared" ref="I22:I31" si="2">"20"&amp;RIGHT(A22,2)</f>
        <v>2040</v>
      </c>
      <c r="J22" s="48">
        <f t="shared" ref="J22:J31" si="3">INT(I22)</f>
        <v>2040</v>
      </c>
    </row>
    <row r="23" spans="1:10" ht="16.5" x14ac:dyDescent="0.5">
      <c r="A23" s="67" t="s">
        <v>353</v>
      </c>
      <c r="B23" s="68">
        <v>200</v>
      </c>
      <c r="C23" s="67" t="s">
        <v>297</v>
      </c>
      <c r="D23" s="48">
        <f>_xlfn.MAXIFS('Resource Capital'!$H:$H,'Resource Capital'!$A:$A,D$2,'Resource Capital'!$F:$F,$A23)</f>
        <v>0</v>
      </c>
      <c r="E23" s="48">
        <f>_xlfn.MAXIFS('Resource Capital'!$H:$H,'Resource Capital'!$A:$A,E$2,'Resource Capital'!$F:$F,$A23)</f>
        <v>0</v>
      </c>
      <c r="F23" s="48">
        <f>_xlfn.MAXIFS('Resource Capital'!$H:$H,'Resource Capital'!$A:$A,F$2,'Resource Capital'!$F:$F,$A23)</f>
        <v>0</v>
      </c>
      <c r="G23" s="48">
        <f>_xlfn.MAXIFS('Resource Capital'!$H:$H,'Resource Capital'!$A:$A,G$2,'Resource Capital'!$F:$F,$A23)</f>
        <v>0</v>
      </c>
      <c r="I23" s="48" t="str">
        <f t="shared" si="2"/>
        <v>2041</v>
      </c>
      <c r="J23" s="48">
        <f t="shared" si="3"/>
        <v>2041</v>
      </c>
    </row>
    <row r="24" spans="1:10" ht="16.5" x14ac:dyDescent="0.5">
      <c r="A24" s="67" t="s">
        <v>354</v>
      </c>
      <c r="B24" s="68">
        <v>200</v>
      </c>
      <c r="C24" s="67" t="s">
        <v>297</v>
      </c>
      <c r="D24" s="48">
        <f>_xlfn.MAXIFS('Resource Capital'!$H:$H,'Resource Capital'!$A:$A,D$2,'Resource Capital'!$F:$F,$A24)</f>
        <v>0</v>
      </c>
      <c r="E24" s="48">
        <f>_xlfn.MAXIFS('Resource Capital'!$H:$H,'Resource Capital'!$A:$A,E$2,'Resource Capital'!$F:$F,$A24)</f>
        <v>0</v>
      </c>
      <c r="F24" s="48">
        <f>_xlfn.MAXIFS('Resource Capital'!$H:$H,'Resource Capital'!$A:$A,F$2,'Resource Capital'!$F:$F,$A24)</f>
        <v>0</v>
      </c>
      <c r="G24" s="48">
        <f>_xlfn.MAXIFS('Resource Capital'!$H:$H,'Resource Capital'!$A:$A,G$2,'Resource Capital'!$F:$F,$A24)</f>
        <v>0</v>
      </c>
      <c r="I24" s="48" t="str">
        <f t="shared" si="2"/>
        <v>2042</v>
      </c>
      <c r="J24" s="48">
        <f t="shared" si="3"/>
        <v>2042</v>
      </c>
    </row>
    <row r="25" spans="1:10" ht="16.5" x14ac:dyDescent="0.5">
      <c r="A25" s="67" t="s">
        <v>355</v>
      </c>
      <c r="B25" s="68">
        <v>200</v>
      </c>
      <c r="C25" s="67" t="s">
        <v>297</v>
      </c>
      <c r="D25" s="48">
        <f>_xlfn.MAXIFS('Resource Capital'!$H:$H,'Resource Capital'!$A:$A,D$2,'Resource Capital'!$F:$F,$A25)</f>
        <v>0</v>
      </c>
      <c r="E25" s="48">
        <f>_xlfn.MAXIFS('Resource Capital'!$H:$H,'Resource Capital'!$A:$A,E$2,'Resource Capital'!$F:$F,$A25)</f>
        <v>0</v>
      </c>
      <c r="F25" s="48">
        <f>_xlfn.MAXIFS('Resource Capital'!$H:$H,'Resource Capital'!$A:$A,F$2,'Resource Capital'!$F:$F,$A25)</f>
        <v>0</v>
      </c>
      <c r="G25" s="48">
        <f>_xlfn.MAXIFS('Resource Capital'!$H:$H,'Resource Capital'!$A:$A,G$2,'Resource Capital'!$F:$F,$A25)</f>
        <v>0</v>
      </c>
      <c r="I25" s="48" t="str">
        <f t="shared" si="2"/>
        <v>2043</v>
      </c>
      <c r="J25" s="48">
        <f t="shared" si="3"/>
        <v>2043</v>
      </c>
    </row>
    <row r="26" spans="1:10" ht="16.5" x14ac:dyDescent="0.5">
      <c r="A26" s="67" t="s">
        <v>356</v>
      </c>
      <c r="B26" s="68">
        <v>200</v>
      </c>
      <c r="C26" s="67" t="s">
        <v>297</v>
      </c>
      <c r="D26" s="48">
        <f>_xlfn.MAXIFS('Resource Capital'!$H:$H,'Resource Capital'!$A:$A,D$2,'Resource Capital'!$F:$F,$A26)</f>
        <v>0</v>
      </c>
      <c r="E26" s="48">
        <f>_xlfn.MAXIFS('Resource Capital'!$H:$H,'Resource Capital'!$A:$A,E$2,'Resource Capital'!$F:$F,$A26)</f>
        <v>0</v>
      </c>
      <c r="F26" s="48">
        <f>_xlfn.MAXIFS('Resource Capital'!$H:$H,'Resource Capital'!$A:$A,F$2,'Resource Capital'!$F:$F,$A26)</f>
        <v>0</v>
      </c>
      <c r="G26" s="48">
        <f>_xlfn.MAXIFS('Resource Capital'!$H:$H,'Resource Capital'!$A:$A,G$2,'Resource Capital'!$F:$F,$A26)</f>
        <v>0</v>
      </c>
      <c r="I26" s="48" t="str">
        <f t="shared" si="2"/>
        <v>2044</v>
      </c>
      <c r="J26" s="48">
        <f t="shared" si="3"/>
        <v>2044</v>
      </c>
    </row>
    <row r="27" spans="1:10" ht="16.5" x14ac:dyDescent="0.5">
      <c r="A27" s="67" t="s">
        <v>357</v>
      </c>
      <c r="B27" s="68">
        <v>200</v>
      </c>
      <c r="C27" s="67" t="s">
        <v>297</v>
      </c>
      <c r="D27" s="48">
        <f>_xlfn.MAXIFS('Resource Capital'!$H:$H,'Resource Capital'!$A:$A,D$2,'Resource Capital'!$F:$F,$A27)</f>
        <v>0</v>
      </c>
      <c r="E27" s="48">
        <f>_xlfn.MAXIFS('Resource Capital'!$H:$H,'Resource Capital'!$A:$A,E$2,'Resource Capital'!$F:$F,$A27)</f>
        <v>0</v>
      </c>
      <c r="F27" s="48">
        <f>_xlfn.MAXIFS('Resource Capital'!$H:$H,'Resource Capital'!$A:$A,F$2,'Resource Capital'!$F:$F,$A27)</f>
        <v>0</v>
      </c>
      <c r="G27" s="48">
        <f>_xlfn.MAXIFS('Resource Capital'!$H:$H,'Resource Capital'!$A:$A,G$2,'Resource Capital'!$F:$F,$A27)</f>
        <v>0</v>
      </c>
      <c r="I27" s="48" t="str">
        <f t="shared" si="2"/>
        <v>2045</v>
      </c>
      <c r="J27" s="48">
        <f t="shared" si="3"/>
        <v>2045</v>
      </c>
    </row>
    <row r="28" spans="1:10" ht="16.5" x14ac:dyDescent="0.5">
      <c r="A28" s="67" t="s">
        <v>358</v>
      </c>
      <c r="B28" s="68">
        <v>200</v>
      </c>
      <c r="C28" s="67" t="s">
        <v>297</v>
      </c>
      <c r="D28" s="48">
        <f>_xlfn.MAXIFS('Resource Capital'!$H:$H,'Resource Capital'!$A:$A,D$2,'Resource Capital'!$F:$F,$A28)</f>
        <v>0</v>
      </c>
      <c r="E28" s="48">
        <f>_xlfn.MAXIFS('Resource Capital'!$H:$H,'Resource Capital'!$A:$A,E$2,'Resource Capital'!$F:$F,$A28)</f>
        <v>0</v>
      </c>
      <c r="F28" s="48">
        <f>_xlfn.MAXIFS('Resource Capital'!$H:$H,'Resource Capital'!$A:$A,F$2,'Resource Capital'!$F:$F,$A28)</f>
        <v>0</v>
      </c>
      <c r="G28" s="48">
        <f>_xlfn.MAXIFS('Resource Capital'!$H:$H,'Resource Capital'!$A:$A,G$2,'Resource Capital'!$F:$F,$A28)</f>
        <v>0</v>
      </c>
      <c r="I28" s="48" t="str">
        <f t="shared" si="2"/>
        <v>2046</v>
      </c>
      <c r="J28" s="48">
        <f t="shared" si="3"/>
        <v>2046</v>
      </c>
    </row>
    <row r="29" spans="1:10" ht="16.5" x14ac:dyDescent="0.5">
      <c r="A29" s="67" t="s">
        <v>359</v>
      </c>
      <c r="B29" s="68">
        <v>200</v>
      </c>
      <c r="C29" s="67" t="s">
        <v>297</v>
      </c>
      <c r="D29" s="48">
        <f>_xlfn.MAXIFS('Resource Capital'!$H:$H,'Resource Capital'!$A:$A,D$2,'Resource Capital'!$F:$F,$A29)</f>
        <v>0</v>
      </c>
      <c r="E29" s="48">
        <f>_xlfn.MAXIFS('Resource Capital'!$H:$H,'Resource Capital'!$A:$A,E$2,'Resource Capital'!$F:$F,$A29)</f>
        <v>0</v>
      </c>
      <c r="F29" s="48">
        <f>_xlfn.MAXIFS('Resource Capital'!$H:$H,'Resource Capital'!$A:$A,F$2,'Resource Capital'!$F:$F,$A29)</f>
        <v>0</v>
      </c>
      <c r="G29" s="48">
        <f>_xlfn.MAXIFS('Resource Capital'!$H:$H,'Resource Capital'!$A:$A,G$2,'Resource Capital'!$F:$F,$A29)</f>
        <v>0</v>
      </c>
      <c r="I29" s="48" t="str">
        <f t="shared" si="2"/>
        <v>2047</v>
      </c>
      <c r="J29" s="48">
        <f t="shared" si="3"/>
        <v>2047</v>
      </c>
    </row>
    <row r="30" spans="1:10" ht="16.5" x14ac:dyDescent="0.5">
      <c r="A30" s="67" t="s">
        <v>360</v>
      </c>
      <c r="B30" s="68">
        <v>200</v>
      </c>
      <c r="C30" s="67" t="s">
        <v>297</v>
      </c>
      <c r="D30" s="48">
        <f>_xlfn.MAXIFS('Resource Capital'!$H:$H,'Resource Capital'!$A:$A,D$2,'Resource Capital'!$F:$F,$A30)</f>
        <v>0</v>
      </c>
      <c r="E30" s="48">
        <f>_xlfn.MAXIFS('Resource Capital'!$H:$H,'Resource Capital'!$A:$A,E$2,'Resource Capital'!$F:$F,$A30)</f>
        <v>0</v>
      </c>
      <c r="F30" s="48">
        <f>_xlfn.MAXIFS('Resource Capital'!$H:$H,'Resource Capital'!$A:$A,F$2,'Resource Capital'!$F:$F,$A30)</f>
        <v>0</v>
      </c>
      <c r="G30" s="48">
        <f>_xlfn.MAXIFS('Resource Capital'!$H:$H,'Resource Capital'!$A:$A,G$2,'Resource Capital'!$F:$F,$A30)</f>
        <v>0</v>
      </c>
      <c r="I30" s="48" t="str">
        <f t="shared" si="2"/>
        <v>2048</v>
      </c>
      <c r="J30" s="48">
        <f t="shared" si="3"/>
        <v>2048</v>
      </c>
    </row>
    <row r="31" spans="1:10" ht="16.5" x14ac:dyDescent="0.5">
      <c r="A31" s="67" t="s">
        <v>361</v>
      </c>
      <c r="B31" s="68">
        <v>200</v>
      </c>
      <c r="C31" s="67" t="s">
        <v>297</v>
      </c>
      <c r="D31" s="48">
        <f>_xlfn.MAXIFS('Resource Capital'!$H:$H,'Resource Capital'!$A:$A,D$2,'Resource Capital'!$F:$F,$A31)</f>
        <v>0</v>
      </c>
      <c r="E31" s="48">
        <f>_xlfn.MAXIFS('Resource Capital'!$H:$H,'Resource Capital'!$A:$A,E$2,'Resource Capital'!$F:$F,$A31)</f>
        <v>0</v>
      </c>
      <c r="F31" s="48">
        <f>_xlfn.MAXIFS('Resource Capital'!$H:$H,'Resource Capital'!$A:$A,F$2,'Resource Capital'!$F:$F,$A31)</f>
        <v>0</v>
      </c>
      <c r="G31" s="48">
        <f>_xlfn.MAXIFS('Resource Capital'!$H:$H,'Resource Capital'!$A:$A,G$2,'Resource Capital'!$F:$F,$A31)</f>
        <v>0</v>
      </c>
      <c r="I31" s="48" t="str">
        <f t="shared" si="2"/>
        <v>2049</v>
      </c>
      <c r="J31" s="48">
        <f t="shared" si="3"/>
        <v>2049</v>
      </c>
    </row>
    <row r="32" spans="1:10" ht="16.5" x14ac:dyDescent="0.5">
      <c r="A32" s="67" t="s">
        <v>362</v>
      </c>
      <c r="B32" s="68">
        <v>200</v>
      </c>
      <c r="C32" s="67" t="s">
        <v>297</v>
      </c>
      <c r="D32" s="48">
        <f>_xlfn.MAXIFS('Resource Capital'!$H:$H,'Resource Capital'!$A:$A,D$2,'Resource Capital'!$F:$F,$A32)</f>
        <v>0</v>
      </c>
      <c r="E32" s="48">
        <f>_xlfn.MAXIFS('Resource Capital'!$H:$H,'Resource Capital'!$A:$A,E$2,'Resource Capital'!$F:$F,$A32)</f>
        <v>0</v>
      </c>
      <c r="F32" s="48">
        <f>_xlfn.MAXIFS('Resource Capital'!$H:$H,'Resource Capital'!$A:$A,F$2,'Resource Capital'!$F:$F,$A32)</f>
        <v>0</v>
      </c>
      <c r="G32" s="48">
        <f>_xlfn.MAXIFS('Resource Capital'!$H:$H,'Resource Capital'!$A:$A,G$2,'Resource Capital'!$F:$F,$A32)</f>
        <v>0</v>
      </c>
      <c r="I32" s="48" t="str">
        <f t="shared" ref="I32:I51" si="4">"20"&amp;RIGHT(A32,2)</f>
        <v>2050</v>
      </c>
      <c r="J32" s="48">
        <f t="shared" si="1"/>
        <v>2050</v>
      </c>
    </row>
    <row r="33" spans="1:10" ht="16.5" x14ac:dyDescent="0.5">
      <c r="A33" s="67" t="s">
        <v>263</v>
      </c>
      <c r="B33" s="68">
        <v>5</v>
      </c>
      <c r="C33" s="67" t="s">
        <v>298</v>
      </c>
      <c r="D33" s="48">
        <f>_xlfn.MAXIFS('Resource Capital'!$H:$H,'Resource Capital'!$A:$A,D$2,'Resource Capital'!$F:$F,$A33)</f>
        <v>0</v>
      </c>
      <c r="E33" s="48">
        <f>_xlfn.MAXIFS('Resource Capital'!$H:$H,'Resource Capital'!$A:$A,E$2,'Resource Capital'!$F:$F,$A33)</f>
        <v>0</v>
      </c>
      <c r="F33" s="48">
        <f>_xlfn.MAXIFS('Resource Capital'!$H:$H,'Resource Capital'!$A:$A,F$2,'Resource Capital'!$F:$F,$A33)</f>
        <v>0</v>
      </c>
      <c r="G33" s="48">
        <f>_xlfn.MAXIFS('Resource Capital'!$H:$H,'Resource Capital'!$A:$A,G$2,'Resource Capital'!$F:$F,$A33)</f>
        <v>0</v>
      </c>
      <c r="I33" s="48" t="str">
        <f t="shared" si="4"/>
        <v>2021</v>
      </c>
      <c r="J33" s="48">
        <f t="shared" si="1"/>
        <v>2021</v>
      </c>
    </row>
    <row r="34" spans="1:10" ht="16.5" x14ac:dyDescent="0.5">
      <c r="A34" s="67" t="s">
        <v>264</v>
      </c>
      <c r="B34" s="68">
        <v>5</v>
      </c>
      <c r="C34" s="67" t="s">
        <v>298</v>
      </c>
      <c r="D34" s="48">
        <f>_xlfn.MAXIFS('Resource Capital'!$H:$H,'Resource Capital'!$A:$A,D$2,'Resource Capital'!$F:$F,$A34)</f>
        <v>0</v>
      </c>
      <c r="E34" s="48">
        <f>_xlfn.MAXIFS('Resource Capital'!$H:$H,'Resource Capital'!$A:$A,E$2,'Resource Capital'!$F:$F,$A34)</f>
        <v>0</v>
      </c>
      <c r="F34" s="48">
        <f>_xlfn.MAXIFS('Resource Capital'!$H:$H,'Resource Capital'!$A:$A,F$2,'Resource Capital'!$F:$F,$A34)</f>
        <v>0</v>
      </c>
      <c r="G34" s="48">
        <f>_xlfn.MAXIFS('Resource Capital'!$H:$H,'Resource Capital'!$A:$A,G$2,'Resource Capital'!$F:$F,$A34)</f>
        <v>0</v>
      </c>
      <c r="I34" s="48" t="str">
        <f t="shared" si="4"/>
        <v>2022</v>
      </c>
      <c r="J34" s="48">
        <f t="shared" si="1"/>
        <v>2022</v>
      </c>
    </row>
    <row r="35" spans="1:10" ht="16.5" x14ac:dyDescent="0.5">
      <c r="A35" s="67" t="s">
        <v>265</v>
      </c>
      <c r="B35" s="68">
        <v>10</v>
      </c>
      <c r="C35" s="67" t="s">
        <v>298</v>
      </c>
      <c r="D35" s="48">
        <f>_xlfn.MAXIFS('Resource Capital'!$H:$H,'Resource Capital'!$A:$A,D$2,'Resource Capital'!$F:$F,$A35)</f>
        <v>0</v>
      </c>
      <c r="E35" s="48">
        <f>_xlfn.MAXIFS('Resource Capital'!$H:$H,'Resource Capital'!$A:$A,E$2,'Resource Capital'!$F:$F,$A35)</f>
        <v>0</v>
      </c>
      <c r="F35" s="48">
        <f>_xlfn.MAXIFS('Resource Capital'!$H:$H,'Resource Capital'!$A:$A,F$2,'Resource Capital'!$F:$F,$A35)</f>
        <v>5</v>
      </c>
      <c r="G35" s="48">
        <f>_xlfn.MAXIFS('Resource Capital'!$H:$H,'Resource Capital'!$A:$A,G$2,'Resource Capital'!$F:$F,$A35)</f>
        <v>5</v>
      </c>
      <c r="I35" s="48" t="str">
        <f t="shared" si="4"/>
        <v>2023</v>
      </c>
      <c r="J35" s="48">
        <f t="shared" si="1"/>
        <v>2023</v>
      </c>
    </row>
    <row r="36" spans="1:10" ht="16.5" x14ac:dyDescent="0.5">
      <c r="A36" s="67" t="s">
        <v>266</v>
      </c>
      <c r="B36" s="117">
        <v>10</v>
      </c>
      <c r="C36" s="67" t="s">
        <v>298</v>
      </c>
      <c r="D36" s="48">
        <f>_xlfn.MAXIFS('Resource Capital'!$H:$H,'Resource Capital'!$A:$A,D$2,'Resource Capital'!$F:$F,$A36)</f>
        <v>0</v>
      </c>
      <c r="E36" s="48">
        <f>_xlfn.MAXIFS('Resource Capital'!$H:$H,'Resource Capital'!$A:$A,E$2,'Resource Capital'!$F:$F,$A36)</f>
        <v>0</v>
      </c>
      <c r="F36" s="48">
        <f>_xlfn.MAXIFS('Resource Capital'!$H:$H,'Resource Capital'!$A:$A,F$2,'Resource Capital'!$F:$F,$A36)</f>
        <v>0</v>
      </c>
      <c r="G36" s="48">
        <f>_xlfn.MAXIFS('Resource Capital'!$H:$H,'Resource Capital'!$A:$A,G$2,'Resource Capital'!$F:$F,$A36)</f>
        <v>0</v>
      </c>
      <c r="I36" s="48" t="str">
        <f t="shared" si="4"/>
        <v>2024</v>
      </c>
      <c r="J36" s="48">
        <f t="shared" si="1"/>
        <v>2024</v>
      </c>
    </row>
    <row r="37" spans="1:10" ht="16.5" x14ac:dyDescent="0.5">
      <c r="A37" s="67" t="s">
        <v>267</v>
      </c>
      <c r="B37" s="68">
        <v>20</v>
      </c>
      <c r="C37" s="67" t="s">
        <v>298</v>
      </c>
      <c r="D37" s="48">
        <f>_xlfn.MAXIFS('Resource Capital'!$H:$H,'Resource Capital'!$A:$A,D$2,'Resource Capital'!$F:$F,$A37)</f>
        <v>0</v>
      </c>
      <c r="E37" s="48">
        <f>_xlfn.MAXIFS('Resource Capital'!$H:$H,'Resource Capital'!$A:$A,E$2,'Resource Capital'!$F:$F,$A37)</f>
        <v>0</v>
      </c>
      <c r="F37" s="48">
        <f>_xlfn.MAXIFS('Resource Capital'!$H:$H,'Resource Capital'!$A:$A,F$2,'Resource Capital'!$F:$F,$A37)</f>
        <v>0</v>
      </c>
      <c r="G37" s="48">
        <f>_xlfn.MAXIFS('Resource Capital'!$H:$H,'Resource Capital'!$A:$A,G$2,'Resource Capital'!$F:$F,$A37)</f>
        <v>0</v>
      </c>
      <c r="I37" s="48" t="str">
        <f t="shared" si="4"/>
        <v>2025</v>
      </c>
      <c r="J37" s="48">
        <f t="shared" si="1"/>
        <v>2025</v>
      </c>
    </row>
    <row r="38" spans="1:10" ht="16.5" x14ac:dyDescent="0.5">
      <c r="A38" s="67" t="s">
        <v>208</v>
      </c>
      <c r="B38" s="68">
        <v>20</v>
      </c>
      <c r="C38" s="67" t="s">
        <v>298</v>
      </c>
      <c r="D38" s="48">
        <f>_xlfn.MAXIFS('Resource Capital'!$H:$H,'Resource Capital'!$A:$A,D$2,'Resource Capital'!$F:$F,$A38)</f>
        <v>20</v>
      </c>
      <c r="E38" s="48">
        <f>_xlfn.MAXIFS('Resource Capital'!$H:$H,'Resource Capital'!$A:$A,E$2,'Resource Capital'!$F:$F,$A38)</f>
        <v>0</v>
      </c>
      <c r="F38" s="48">
        <f>_xlfn.MAXIFS('Resource Capital'!$H:$H,'Resource Capital'!$A:$A,F$2,'Resource Capital'!$F:$F,$A38)</f>
        <v>20</v>
      </c>
      <c r="G38" s="48">
        <f>_xlfn.MAXIFS('Resource Capital'!$H:$H,'Resource Capital'!$A:$A,G$2,'Resource Capital'!$F:$F,$A38)</f>
        <v>0</v>
      </c>
      <c r="I38" s="48" t="str">
        <f t="shared" si="4"/>
        <v>2026</v>
      </c>
      <c r="J38" s="48">
        <f t="shared" si="1"/>
        <v>2026</v>
      </c>
    </row>
    <row r="39" spans="1:10" ht="16.5" x14ac:dyDescent="0.5">
      <c r="A39" s="67" t="s">
        <v>211</v>
      </c>
      <c r="B39" s="68">
        <v>25</v>
      </c>
      <c r="C39" s="67" t="s">
        <v>298</v>
      </c>
      <c r="D39" s="48">
        <f>_xlfn.MAXIFS('Resource Capital'!$H:$H,'Resource Capital'!$A:$A,D$2,'Resource Capital'!$F:$F,$A39)</f>
        <v>25</v>
      </c>
      <c r="E39" s="48">
        <f>_xlfn.MAXIFS('Resource Capital'!$H:$H,'Resource Capital'!$A:$A,E$2,'Resource Capital'!$F:$F,$A39)</f>
        <v>0</v>
      </c>
      <c r="F39" s="48">
        <f>_xlfn.MAXIFS('Resource Capital'!$H:$H,'Resource Capital'!$A:$A,F$2,'Resource Capital'!$F:$F,$A39)</f>
        <v>25</v>
      </c>
      <c r="G39" s="48">
        <f>_xlfn.MAXIFS('Resource Capital'!$H:$H,'Resource Capital'!$A:$A,G$2,'Resource Capital'!$F:$F,$A39)</f>
        <v>0</v>
      </c>
      <c r="I39" s="48" t="str">
        <f t="shared" si="4"/>
        <v>2027</v>
      </c>
      <c r="J39" s="48">
        <f t="shared" si="1"/>
        <v>2027</v>
      </c>
    </row>
    <row r="40" spans="1:10" ht="16.5" x14ac:dyDescent="0.5">
      <c r="A40" s="67" t="s">
        <v>214</v>
      </c>
      <c r="B40" s="68">
        <v>25</v>
      </c>
      <c r="C40" s="67" t="s">
        <v>298</v>
      </c>
      <c r="D40" s="48">
        <f>_xlfn.MAXIFS('Resource Capital'!$H:$H,'Resource Capital'!$A:$A,D$2,'Resource Capital'!$F:$F,$A40)</f>
        <v>25</v>
      </c>
      <c r="E40" s="48">
        <f>_xlfn.MAXIFS('Resource Capital'!$H:$H,'Resource Capital'!$A:$A,E$2,'Resource Capital'!$F:$F,$A40)</f>
        <v>0</v>
      </c>
      <c r="F40" s="48">
        <f>_xlfn.MAXIFS('Resource Capital'!$H:$H,'Resource Capital'!$A:$A,F$2,'Resource Capital'!$F:$F,$A40)</f>
        <v>25</v>
      </c>
      <c r="G40" s="48">
        <f>_xlfn.MAXIFS('Resource Capital'!$H:$H,'Resource Capital'!$A:$A,G$2,'Resource Capital'!$F:$F,$A40)</f>
        <v>0</v>
      </c>
      <c r="I40" s="48" t="str">
        <f t="shared" si="4"/>
        <v>2028</v>
      </c>
      <c r="J40" s="48">
        <f t="shared" si="1"/>
        <v>2028</v>
      </c>
    </row>
    <row r="41" spans="1:10" ht="16.5" x14ac:dyDescent="0.5">
      <c r="A41" s="67" t="s">
        <v>217</v>
      </c>
      <c r="B41" s="68">
        <v>25</v>
      </c>
      <c r="C41" s="67" t="s">
        <v>298</v>
      </c>
      <c r="D41" s="48">
        <f>_xlfn.MAXIFS('Resource Capital'!$H:$H,'Resource Capital'!$A:$A,D$2,'Resource Capital'!$F:$F,$A41)</f>
        <v>20</v>
      </c>
      <c r="E41" s="48">
        <f>_xlfn.MAXIFS('Resource Capital'!$H:$H,'Resource Capital'!$A:$A,E$2,'Resource Capital'!$F:$F,$A41)</f>
        <v>0</v>
      </c>
      <c r="F41" s="48">
        <f>_xlfn.MAXIFS('Resource Capital'!$H:$H,'Resource Capital'!$A:$A,F$2,'Resource Capital'!$F:$F,$A41)</f>
        <v>14</v>
      </c>
      <c r="G41" s="48">
        <f>_xlfn.MAXIFS('Resource Capital'!$H:$H,'Resource Capital'!$A:$A,G$2,'Resource Capital'!$F:$F,$A41)</f>
        <v>0</v>
      </c>
      <c r="I41" s="48" t="str">
        <f t="shared" si="4"/>
        <v>2029</v>
      </c>
      <c r="J41" s="48">
        <f t="shared" si="1"/>
        <v>2029</v>
      </c>
    </row>
    <row r="42" spans="1:10" ht="16.5" x14ac:dyDescent="0.5">
      <c r="A42" s="67" t="s">
        <v>218</v>
      </c>
      <c r="B42" s="68">
        <v>30</v>
      </c>
      <c r="C42" s="67" t="s">
        <v>298</v>
      </c>
      <c r="D42" s="48">
        <f>_xlfn.MAXIFS('Resource Capital'!$H:$H,'Resource Capital'!$A:$A,D$2,'Resource Capital'!$F:$F,$A42)</f>
        <v>0</v>
      </c>
      <c r="E42" s="48">
        <f>_xlfn.MAXIFS('Resource Capital'!$H:$H,'Resource Capital'!$A:$A,E$2,'Resource Capital'!$F:$F,$A42)</f>
        <v>0</v>
      </c>
      <c r="F42" s="48">
        <f>_xlfn.MAXIFS('Resource Capital'!$H:$H,'Resource Capital'!$A:$A,F$2,'Resource Capital'!$F:$F,$A42)</f>
        <v>0</v>
      </c>
      <c r="G42" s="48">
        <f>_xlfn.MAXIFS('Resource Capital'!$H:$H,'Resource Capital'!$A:$A,G$2,'Resource Capital'!$F:$F,$A42)</f>
        <v>0</v>
      </c>
      <c r="I42" s="48" t="str">
        <f t="shared" si="4"/>
        <v>2030</v>
      </c>
      <c r="J42" s="48">
        <f t="shared" si="1"/>
        <v>2030</v>
      </c>
    </row>
    <row r="43" spans="1:10" ht="16.5" x14ac:dyDescent="0.5">
      <c r="A43" s="67" t="s">
        <v>219</v>
      </c>
      <c r="B43" s="68">
        <v>30</v>
      </c>
      <c r="C43" s="67" t="s">
        <v>298</v>
      </c>
      <c r="D43" s="48">
        <f>_xlfn.MAXIFS('Resource Capital'!$H:$H,'Resource Capital'!$A:$A,D$2,'Resource Capital'!$F:$F,$A43)</f>
        <v>12</v>
      </c>
      <c r="E43" s="48">
        <f>_xlfn.MAXIFS('Resource Capital'!$H:$H,'Resource Capital'!$A:$A,E$2,'Resource Capital'!$F:$F,$A43)</f>
        <v>30</v>
      </c>
      <c r="F43" s="48">
        <f>_xlfn.MAXIFS('Resource Capital'!$H:$H,'Resource Capital'!$A:$A,F$2,'Resource Capital'!$F:$F,$A43)</f>
        <v>7</v>
      </c>
      <c r="G43" s="48">
        <f>_xlfn.MAXIFS('Resource Capital'!$H:$H,'Resource Capital'!$A:$A,G$2,'Resource Capital'!$F:$F,$A43)</f>
        <v>30</v>
      </c>
      <c r="I43" s="48" t="str">
        <f t="shared" si="4"/>
        <v>2031</v>
      </c>
      <c r="J43" s="48">
        <f t="shared" si="1"/>
        <v>2031</v>
      </c>
    </row>
    <row r="44" spans="1:10" ht="16.5" x14ac:dyDescent="0.5">
      <c r="A44" s="67" t="s">
        <v>220</v>
      </c>
      <c r="B44" s="68">
        <v>30</v>
      </c>
      <c r="C44" s="67" t="s">
        <v>298</v>
      </c>
      <c r="D44" s="48">
        <f>_xlfn.MAXIFS('Resource Capital'!$H:$H,'Resource Capital'!$A:$A,D$2,'Resource Capital'!$F:$F,$A44)</f>
        <v>0</v>
      </c>
      <c r="E44" s="48">
        <f>_xlfn.MAXIFS('Resource Capital'!$H:$H,'Resource Capital'!$A:$A,E$2,'Resource Capital'!$F:$F,$A44)</f>
        <v>30</v>
      </c>
      <c r="F44" s="48">
        <f>_xlfn.MAXIFS('Resource Capital'!$H:$H,'Resource Capital'!$A:$A,F$2,'Resource Capital'!$F:$F,$A44)</f>
        <v>0</v>
      </c>
      <c r="G44" s="48">
        <f>_xlfn.MAXIFS('Resource Capital'!$H:$H,'Resource Capital'!$A:$A,G$2,'Resource Capital'!$F:$F,$A44)</f>
        <v>30</v>
      </c>
      <c r="I44" s="48" t="str">
        <f t="shared" si="4"/>
        <v>2032</v>
      </c>
      <c r="J44" s="48">
        <f t="shared" si="1"/>
        <v>2032</v>
      </c>
    </row>
    <row r="45" spans="1:10" ht="16.5" x14ac:dyDescent="0.5">
      <c r="A45" s="67" t="s">
        <v>221</v>
      </c>
      <c r="B45" s="68">
        <v>30</v>
      </c>
      <c r="C45" s="67" t="s">
        <v>298</v>
      </c>
      <c r="D45" s="48">
        <f>_xlfn.MAXIFS('Resource Capital'!$H:$H,'Resource Capital'!$A:$A,D$2,'Resource Capital'!$F:$F,$A45)</f>
        <v>0</v>
      </c>
      <c r="E45" s="48">
        <f>_xlfn.MAXIFS('Resource Capital'!$H:$H,'Resource Capital'!$A:$A,E$2,'Resource Capital'!$F:$F,$A45)</f>
        <v>23</v>
      </c>
      <c r="F45" s="48">
        <f>_xlfn.MAXIFS('Resource Capital'!$H:$H,'Resource Capital'!$A:$A,F$2,'Resource Capital'!$F:$F,$A45)</f>
        <v>0</v>
      </c>
      <c r="G45" s="48">
        <f>_xlfn.MAXIFS('Resource Capital'!$H:$H,'Resource Capital'!$A:$A,G$2,'Resource Capital'!$F:$F,$A45)</f>
        <v>15</v>
      </c>
      <c r="I45" s="48" t="str">
        <f t="shared" si="4"/>
        <v>2033</v>
      </c>
      <c r="J45" s="48">
        <f t="shared" si="1"/>
        <v>2033</v>
      </c>
    </row>
    <row r="46" spans="1:10" ht="16.5" x14ac:dyDescent="0.5">
      <c r="A46" s="67" t="s">
        <v>222</v>
      </c>
      <c r="B46" s="68">
        <v>30</v>
      </c>
      <c r="C46" s="67" t="s">
        <v>298</v>
      </c>
      <c r="D46" s="48">
        <f>_xlfn.MAXIFS('Resource Capital'!$H:$H,'Resource Capital'!$A:$A,D$2,'Resource Capital'!$F:$F,$A46)</f>
        <v>0</v>
      </c>
      <c r="E46" s="48">
        <f>_xlfn.MAXIFS('Resource Capital'!$H:$H,'Resource Capital'!$A:$A,E$2,'Resource Capital'!$F:$F,$A46)</f>
        <v>0</v>
      </c>
      <c r="F46" s="48">
        <f>_xlfn.MAXIFS('Resource Capital'!$H:$H,'Resource Capital'!$A:$A,F$2,'Resource Capital'!$F:$F,$A46)</f>
        <v>8</v>
      </c>
      <c r="G46" s="48">
        <f>_xlfn.MAXIFS('Resource Capital'!$H:$H,'Resource Capital'!$A:$A,G$2,'Resource Capital'!$F:$F,$A46)</f>
        <v>1</v>
      </c>
      <c r="I46" s="48" t="str">
        <f t="shared" si="4"/>
        <v>2034</v>
      </c>
      <c r="J46" s="48">
        <f t="shared" si="1"/>
        <v>2034</v>
      </c>
    </row>
    <row r="47" spans="1:10" ht="16.5" x14ac:dyDescent="0.5">
      <c r="A47" s="67" t="s">
        <v>223</v>
      </c>
      <c r="B47" s="68">
        <v>30</v>
      </c>
      <c r="C47" s="67" t="s">
        <v>298</v>
      </c>
      <c r="D47" s="48">
        <f>_xlfn.MAXIFS('Resource Capital'!$H:$H,'Resource Capital'!$A:$A,D$2,'Resource Capital'!$F:$F,$A47)</f>
        <v>5</v>
      </c>
      <c r="E47" s="48">
        <f>_xlfn.MAXIFS('Resource Capital'!$H:$H,'Resource Capital'!$A:$A,E$2,'Resource Capital'!$F:$F,$A47)</f>
        <v>0</v>
      </c>
      <c r="F47" s="48">
        <f>_xlfn.MAXIFS('Resource Capital'!$H:$H,'Resource Capital'!$A:$A,F$2,'Resource Capital'!$F:$F,$A47)</f>
        <v>0</v>
      </c>
      <c r="G47" s="48">
        <f>_xlfn.MAXIFS('Resource Capital'!$H:$H,'Resource Capital'!$A:$A,G$2,'Resource Capital'!$F:$F,$A47)</f>
        <v>0</v>
      </c>
      <c r="I47" s="48" t="str">
        <f t="shared" si="4"/>
        <v>2035</v>
      </c>
      <c r="J47" s="48">
        <f t="shared" si="1"/>
        <v>2035</v>
      </c>
    </row>
    <row r="48" spans="1:10" ht="16.5" x14ac:dyDescent="0.5">
      <c r="A48" s="67" t="s">
        <v>225</v>
      </c>
      <c r="B48" s="68">
        <v>30</v>
      </c>
      <c r="C48" s="67" t="s">
        <v>298</v>
      </c>
      <c r="D48" s="48">
        <f>_xlfn.MAXIFS('Resource Capital'!$H:$H,'Resource Capital'!$A:$A,D$2,'Resource Capital'!$F:$F,$A48)</f>
        <v>0</v>
      </c>
      <c r="E48" s="48">
        <f>_xlfn.MAXIFS('Resource Capital'!$H:$H,'Resource Capital'!$A:$A,E$2,'Resource Capital'!$F:$F,$A48)</f>
        <v>8</v>
      </c>
      <c r="F48" s="48">
        <f>_xlfn.MAXIFS('Resource Capital'!$H:$H,'Resource Capital'!$A:$A,F$2,'Resource Capital'!$F:$F,$A48)</f>
        <v>0</v>
      </c>
      <c r="G48" s="48">
        <f>_xlfn.MAXIFS('Resource Capital'!$H:$H,'Resource Capital'!$A:$A,G$2,'Resource Capital'!$F:$F,$A48)</f>
        <v>0</v>
      </c>
      <c r="I48" s="48" t="str">
        <f t="shared" si="4"/>
        <v>2036</v>
      </c>
      <c r="J48" s="48">
        <f t="shared" si="1"/>
        <v>2036</v>
      </c>
    </row>
    <row r="49" spans="1:10" ht="16.5" x14ac:dyDescent="0.5">
      <c r="A49" s="67" t="s">
        <v>229</v>
      </c>
      <c r="B49" s="68">
        <v>30</v>
      </c>
      <c r="C49" s="67" t="s">
        <v>298</v>
      </c>
      <c r="D49" s="48">
        <f>_xlfn.MAXIFS('Resource Capital'!$H:$H,'Resource Capital'!$A:$A,D$2,'Resource Capital'!$F:$F,$A49)</f>
        <v>0</v>
      </c>
      <c r="E49" s="48">
        <f>_xlfn.MAXIFS('Resource Capital'!$H:$H,'Resource Capital'!$A:$A,E$2,'Resource Capital'!$F:$F,$A49)</f>
        <v>0</v>
      </c>
      <c r="F49" s="48">
        <f>_xlfn.MAXIFS('Resource Capital'!$H:$H,'Resource Capital'!$A:$A,F$2,'Resource Capital'!$F:$F,$A49)</f>
        <v>0</v>
      </c>
      <c r="G49" s="48">
        <f>_xlfn.MAXIFS('Resource Capital'!$H:$H,'Resource Capital'!$A:$A,G$2,'Resource Capital'!$F:$F,$A49)</f>
        <v>0</v>
      </c>
      <c r="I49" s="48" t="str">
        <f t="shared" si="4"/>
        <v>2037</v>
      </c>
      <c r="J49" s="48">
        <f t="shared" si="1"/>
        <v>2037</v>
      </c>
    </row>
    <row r="50" spans="1:10" ht="16.5" x14ac:dyDescent="0.5">
      <c r="A50" s="67" t="s">
        <v>230</v>
      </c>
      <c r="B50" s="68">
        <v>30</v>
      </c>
      <c r="C50" s="67" t="s">
        <v>298</v>
      </c>
      <c r="D50" s="48">
        <f>_xlfn.MAXIFS('Resource Capital'!$H:$H,'Resource Capital'!$A:$A,D$2,'Resource Capital'!$F:$F,$A50)</f>
        <v>0</v>
      </c>
      <c r="E50" s="48">
        <f>_xlfn.MAXIFS('Resource Capital'!$H:$H,'Resource Capital'!$A:$A,E$2,'Resource Capital'!$F:$F,$A50)</f>
        <v>8</v>
      </c>
      <c r="F50" s="48">
        <f>_xlfn.MAXIFS('Resource Capital'!$H:$H,'Resource Capital'!$A:$A,F$2,'Resource Capital'!$F:$F,$A50)</f>
        <v>0</v>
      </c>
      <c r="G50" s="48">
        <f>_xlfn.MAXIFS('Resource Capital'!$H:$H,'Resource Capital'!$A:$A,G$2,'Resource Capital'!$F:$F,$A50)</f>
        <v>1</v>
      </c>
      <c r="I50" s="48" t="str">
        <f t="shared" si="4"/>
        <v>2038</v>
      </c>
      <c r="J50" s="48">
        <f t="shared" si="1"/>
        <v>2038</v>
      </c>
    </row>
    <row r="51" spans="1:10" ht="16.5" x14ac:dyDescent="0.5">
      <c r="A51" s="67" t="s">
        <v>234</v>
      </c>
      <c r="B51" s="68">
        <v>30</v>
      </c>
      <c r="C51" s="67" t="s">
        <v>298</v>
      </c>
      <c r="D51" s="48">
        <f>_xlfn.MAXIFS('Resource Capital'!$H:$H,'Resource Capital'!$A:$A,D$2,'Resource Capital'!$F:$F,$A51)</f>
        <v>0</v>
      </c>
      <c r="E51" s="48">
        <f>_xlfn.MAXIFS('Resource Capital'!$H:$H,'Resource Capital'!$A:$A,E$2,'Resource Capital'!$F:$F,$A51)</f>
        <v>0</v>
      </c>
      <c r="F51" s="48">
        <f>_xlfn.MAXIFS('Resource Capital'!$H:$H,'Resource Capital'!$A:$A,F$2,'Resource Capital'!$F:$F,$A51)</f>
        <v>0</v>
      </c>
      <c r="G51" s="48">
        <f>_xlfn.MAXIFS('Resource Capital'!$H:$H,'Resource Capital'!$A:$A,G$2,'Resource Capital'!$F:$F,$A51)</f>
        <v>0</v>
      </c>
      <c r="I51" s="48" t="str">
        <f t="shared" si="4"/>
        <v>2039</v>
      </c>
      <c r="J51" s="48">
        <f t="shared" si="1"/>
        <v>2039</v>
      </c>
    </row>
    <row r="52" spans="1:10" ht="16.5" x14ac:dyDescent="0.5">
      <c r="A52" s="67" t="s">
        <v>235</v>
      </c>
      <c r="B52" s="68">
        <v>30</v>
      </c>
      <c r="C52" s="67" t="s">
        <v>298</v>
      </c>
      <c r="D52" s="48">
        <f>_xlfn.MAXIFS('Resource Capital'!$H:$H,'Resource Capital'!$A:$A,D$2,'Resource Capital'!$F:$F,$A52)</f>
        <v>0</v>
      </c>
      <c r="E52" s="48">
        <f>_xlfn.MAXIFS('Resource Capital'!$H:$H,'Resource Capital'!$A:$A,E$2,'Resource Capital'!$F:$F,$A52)</f>
        <v>8</v>
      </c>
      <c r="F52" s="48">
        <f>_xlfn.MAXIFS('Resource Capital'!$H:$H,'Resource Capital'!$A:$A,F$2,'Resource Capital'!$F:$F,$A52)</f>
        <v>0</v>
      </c>
      <c r="G52" s="48">
        <f>_xlfn.MAXIFS('Resource Capital'!$H:$H,'Resource Capital'!$A:$A,G$2,'Resource Capital'!$F:$F,$A52)</f>
        <v>1</v>
      </c>
      <c r="I52" s="48" t="str">
        <f t="shared" ref="I52:I61" si="5">"20"&amp;RIGHT(A52,2)</f>
        <v>2040</v>
      </c>
      <c r="J52" s="48">
        <f t="shared" ref="J52:J61" si="6">INT(I52)</f>
        <v>2040</v>
      </c>
    </row>
    <row r="53" spans="1:10" ht="16.5" x14ac:dyDescent="0.5">
      <c r="A53" s="67" t="s">
        <v>341</v>
      </c>
      <c r="B53" s="68">
        <v>30</v>
      </c>
      <c r="C53" s="67" t="s">
        <v>298</v>
      </c>
      <c r="D53" s="48">
        <f>_xlfn.MAXIFS('Resource Capital'!$H:$H,'Resource Capital'!$A:$A,D$2,'Resource Capital'!$F:$F,$A53)</f>
        <v>1</v>
      </c>
      <c r="E53" s="48">
        <f>_xlfn.MAXIFS('Resource Capital'!$H:$H,'Resource Capital'!$A:$A,E$2,'Resource Capital'!$F:$F,$A53)</f>
        <v>0</v>
      </c>
      <c r="F53" s="48">
        <f>_xlfn.MAXIFS('Resource Capital'!$H:$H,'Resource Capital'!$A:$A,F$2,'Resource Capital'!$F:$F,$A53)</f>
        <v>6</v>
      </c>
      <c r="G53" s="48">
        <f>_xlfn.MAXIFS('Resource Capital'!$H:$H,'Resource Capital'!$A:$A,G$2,'Resource Capital'!$F:$F,$A53)</f>
        <v>20</v>
      </c>
      <c r="I53" s="48" t="str">
        <f t="shared" si="5"/>
        <v>2041</v>
      </c>
      <c r="J53" s="48">
        <f t="shared" si="6"/>
        <v>2041</v>
      </c>
    </row>
    <row r="54" spans="1:10" ht="16.5" x14ac:dyDescent="0.5">
      <c r="A54" s="67" t="s">
        <v>342</v>
      </c>
      <c r="B54" s="68">
        <v>30</v>
      </c>
      <c r="C54" s="67" t="s">
        <v>298</v>
      </c>
      <c r="D54" s="48">
        <f>_xlfn.MAXIFS('Resource Capital'!$H:$H,'Resource Capital'!$A:$A,D$2,'Resource Capital'!$F:$F,$A54)</f>
        <v>0</v>
      </c>
      <c r="E54" s="48">
        <f>_xlfn.MAXIFS('Resource Capital'!$H:$H,'Resource Capital'!$A:$A,E$2,'Resource Capital'!$F:$F,$A54)</f>
        <v>0</v>
      </c>
      <c r="F54" s="48">
        <f>_xlfn.MAXIFS('Resource Capital'!$H:$H,'Resource Capital'!$A:$A,F$2,'Resource Capital'!$F:$F,$A54)</f>
        <v>0</v>
      </c>
      <c r="G54" s="48">
        <f>_xlfn.MAXIFS('Resource Capital'!$H:$H,'Resource Capital'!$A:$A,G$2,'Resource Capital'!$F:$F,$A54)</f>
        <v>0</v>
      </c>
      <c r="I54" s="48" t="str">
        <f t="shared" si="5"/>
        <v>2042</v>
      </c>
      <c r="J54" s="48">
        <f t="shared" si="6"/>
        <v>2042</v>
      </c>
    </row>
    <row r="55" spans="1:10" ht="16.5" x14ac:dyDescent="0.5">
      <c r="A55" s="67" t="s">
        <v>343</v>
      </c>
      <c r="B55" s="68">
        <v>30</v>
      </c>
      <c r="C55" s="67" t="s">
        <v>298</v>
      </c>
      <c r="D55" s="48">
        <f>_xlfn.MAXIFS('Resource Capital'!$H:$H,'Resource Capital'!$A:$A,D$2,'Resource Capital'!$F:$F,$A55)</f>
        <v>0</v>
      </c>
      <c r="E55" s="48">
        <f>_xlfn.MAXIFS('Resource Capital'!$H:$H,'Resource Capital'!$A:$A,E$2,'Resource Capital'!$F:$F,$A55)</f>
        <v>0</v>
      </c>
      <c r="F55" s="48">
        <f>_xlfn.MAXIFS('Resource Capital'!$H:$H,'Resource Capital'!$A:$A,F$2,'Resource Capital'!$F:$F,$A55)</f>
        <v>0</v>
      </c>
      <c r="G55" s="48">
        <f>_xlfn.MAXIFS('Resource Capital'!$H:$H,'Resource Capital'!$A:$A,G$2,'Resource Capital'!$F:$F,$A55)</f>
        <v>0</v>
      </c>
      <c r="I55" s="48" t="str">
        <f t="shared" si="5"/>
        <v>2043</v>
      </c>
      <c r="J55" s="48">
        <f t="shared" si="6"/>
        <v>2043</v>
      </c>
    </row>
    <row r="56" spans="1:10" ht="16.5" x14ac:dyDescent="0.5">
      <c r="A56" s="67" t="s">
        <v>344</v>
      </c>
      <c r="B56" s="68">
        <v>30</v>
      </c>
      <c r="C56" s="67" t="s">
        <v>298</v>
      </c>
      <c r="D56" s="48">
        <f>_xlfn.MAXIFS('Resource Capital'!$H:$H,'Resource Capital'!$A:$A,D$2,'Resource Capital'!$F:$F,$A56)</f>
        <v>0</v>
      </c>
      <c r="E56" s="48">
        <f>_xlfn.MAXIFS('Resource Capital'!$H:$H,'Resource Capital'!$A:$A,E$2,'Resource Capital'!$F:$F,$A56)</f>
        <v>0</v>
      </c>
      <c r="F56" s="48">
        <f>_xlfn.MAXIFS('Resource Capital'!$H:$H,'Resource Capital'!$A:$A,F$2,'Resource Capital'!$F:$F,$A56)</f>
        <v>0</v>
      </c>
      <c r="G56" s="48">
        <f>_xlfn.MAXIFS('Resource Capital'!$H:$H,'Resource Capital'!$A:$A,G$2,'Resource Capital'!$F:$F,$A56)</f>
        <v>6</v>
      </c>
      <c r="I56" s="48" t="str">
        <f t="shared" si="5"/>
        <v>2044</v>
      </c>
      <c r="J56" s="48">
        <f t="shared" si="6"/>
        <v>2044</v>
      </c>
    </row>
    <row r="57" spans="1:10" ht="16.5" x14ac:dyDescent="0.5">
      <c r="A57" s="67" t="s">
        <v>345</v>
      </c>
      <c r="B57" s="68">
        <v>30</v>
      </c>
      <c r="C57" s="67" t="s">
        <v>298</v>
      </c>
      <c r="D57" s="48">
        <f>_xlfn.MAXIFS('Resource Capital'!$H:$H,'Resource Capital'!$A:$A,D$2,'Resource Capital'!$F:$F,$A57)</f>
        <v>0</v>
      </c>
      <c r="E57" s="48">
        <f>_xlfn.MAXIFS('Resource Capital'!$H:$H,'Resource Capital'!$A:$A,E$2,'Resource Capital'!$F:$F,$A57)</f>
        <v>0</v>
      </c>
      <c r="F57" s="48">
        <f>_xlfn.MAXIFS('Resource Capital'!$H:$H,'Resource Capital'!$A:$A,F$2,'Resource Capital'!$F:$F,$A57)</f>
        <v>0</v>
      </c>
      <c r="G57" s="48">
        <f>_xlfn.MAXIFS('Resource Capital'!$H:$H,'Resource Capital'!$A:$A,G$2,'Resource Capital'!$F:$F,$A57)</f>
        <v>0</v>
      </c>
      <c r="I57" s="48" t="str">
        <f t="shared" si="5"/>
        <v>2045</v>
      </c>
      <c r="J57" s="48">
        <f t="shared" si="6"/>
        <v>2045</v>
      </c>
    </row>
    <row r="58" spans="1:10" ht="16.5" x14ac:dyDescent="0.5">
      <c r="A58" s="67" t="s">
        <v>346</v>
      </c>
      <c r="B58" s="68">
        <v>30</v>
      </c>
      <c r="C58" s="67" t="s">
        <v>298</v>
      </c>
      <c r="D58" s="48">
        <f>_xlfn.MAXIFS('Resource Capital'!$H:$H,'Resource Capital'!$A:$A,D$2,'Resource Capital'!$F:$F,$A58)</f>
        <v>0</v>
      </c>
      <c r="E58" s="48">
        <f>_xlfn.MAXIFS('Resource Capital'!$H:$H,'Resource Capital'!$A:$A,E$2,'Resource Capital'!$F:$F,$A58)</f>
        <v>0</v>
      </c>
      <c r="F58" s="48">
        <f>_xlfn.MAXIFS('Resource Capital'!$H:$H,'Resource Capital'!$A:$A,F$2,'Resource Capital'!$F:$F,$A58)</f>
        <v>0</v>
      </c>
      <c r="G58" s="48">
        <f>_xlfn.MAXIFS('Resource Capital'!$H:$H,'Resource Capital'!$A:$A,G$2,'Resource Capital'!$F:$F,$A58)</f>
        <v>0</v>
      </c>
      <c r="I58" s="48" t="str">
        <f t="shared" si="5"/>
        <v>2046</v>
      </c>
      <c r="J58" s="48">
        <f t="shared" si="6"/>
        <v>2046</v>
      </c>
    </row>
    <row r="59" spans="1:10" ht="16.5" x14ac:dyDescent="0.5">
      <c r="A59" s="67" t="s">
        <v>347</v>
      </c>
      <c r="B59" s="68">
        <v>30</v>
      </c>
      <c r="C59" s="67" t="s">
        <v>298</v>
      </c>
      <c r="D59" s="48">
        <f>_xlfn.MAXIFS('Resource Capital'!$H:$H,'Resource Capital'!$A:$A,D$2,'Resource Capital'!$F:$F,$A59)</f>
        <v>0</v>
      </c>
      <c r="E59" s="48">
        <f>_xlfn.MAXIFS('Resource Capital'!$H:$H,'Resource Capital'!$A:$A,E$2,'Resource Capital'!$F:$F,$A59)</f>
        <v>0</v>
      </c>
      <c r="F59" s="48">
        <f>_xlfn.MAXIFS('Resource Capital'!$H:$H,'Resource Capital'!$A:$A,F$2,'Resource Capital'!$F:$F,$A59)</f>
        <v>0</v>
      </c>
      <c r="G59" s="48">
        <f>_xlfn.MAXIFS('Resource Capital'!$H:$H,'Resource Capital'!$A:$A,G$2,'Resource Capital'!$F:$F,$A59)</f>
        <v>0</v>
      </c>
      <c r="I59" s="48" t="str">
        <f t="shared" si="5"/>
        <v>2047</v>
      </c>
      <c r="J59" s="48">
        <f t="shared" si="6"/>
        <v>2047</v>
      </c>
    </row>
    <row r="60" spans="1:10" ht="16.5" x14ac:dyDescent="0.5">
      <c r="A60" s="67" t="s">
        <v>348</v>
      </c>
      <c r="B60" s="68">
        <v>30</v>
      </c>
      <c r="C60" s="67" t="s">
        <v>298</v>
      </c>
      <c r="D60" s="48">
        <f>_xlfn.MAXIFS('Resource Capital'!$H:$H,'Resource Capital'!$A:$A,D$2,'Resource Capital'!$F:$F,$A60)</f>
        <v>0</v>
      </c>
      <c r="E60" s="48">
        <f>_xlfn.MAXIFS('Resource Capital'!$H:$H,'Resource Capital'!$A:$A,E$2,'Resource Capital'!$F:$F,$A60)</f>
        <v>0</v>
      </c>
      <c r="F60" s="48">
        <f>_xlfn.MAXIFS('Resource Capital'!$H:$H,'Resource Capital'!$A:$A,F$2,'Resource Capital'!$F:$F,$A60)</f>
        <v>0</v>
      </c>
      <c r="G60" s="48">
        <f>_xlfn.MAXIFS('Resource Capital'!$H:$H,'Resource Capital'!$A:$A,G$2,'Resource Capital'!$F:$F,$A60)</f>
        <v>0</v>
      </c>
      <c r="I60" s="48" t="str">
        <f t="shared" si="5"/>
        <v>2048</v>
      </c>
      <c r="J60" s="48">
        <f t="shared" si="6"/>
        <v>2048</v>
      </c>
    </row>
    <row r="61" spans="1:10" ht="16.5" x14ac:dyDescent="0.5">
      <c r="A61" s="67" t="s">
        <v>349</v>
      </c>
      <c r="B61" s="68">
        <v>30</v>
      </c>
      <c r="C61" s="67" t="s">
        <v>298</v>
      </c>
      <c r="D61" s="48">
        <f>_xlfn.MAXIFS('Resource Capital'!$H:$H,'Resource Capital'!$A:$A,D$2,'Resource Capital'!$F:$F,$A61)</f>
        <v>0</v>
      </c>
      <c r="E61" s="48">
        <f>_xlfn.MAXIFS('Resource Capital'!$H:$H,'Resource Capital'!$A:$A,E$2,'Resource Capital'!$F:$F,$A61)</f>
        <v>0</v>
      </c>
      <c r="F61" s="48">
        <f>_xlfn.MAXIFS('Resource Capital'!$H:$H,'Resource Capital'!$A:$A,F$2,'Resource Capital'!$F:$F,$A61)</f>
        <v>0</v>
      </c>
      <c r="G61" s="48">
        <f>_xlfn.MAXIFS('Resource Capital'!$H:$H,'Resource Capital'!$A:$A,G$2,'Resource Capital'!$F:$F,$A61)</f>
        <v>0</v>
      </c>
      <c r="I61" s="48" t="str">
        <f t="shared" si="5"/>
        <v>2049</v>
      </c>
      <c r="J61" s="48">
        <f t="shared" si="6"/>
        <v>2049</v>
      </c>
    </row>
    <row r="62" spans="1:10" ht="16.5" x14ac:dyDescent="0.5">
      <c r="A62" s="67" t="s">
        <v>350</v>
      </c>
      <c r="B62" s="68">
        <v>30</v>
      </c>
      <c r="C62" s="67" t="s">
        <v>298</v>
      </c>
      <c r="D62" s="48">
        <f>_xlfn.MAXIFS('Resource Capital'!$H:$H,'Resource Capital'!$A:$A,D$2,'Resource Capital'!$F:$F,$A62)</f>
        <v>0</v>
      </c>
      <c r="E62" s="48">
        <f>_xlfn.MAXIFS('Resource Capital'!$H:$H,'Resource Capital'!$A:$A,E$2,'Resource Capital'!$F:$F,$A62)</f>
        <v>0</v>
      </c>
      <c r="F62" s="48">
        <f>_xlfn.MAXIFS('Resource Capital'!$H:$H,'Resource Capital'!$A:$A,F$2,'Resource Capital'!$F:$F,$A62)</f>
        <v>0</v>
      </c>
      <c r="G62" s="48">
        <f>_xlfn.MAXIFS('Resource Capital'!$H:$H,'Resource Capital'!$A:$A,G$2,'Resource Capital'!$F:$F,$A62)</f>
        <v>0</v>
      </c>
      <c r="I62" s="48" t="str">
        <f t="shared" ref="I62:I81" si="7">"20"&amp;RIGHT(A62,2)</f>
        <v>2050</v>
      </c>
      <c r="J62" s="48">
        <f t="shared" si="1"/>
        <v>2050</v>
      </c>
    </row>
    <row r="63" spans="1:10" ht="16.5" x14ac:dyDescent="0.5">
      <c r="A63" s="67" t="s">
        <v>199</v>
      </c>
      <c r="B63" s="68">
        <v>30</v>
      </c>
      <c r="C63" s="67" t="s">
        <v>299</v>
      </c>
      <c r="D63" s="48">
        <f>_xlfn.MAXIFS('Resource Capital'!$H:$H,'Resource Capital'!$A:$A,D$2,'Resource Capital'!$F:$F,$A63)</f>
        <v>0</v>
      </c>
      <c r="E63" s="48">
        <f>_xlfn.MAXIFS('Resource Capital'!$H:$H,'Resource Capital'!$A:$A,E$2,'Resource Capital'!$F:$F,$A63)</f>
        <v>0</v>
      </c>
      <c r="F63" s="48">
        <f>_xlfn.MAXIFS('Resource Capital'!$H:$H,'Resource Capital'!$A:$A,F$2,'Resource Capital'!$F:$F,$A63)</f>
        <v>0</v>
      </c>
      <c r="G63" s="48">
        <f>_xlfn.MAXIFS('Resource Capital'!$H:$H,'Resource Capital'!$A:$A,G$2,'Resource Capital'!$F:$F,$A63)</f>
        <v>0</v>
      </c>
      <c r="I63" s="48" t="str">
        <f t="shared" si="7"/>
        <v>2021</v>
      </c>
      <c r="J63" s="48">
        <f t="shared" si="1"/>
        <v>2021</v>
      </c>
    </row>
    <row r="64" spans="1:10" x14ac:dyDescent="0.5">
      <c r="A64" s="67" t="s">
        <v>268</v>
      </c>
      <c r="B64" s="68">
        <v>45</v>
      </c>
      <c r="C64" s="67" t="s">
        <v>299</v>
      </c>
      <c r="D64" s="48">
        <f>_xlfn.MAXIFS('Resource Capital'!$H:$H,'Resource Capital'!$A:$A,D$2,'Resource Capital'!$F:$F,$A64)</f>
        <v>0</v>
      </c>
      <c r="E64" s="48">
        <f>_xlfn.MAXIFS('Resource Capital'!$H:$H,'Resource Capital'!$A:$A,E$2,'Resource Capital'!$F:$F,$A64)</f>
        <v>0</v>
      </c>
      <c r="F64" s="48">
        <f>_xlfn.MAXIFS('Resource Capital'!$H:$H,'Resource Capital'!$A:$A,F$2,'Resource Capital'!$F:$F,$A64)</f>
        <v>0</v>
      </c>
      <c r="G64" s="48">
        <f>_xlfn.MAXIFS('Resource Capital'!$H:$H,'Resource Capital'!$A:$A,G$2,'Resource Capital'!$F:$F,$A64)</f>
        <v>0</v>
      </c>
      <c r="I64" s="48" t="str">
        <f t="shared" si="7"/>
        <v>2022</v>
      </c>
      <c r="J64" s="48">
        <f t="shared" si="1"/>
        <v>2022</v>
      </c>
    </row>
    <row r="65" spans="1:10" x14ac:dyDescent="0.5">
      <c r="A65" s="67" t="s">
        <v>269</v>
      </c>
      <c r="B65" s="68">
        <v>60</v>
      </c>
      <c r="C65" s="67" t="s">
        <v>299</v>
      </c>
      <c r="D65" s="48">
        <f>_xlfn.MAXIFS('Resource Capital'!$H:$H,'Resource Capital'!$A:$A,D$2,'Resource Capital'!$F:$F,$A65)</f>
        <v>0</v>
      </c>
      <c r="E65" s="48">
        <f>_xlfn.MAXIFS('Resource Capital'!$H:$H,'Resource Capital'!$A:$A,E$2,'Resource Capital'!$F:$F,$A65)</f>
        <v>0</v>
      </c>
      <c r="F65" s="48">
        <f>_xlfn.MAXIFS('Resource Capital'!$H:$H,'Resource Capital'!$A:$A,F$2,'Resource Capital'!$F:$F,$A65)</f>
        <v>0</v>
      </c>
      <c r="G65" s="48">
        <f>_xlfn.MAXIFS('Resource Capital'!$H:$H,'Resource Capital'!$A:$A,G$2,'Resource Capital'!$F:$F,$A65)</f>
        <v>0</v>
      </c>
      <c r="I65" s="48" t="str">
        <f t="shared" si="7"/>
        <v>2023</v>
      </c>
      <c r="J65" s="48">
        <f t="shared" si="1"/>
        <v>2023</v>
      </c>
    </row>
    <row r="66" spans="1:10" x14ac:dyDescent="0.5">
      <c r="A66" s="67" t="s">
        <v>203</v>
      </c>
      <c r="B66" s="68">
        <v>75</v>
      </c>
      <c r="C66" s="67" t="s">
        <v>299</v>
      </c>
      <c r="D66" s="48">
        <f>_xlfn.MAXIFS('Resource Capital'!$H:$H,'Resource Capital'!$A:$A,D$2,'Resource Capital'!$F:$F,$A66)</f>
        <v>0</v>
      </c>
      <c r="E66" s="48">
        <f>_xlfn.MAXIFS('Resource Capital'!$H:$H,'Resource Capital'!$A:$A,E$2,'Resource Capital'!$F:$F,$A66)</f>
        <v>0</v>
      </c>
      <c r="F66" s="48">
        <f>_xlfn.MAXIFS('Resource Capital'!$H:$H,'Resource Capital'!$A:$A,F$2,'Resource Capital'!$F:$F,$A66)</f>
        <v>0</v>
      </c>
      <c r="G66" s="48">
        <f>_xlfn.MAXIFS('Resource Capital'!$H:$H,'Resource Capital'!$A:$A,G$2,'Resource Capital'!$F:$F,$A66)</f>
        <v>0</v>
      </c>
      <c r="I66" s="48" t="str">
        <f t="shared" si="7"/>
        <v>2024</v>
      </c>
      <c r="J66" s="48">
        <f t="shared" si="1"/>
        <v>2024</v>
      </c>
    </row>
    <row r="67" spans="1:10" x14ac:dyDescent="0.5">
      <c r="A67" s="67" t="s">
        <v>205</v>
      </c>
      <c r="B67" s="68">
        <v>90</v>
      </c>
      <c r="C67" s="67" t="s">
        <v>299</v>
      </c>
      <c r="D67" s="48">
        <f>_xlfn.MAXIFS('Resource Capital'!$H:$H,'Resource Capital'!$A:$A,D$2,'Resource Capital'!$F:$F,$A67)</f>
        <v>0</v>
      </c>
      <c r="E67" s="48">
        <f>_xlfn.MAXIFS('Resource Capital'!$H:$H,'Resource Capital'!$A:$A,E$2,'Resource Capital'!$F:$F,$A67)</f>
        <v>0</v>
      </c>
      <c r="F67" s="48">
        <f>_xlfn.MAXIFS('Resource Capital'!$H:$H,'Resource Capital'!$A:$A,F$2,'Resource Capital'!$F:$F,$A67)</f>
        <v>0</v>
      </c>
      <c r="G67" s="48">
        <f>_xlfn.MAXIFS('Resource Capital'!$H:$H,'Resource Capital'!$A:$A,G$2,'Resource Capital'!$F:$F,$A67)</f>
        <v>0</v>
      </c>
      <c r="I67" s="48" t="str">
        <f t="shared" si="7"/>
        <v>2025</v>
      </c>
      <c r="J67" s="48">
        <f t="shared" si="1"/>
        <v>2025</v>
      </c>
    </row>
    <row r="68" spans="1:10" x14ac:dyDescent="0.5">
      <c r="A68" s="67" t="s">
        <v>209</v>
      </c>
      <c r="B68" s="68">
        <v>105</v>
      </c>
      <c r="C68" s="67" t="s">
        <v>299</v>
      </c>
      <c r="D68" s="48">
        <f>_xlfn.MAXIFS('Resource Capital'!$H:$H,'Resource Capital'!$A:$A,D$2,'Resource Capital'!$F:$F,$A68)</f>
        <v>0</v>
      </c>
      <c r="E68" s="48">
        <f>_xlfn.MAXIFS('Resource Capital'!$H:$H,'Resource Capital'!$A:$A,E$2,'Resource Capital'!$F:$F,$A68)</f>
        <v>0</v>
      </c>
      <c r="F68" s="48">
        <f>_xlfn.MAXIFS('Resource Capital'!$H:$H,'Resource Capital'!$A:$A,F$2,'Resource Capital'!$F:$F,$A68)</f>
        <v>0</v>
      </c>
      <c r="G68" s="48">
        <f>_xlfn.MAXIFS('Resource Capital'!$H:$H,'Resource Capital'!$A:$A,G$2,'Resource Capital'!$F:$F,$A68)</f>
        <v>0</v>
      </c>
      <c r="I68" s="48" t="str">
        <f t="shared" si="7"/>
        <v>2026</v>
      </c>
      <c r="J68" s="48">
        <f t="shared" si="1"/>
        <v>2026</v>
      </c>
    </row>
    <row r="69" spans="1:10" x14ac:dyDescent="0.5">
      <c r="A69" s="67" t="s">
        <v>212</v>
      </c>
      <c r="B69" s="68">
        <v>120</v>
      </c>
      <c r="C69" s="67" t="s">
        <v>299</v>
      </c>
      <c r="D69" s="48">
        <f>_xlfn.MAXIFS('Resource Capital'!$H:$H,'Resource Capital'!$A:$A,D$2,'Resource Capital'!$F:$F,$A69)</f>
        <v>0</v>
      </c>
      <c r="E69" s="48">
        <f>_xlfn.MAXIFS('Resource Capital'!$H:$H,'Resource Capital'!$A:$A,E$2,'Resource Capital'!$F:$F,$A69)</f>
        <v>0</v>
      </c>
      <c r="F69" s="48">
        <f>_xlfn.MAXIFS('Resource Capital'!$H:$H,'Resource Capital'!$A:$A,F$2,'Resource Capital'!$F:$F,$A69)</f>
        <v>0</v>
      </c>
      <c r="G69" s="48">
        <f>_xlfn.MAXIFS('Resource Capital'!$H:$H,'Resource Capital'!$A:$A,G$2,'Resource Capital'!$F:$F,$A69)</f>
        <v>0</v>
      </c>
      <c r="I69" s="48" t="str">
        <f t="shared" si="7"/>
        <v>2027</v>
      </c>
      <c r="J69" s="48">
        <f t="shared" si="1"/>
        <v>2027</v>
      </c>
    </row>
    <row r="70" spans="1:10" x14ac:dyDescent="0.5">
      <c r="A70" s="67" t="s">
        <v>215</v>
      </c>
      <c r="B70" s="68">
        <v>135</v>
      </c>
      <c r="C70" s="67" t="s">
        <v>299</v>
      </c>
      <c r="D70" s="48">
        <f>_xlfn.MAXIFS('Resource Capital'!$H:$H,'Resource Capital'!$A:$A,D$2,'Resource Capital'!$F:$F,$A70)</f>
        <v>0</v>
      </c>
      <c r="E70" s="48">
        <f>_xlfn.MAXIFS('Resource Capital'!$H:$H,'Resource Capital'!$A:$A,E$2,'Resource Capital'!$F:$F,$A70)</f>
        <v>0</v>
      </c>
      <c r="F70" s="48">
        <f>_xlfn.MAXIFS('Resource Capital'!$H:$H,'Resource Capital'!$A:$A,F$2,'Resource Capital'!$F:$F,$A70)</f>
        <v>0</v>
      </c>
      <c r="G70" s="48">
        <f>_xlfn.MAXIFS('Resource Capital'!$H:$H,'Resource Capital'!$A:$A,G$2,'Resource Capital'!$F:$F,$A70)</f>
        <v>0</v>
      </c>
      <c r="I70" s="48" t="str">
        <f t="shared" si="7"/>
        <v>2028</v>
      </c>
      <c r="J70" s="48">
        <f t="shared" si="1"/>
        <v>2028</v>
      </c>
    </row>
    <row r="71" spans="1:10" x14ac:dyDescent="0.5">
      <c r="A71" s="67" t="s">
        <v>237</v>
      </c>
      <c r="B71" s="68">
        <v>150</v>
      </c>
      <c r="C71" s="67" t="s">
        <v>299</v>
      </c>
      <c r="D71" s="48">
        <f>_xlfn.MAXIFS('Resource Capital'!$H:$H,'Resource Capital'!$A:$A,D$2,'Resource Capital'!$F:$F,$A71)</f>
        <v>0</v>
      </c>
      <c r="E71" s="48">
        <f>_xlfn.MAXIFS('Resource Capital'!$H:$H,'Resource Capital'!$A:$A,E$2,'Resource Capital'!$F:$F,$A71)</f>
        <v>0</v>
      </c>
      <c r="F71" s="48">
        <f>_xlfn.MAXIFS('Resource Capital'!$H:$H,'Resource Capital'!$A:$A,F$2,'Resource Capital'!$F:$F,$A71)</f>
        <v>0</v>
      </c>
      <c r="G71" s="48">
        <f>_xlfn.MAXIFS('Resource Capital'!$H:$H,'Resource Capital'!$A:$A,G$2,'Resource Capital'!$F:$F,$A71)</f>
        <v>0</v>
      </c>
      <c r="I71" s="48" t="str">
        <f t="shared" si="7"/>
        <v>2029</v>
      </c>
      <c r="J71" s="48">
        <f t="shared" si="1"/>
        <v>2029</v>
      </c>
    </row>
    <row r="72" spans="1:10" x14ac:dyDescent="0.5">
      <c r="A72" s="67" t="s">
        <v>240</v>
      </c>
      <c r="B72" s="68">
        <v>165</v>
      </c>
      <c r="C72" s="67" t="s">
        <v>299</v>
      </c>
      <c r="D72" s="48">
        <f>_xlfn.MAXIFS('Resource Capital'!$H:$H,'Resource Capital'!$A:$A,D$2,'Resource Capital'!$F:$F,$A72)</f>
        <v>0</v>
      </c>
      <c r="E72" s="48">
        <f>_xlfn.MAXIFS('Resource Capital'!$H:$H,'Resource Capital'!$A:$A,E$2,'Resource Capital'!$F:$F,$A72)</f>
        <v>0</v>
      </c>
      <c r="F72" s="48">
        <f>_xlfn.MAXIFS('Resource Capital'!$H:$H,'Resource Capital'!$A:$A,F$2,'Resource Capital'!$F:$F,$A72)</f>
        <v>0</v>
      </c>
      <c r="G72" s="48">
        <f>_xlfn.MAXIFS('Resource Capital'!$H:$H,'Resource Capital'!$A:$A,G$2,'Resource Capital'!$F:$F,$A72)</f>
        <v>0</v>
      </c>
      <c r="I72" s="48" t="str">
        <f t="shared" si="7"/>
        <v>2030</v>
      </c>
      <c r="J72" s="48">
        <f t="shared" si="1"/>
        <v>2030</v>
      </c>
    </row>
    <row r="73" spans="1:10" x14ac:dyDescent="0.5">
      <c r="A73" s="67" t="s">
        <v>243</v>
      </c>
      <c r="B73" s="68">
        <v>180</v>
      </c>
      <c r="C73" s="67" t="s">
        <v>299</v>
      </c>
      <c r="D73" s="48">
        <f>_xlfn.MAXIFS('Resource Capital'!$H:$H,'Resource Capital'!$A:$A,D$2,'Resource Capital'!$F:$F,$A73)</f>
        <v>0</v>
      </c>
      <c r="E73" s="48">
        <f>_xlfn.MAXIFS('Resource Capital'!$H:$H,'Resource Capital'!$A:$A,E$2,'Resource Capital'!$F:$F,$A73)</f>
        <v>0</v>
      </c>
      <c r="F73" s="48">
        <f>_xlfn.MAXIFS('Resource Capital'!$H:$H,'Resource Capital'!$A:$A,F$2,'Resource Capital'!$F:$F,$A73)</f>
        <v>0</v>
      </c>
      <c r="G73" s="48">
        <f>_xlfn.MAXIFS('Resource Capital'!$H:$H,'Resource Capital'!$A:$A,G$2,'Resource Capital'!$F:$F,$A73)</f>
        <v>0</v>
      </c>
      <c r="I73" s="48" t="str">
        <f t="shared" si="7"/>
        <v>2031</v>
      </c>
      <c r="J73" s="48">
        <f t="shared" si="1"/>
        <v>2031</v>
      </c>
    </row>
    <row r="74" spans="1:10" x14ac:dyDescent="0.5">
      <c r="A74" s="67" t="s">
        <v>245</v>
      </c>
      <c r="B74" s="68">
        <v>195</v>
      </c>
      <c r="C74" s="67" t="s">
        <v>299</v>
      </c>
      <c r="D74" s="48">
        <f>_xlfn.MAXIFS('Resource Capital'!$H:$H,'Resource Capital'!$A:$A,D$2,'Resource Capital'!$F:$F,$A74)</f>
        <v>0</v>
      </c>
      <c r="E74" s="48">
        <f>_xlfn.MAXIFS('Resource Capital'!$H:$H,'Resource Capital'!$A:$A,E$2,'Resource Capital'!$F:$F,$A74)</f>
        <v>0</v>
      </c>
      <c r="F74" s="48">
        <f>_xlfn.MAXIFS('Resource Capital'!$H:$H,'Resource Capital'!$A:$A,F$2,'Resource Capital'!$F:$F,$A74)</f>
        <v>0</v>
      </c>
      <c r="G74" s="48">
        <f>_xlfn.MAXIFS('Resource Capital'!$H:$H,'Resource Capital'!$A:$A,G$2,'Resource Capital'!$F:$F,$A74)</f>
        <v>0</v>
      </c>
      <c r="I74" s="48" t="str">
        <f t="shared" si="7"/>
        <v>2032</v>
      </c>
      <c r="J74" s="48">
        <f t="shared" si="1"/>
        <v>2032</v>
      </c>
    </row>
    <row r="75" spans="1:10" x14ac:dyDescent="0.5">
      <c r="A75" s="67" t="s">
        <v>270</v>
      </c>
      <c r="B75" s="68">
        <v>210</v>
      </c>
      <c r="C75" s="67" t="s">
        <v>299</v>
      </c>
      <c r="D75" s="48">
        <f>_xlfn.MAXIFS('Resource Capital'!$H:$H,'Resource Capital'!$A:$A,D$2,'Resource Capital'!$F:$F,$A75)</f>
        <v>0</v>
      </c>
      <c r="E75" s="48">
        <f>_xlfn.MAXIFS('Resource Capital'!$H:$H,'Resource Capital'!$A:$A,E$2,'Resource Capital'!$F:$F,$A75)</f>
        <v>0</v>
      </c>
      <c r="F75" s="48">
        <f>_xlfn.MAXIFS('Resource Capital'!$H:$H,'Resource Capital'!$A:$A,F$2,'Resource Capital'!$F:$F,$A75)</f>
        <v>0</v>
      </c>
      <c r="G75" s="48">
        <f>_xlfn.MAXIFS('Resource Capital'!$H:$H,'Resource Capital'!$A:$A,G$2,'Resource Capital'!$F:$F,$A75)</f>
        <v>0</v>
      </c>
      <c r="I75" s="48" t="str">
        <f t="shared" si="7"/>
        <v>2033</v>
      </c>
      <c r="J75" s="48">
        <f t="shared" si="1"/>
        <v>2033</v>
      </c>
    </row>
    <row r="76" spans="1:10" x14ac:dyDescent="0.5">
      <c r="A76" s="67" t="s">
        <v>247</v>
      </c>
      <c r="B76" s="68">
        <v>225</v>
      </c>
      <c r="C76" s="67" t="s">
        <v>299</v>
      </c>
      <c r="D76" s="48">
        <f>_xlfn.MAXIFS('Resource Capital'!$H:$H,'Resource Capital'!$A:$A,D$2,'Resource Capital'!$F:$F,$A76)</f>
        <v>0</v>
      </c>
      <c r="E76" s="48">
        <f>_xlfn.MAXIFS('Resource Capital'!$H:$H,'Resource Capital'!$A:$A,E$2,'Resource Capital'!$F:$F,$A76)</f>
        <v>0</v>
      </c>
      <c r="F76" s="48">
        <f>_xlfn.MAXIFS('Resource Capital'!$H:$H,'Resource Capital'!$A:$A,F$2,'Resource Capital'!$F:$F,$A76)</f>
        <v>0</v>
      </c>
      <c r="G76" s="48">
        <f>_xlfn.MAXIFS('Resource Capital'!$H:$H,'Resource Capital'!$A:$A,G$2,'Resource Capital'!$F:$F,$A76)</f>
        <v>0</v>
      </c>
      <c r="I76" s="48" t="str">
        <f t="shared" si="7"/>
        <v>2034</v>
      </c>
      <c r="J76" s="48">
        <f t="shared" si="1"/>
        <v>2034</v>
      </c>
    </row>
    <row r="77" spans="1:10" x14ac:dyDescent="0.5">
      <c r="A77" s="67" t="s">
        <v>271</v>
      </c>
      <c r="B77" s="68">
        <v>240</v>
      </c>
      <c r="C77" s="67" t="s">
        <v>299</v>
      </c>
      <c r="D77" s="48">
        <f>_xlfn.MAXIFS('Resource Capital'!$H:$H,'Resource Capital'!$A:$A,D$2,'Resource Capital'!$F:$F,$A77)</f>
        <v>0</v>
      </c>
      <c r="E77" s="48">
        <f>_xlfn.MAXIFS('Resource Capital'!$H:$H,'Resource Capital'!$A:$A,E$2,'Resource Capital'!$F:$F,$A77)</f>
        <v>0</v>
      </c>
      <c r="F77" s="48">
        <f>_xlfn.MAXIFS('Resource Capital'!$H:$H,'Resource Capital'!$A:$A,F$2,'Resource Capital'!$F:$F,$A77)</f>
        <v>0</v>
      </c>
      <c r="G77" s="48">
        <f>_xlfn.MAXIFS('Resource Capital'!$H:$H,'Resource Capital'!$A:$A,G$2,'Resource Capital'!$F:$F,$A77)</f>
        <v>0</v>
      </c>
      <c r="I77" s="48" t="str">
        <f t="shared" si="7"/>
        <v>2035</v>
      </c>
      <c r="J77" s="48">
        <f t="shared" si="1"/>
        <v>2035</v>
      </c>
    </row>
    <row r="78" spans="1:10" x14ac:dyDescent="0.5">
      <c r="A78" s="67" t="s">
        <v>226</v>
      </c>
      <c r="B78" s="68">
        <v>240</v>
      </c>
      <c r="C78" s="67" t="s">
        <v>299</v>
      </c>
      <c r="D78" s="48">
        <f>_xlfn.MAXIFS('Resource Capital'!$H:$H,'Resource Capital'!$A:$A,D$2,'Resource Capital'!$F:$F,$A78)</f>
        <v>0</v>
      </c>
      <c r="E78" s="48">
        <f>_xlfn.MAXIFS('Resource Capital'!$H:$H,'Resource Capital'!$A:$A,E$2,'Resource Capital'!$F:$F,$A78)</f>
        <v>0</v>
      </c>
      <c r="F78" s="48">
        <f>_xlfn.MAXIFS('Resource Capital'!$H:$H,'Resource Capital'!$A:$A,F$2,'Resource Capital'!$F:$F,$A78)</f>
        <v>0</v>
      </c>
      <c r="G78" s="48">
        <f>_xlfn.MAXIFS('Resource Capital'!$H:$H,'Resource Capital'!$A:$A,G$2,'Resource Capital'!$F:$F,$A78)</f>
        <v>0</v>
      </c>
      <c r="I78" s="48" t="str">
        <f t="shared" si="7"/>
        <v>2036</v>
      </c>
      <c r="J78" s="48">
        <f t="shared" si="1"/>
        <v>2036</v>
      </c>
    </row>
    <row r="79" spans="1:10" x14ac:dyDescent="0.5">
      <c r="A79" s="67" t="s">
        <v>249</v>
      </c>
      <c r="B79" s="68">
        <v>240</v>
      </c>
      <c r="C79" s="67" t="s">
        <v>299</v>
      </c>
      <c r="D79" s="48">
        <f>_xlfn.MAXIFS('Resource Capital'!$H:$H,'Resource Capital'!$A:$A,D$2,'Resource Capital'!$F:$F,$A79)</f>
        <v>0</v>
      </c>
      <c r="E79" s="48">
        <f>_xlfn.MAXIFS('Resource Capital'!$H:$H,'Resource Capital'!$A:$A,E$2,'Resource Capital'!$F:$F,$A79)</f>
        <v>0</v>
      </c>
      <c r="F79" s="48">
        <f>_xlfn.MAXIFS('Resource Capital'!$H:$H,'Resource Capital'!$A:$A,F$2,'Resource Capital'!$F:$F,$A79)</f>
        <v>0</v>
      </c>
      <c r="G79" s="48">
        <f>_xlfn.MAXIFS('Resource Capital'!$H:$H,'Resource Capital'!$A:$A,G$2,'Resource Capital'!$F:$F,$A79)</f>
        <v>0</v>
      </c>
      <c r="I79" s="48" t="str">
        <f t="shared" si="7"/>
        <v>2037</v>
      </c>
      <c r="J79" s="48">
        <f t="shared" si="1"/>
        <v>2037</v>
      </c>
    </row>
    <row r="80" spans="1:10" x14ac:dyDescent="0.5">
      <c r="A80" s="67" t="s">
        <v>231</v>
      </c>
      <c r="B80" s="68">
        <v>240</v>
      </c>
      <c r="C80" s="67" t="s">
        <v>299</v>
      </c>
      <c r="D80" s="48">
        <f>_xlfn.MAXIFS('Resource Capital'!$H:$H,'Resource Capital'!$A:$A,D$2,'Resource Capital'!$F:$F,$A80)</f>
        <v>0</v>
      </c>
      <c r="E80" s="48">
        <f>_xlfn.MAXIFS('Resource Capital'!$H:$H,'Resource Capital'!$A:$A,E$2,'Resource Capital'!$F:$F,$A80)</f>
        <v>0</v>
      </c>
      <c r="F80" s="48">
        <f>_xlfn.MAXIFS('Resource Capital'!$H:$H,'Resource Capital'!$A:$A,F$2,'Resource Capital'!$F:$F,$A80)</f>
        <v>0</v>
      </c>
      <c r="G80" s="48">
        <f>_xlfn.MAXIFS('Resource Capital'!$H:$H,'Resource Capital'!$A:$A,G$2,'Resource Capital'!$F:$F,$A80)</f>
        <v>0</v>
      </c>
      <c r="I80" s="48" t="str">
        <f t="shared" si="7"/>
        <v>2038</v>
      </c>
      <c r="J80" s="48">
        <f t="shared" si="1"/>
        <v>2038</v>
      </c>
    </row>
    <row r="81" spans="1:10" x14ac:dyDescent="0.5">
      <c r="A81" s="67" t="s">
        <v>251</v>
      </c>
      <c r="B81" s="68">
        <v>240</v>
      </c>
      <c r="C81" s="67" t="s">
        <v>299</v>
      </c>
      <c r="D81" s="48">
        <f>_xlfn.MAXIFS('Resource Capital'!$H:$H,'Resource Capital'!$A:$A,D$2,'Resource Capital'!$F:$F,$A81)</f>
        <v>0</v>
      </c>
      <c r="E81" s="48">
        <f>_xlfn.MAXIFS('Resource Capital'!$H:$H,'Resource Capital'!$A:$A,E$2,'Resource Capital'!$F:$F,$A81)</f>
        <v>0</v>
      </c>
      <c r="F81" s="48">
        <f>_xlfn.MAXIFS('Resource Capital'!$H:$H,'Resource Capital'!$A:$A,F$2,'Resource Capital'!$F:$F,$A81)</f>
        <v>0</v>
      </c>
      <c r="G81" s="48">
        <f>_xlfn.MAXIFS('Resource Capital'!$H:$H,'Resource Capital'!$A:$A,G$2,'Resource Capital'!$F:$F,$A81)</f>
        <v>0</v>
      </c>
      <c r="I81" s="48" t="str">
        <f t="shared" si="7"/>
        <v>2039</v>
      </c>
      <c r="J81" s="48">
        <f t="shared" si="1"/>
        <v>2039</v>
      </c>
    </row>
    <row r="82" spans="1:10" x14ac:dyDescent="0.5">
      <c r="A82" s="67" t="s">
        <v>272</v>
      </c>
      <c r="B82" s="68">
        <v>240</v>
      </c>
      <c r="C82" s="67" t="s">
        <v>299</v>
      </c>
      <c r="D82" s="48">
        <f>_xlfn.MAXIFS('Resource Capital'!$H:$H,'Resource Capital'!$A:$A,D$2,'Resource Capital'!$F:$F,$A82)</f>
        <v>0</v>
      </c>
      <c r="E82" s="48">
        <f>_xlfn.MAXIFS('Resource Capital'!$H:$H,'Resource Capital'!$A:$A,E$2,'Resource Capital'!$F:$F,$A82)</f>
        <v>0</v>
      </c>
      <c r="F82" s="48">
        <f>_xlfn.MAXIFS('Resource Capital'!$H:$H,'Resource Capital'!$A:$A,F$2,'Resource Capital'!$F:$F,$A82)</f>
        <v>0</v>
      </c>
      <c r="G82" s="48">
        <f>_xlfn.MAXIFS('Resource Capital'!$H:$H,'Resource Capital'!$A:$A,G$2,'Resource Capital'!$F:$F,$A82)</f>
        <v>0</v>
      </c>
      <c r="I82" s="48" t="str">
        <f t="shared" ref="I82:I92" si="8">"20"&amp;RIGHT(A82,2)</f>
        <v>2040</v>
      </c>
      <c r="J82" s="48">
        <f t="shared" ref="J82:J92" si="9">INT(I82)</f>
        <v>2040</v>
      </c>
    </row>
    <row r="83" spans="1:10" x14ac:dyDescent="0.5">
      <c r="A83" s="67" t="s">
        <v>363</v>
      </c>
      <c r="B83" s="68">
        <v>240</v>
      </c>
      <c r="C83" s="67" t="s">
        <v>299</v>
      </c>
      <c r="D83" s="48">
        <f>_xlfn.MAXIFS('Resource Capital'!$H:$H,'Resource Capital'!$A:$A,D$2,'Resource Capital'!$F:$F,$A83)</f>
        <v>0</v>
      </c>
      <c r="E83" s="48">
        <f>_xlfn.MAXIFS('Resource Capital'!$H:$H,'Resource Capital'!$A:$A,E$2,'Resource Capital'!$F:$F,$A83)</f>
        <v>3</v>
      </c>
      <c r="F83" s="48">
        <f>_xlfn.MAXIFS('Resource Capital'!$H:$H,'Resource Capital'!$A:$A,F$2,'Resource Capital'!$F:$F,$A83)</f>
        <v>0</v>
      </c>
      <c r="G83" s="48">
        <f>_xlfn.MAXIFS('Resource Capital'!$H:$H,'Resource Capital'!$A:$A,G$2,'Resource Capital'!$F:$F,$A83)</f>
        <v>0</v>
      </c>
      <c r="I83" s="48" t="str">
        <f t="shared" si="8"/>
        <v>2041</v>
      </c>
      <c r="J83" s="48">
        <f t="shared" si="9"/>
        <v>2041</v>
      </c>
    </row>
    <row r="84" spans="1:10" x14ac:dyDescent="0.5">
      <c r="A84" s="67" t="s">
        <v>364</v>
      </c>
      <c r="B84" s="68">
        <v>240</v>
      </c>
      <c r="C84" s="67" t="s">
        <v>299</v>
      </c>
      <c r="D84" s="48">
        <f>_xlfn.MAXIFS('Resource Capital'!$H:$H,'Resource Capital'!$A:$A,D$2,'Resource Capital'!$F:$F,$A84)</f>
        <v>0</v>
      </c>
      <c r="E84" s="48">
        <f>_xlfn.MAXIFS('Resource Capital'!$H:$H,'Resource Capital'!$A:$A,E$2,'Resource Capital'!$F:$F,$A84)</f>
        <v>0</v>
      </c>
      <c r="F84" s="48">
        <f>_xlfn.MAXIFS('Resource Capital'!$H:$H,'Resource Capital'!$A:$A,F$2,'Resource Capital'!$F:$F,$A84)</f>
        <v>0</v>
      </c>
      <c r="G84" s="48">
        <f>_xlfn.MAXIFS('Resource Capital'!$H:$H,'Resource Capital'!$A:$A,G$2,'Resource Capital'!$F:$F,$A84)</f>
        <v>0</v>
      </c>
      <c r="I84" s="48" t="str">
        <f t="shared" si="8"/>
        <v>2042</v>
      </c>
      <c r="J84" s="48">
        <f t="shared" si="9"/>
        <v>2042</v>
      </c>
    </row>
    <row r="85" spans="1:10" x14ac:dyDescent="0.5">
      <c r="A85" s="67" t="s">
        <v>365</v>
      </c>
      <c r="B85" s="68">
        <v>240</v>
      </c>
      <c r="C85" s="67" t="s">
        <v>299</v>
      </c>
      <c r="D85" s="48">
        <f>_xlfn.MAXIFS('Resource Capital'!$H:$H,'Resource Capital'!$A:$A,D$2,'Resource Capital'!$F:$F,$A85)</f>
        <v>0</v>
      </c>
      <c r="E85" s="48">
        <f>_xlfn.MAXIFS('Resource Capital'!$H:$H,'Resource Capital'!$A:$A,E$2,'Resource Capital'!$F:$F,$A85)</f>
        <v>0</v>
      </c>
      <c r="F85" s="48">
        <f>_xlfn.MAXIFS('Resource Capital'!$H:$H,'Resource Capital'!$A:$A,F$2,'Resource Capital'!$F:$F,$A85)</f>
        <v>0</v>
      </c>
      <c r="G85" s="48">
        <f>_xlfn.MAXIFS('Resource Capital'!$H:$H,'Resource Capital'!$A:$A,G$2,'Resource Capital'!$F:$F,$A85)</f>
        <v>0</v>
      </c>
      <c r="I85" s="48" t="str">
        <f t="shared" si="8"/>
        <v>2043</v>
      </c>
      <c r="J85" s="48">
        <f t="shared" si="9"/>
        <v>2043</v>
      </c>
    </row>
    <row r="86" spans="1:10" x14ac:dyDescent="0.5">
      <c r="A86" s="67" t="s">
        <v>366</v>
      </c>
      <c r="B86" s="68">
        <v>240</v>
      </c>
      <c r="C86" s="67" t="s">
        <v>299</v>
      </c>
      <c r="D86" s="48">
        <f>_xlfn.MAXIFS('Resource Capital'!$H:$H,'Resource Capital'!$A:$A,D$2,'Resource Capital'!$F:$F,$A86)</f>
        <v>0</v>
      </c>
      <c r="E86" s="48">
        <f>_xlfn.MAXIFS('Resource Capital'!$H:$H,'Resource Capital'!$A:$A,E$2,'Resource Capital'!$F:$F,$A86)</f>
        <v>0</v>
      </c>
      <c r="F86" s="48">
        <f>_xlfn.MAXIFS('Resource Capital'!$H:$H,'Resource Capital'!$A:$A,F$2,'Resource Capital'!$F:$F,$A86)</f>
        <v>0</v>
      </c>
      <c r="G86" s="48">
        <f>_xlfn.MAXIFS('Resource Capital'!$H:$H,'Resource Capital'!$A:$A,G$2,'Resource Capital'!$F:$F,$A86)</f>
        <v>0</v>
      </c>
      <c r="I86" s="48" t="str">
        <f t="shared" si="8"/>
        <v>2044</v>
      </c>
      <c r="J86" s="48">
        <f t="shared" si="9"/>
        <v>2044</v>
      </c>
    </row>
    <row r="87" spans="1:10" x14ac:dyDescent="0.5">
      <c r="A87" s="67" t="s">
        <v>367</v>
      </c>
      <c r="B87" s="68">
        <v>240</v>
      </c>
      <c r="C87" s="67" t="s">
        <v>299</v>
      </c>
      <c r="D87" s="48">
        <f>_xlfn.MAXIFS('Resource Capital'!$H:$H,'Resource Capital'!$A:$A,D$2,'Resource Capital'!$F:$F,$A87)</f>
        <v>0</v>
      </c>
      <c r="E87" s="48">
        <f>_xlfn.MAXIFS('Resource Capital'!$H:$H,'Resource Capital'!$A:$A,E$2,'Resource Capital'!$F:$F,$A87)</f>
        <v>0</v>
      </c>
      <c r="F87" s="48">
        <f>_xlfn.MAXIFS('Resource Capital'!$H:$H,'Resource Capital'!$A:$A,F$2,'Resource Capital'!$F:$F,$A87)</f>
        <v>0</v>
      </c>
      <c r="G87" s="48">
        <f>_xlfn.MAXIFS('Resource Capital'!$H:$H,'Resource Capital'!$A:$A,G$2,'Resource Capital'!$F:$F,$A87)</f>
        <v>0</v>
      </c>
      <c r="I87" s="48" t="str">
        <f t="shared" si="8"/>
        <v>2045</v>
      </c>
      <c r="J87" s="48">
        <f t="shared" si="9"/>
        <v>2045</v>
      </c>
    </row>
    <row r="88" spans="1:10" x14ac:dyDescent="0.5">
      <c r="A88" s="67" t="s">
        <v>368</v>
      </c>
      <c r="B88" s="68">
        <v>240</v>
      </c>
      <c r="C88" s="67" t="s">
        <v>299</v>
      </c>
      <c r="D88" s="48">
        <f>_xlfn.MAXIFS('Resource Capital'!$H:$H,'Resource Capital'!$A:$A,D$2,'Resource Capital'!$F:$F,$A88)</f>
        <v>0</v>
      </c>
      <c r="E88" s="48">
        <f>_xlfn.MAXIFS('Resource Capital'!$H:$H,'Resource Capital'!$A:$A,E$2,'Resource Capital'!$F:$F,$A88)</f>
        <v>0</v>
      </c>
      <c r="F88" s="48">
        <f>_xlfn.MAXIFS('Resource Capital'!$H:$H,'Resource Capital'!$A:$A,F$2,'Resource Capital'!$F:$F,$A88)</f>
        <v>0</v>
      </c>
      <c r="G88" s="48">
        <f>_xlfn.MAXIFS('Resource Capital'!$H:$H,'Resource Capital'!$A:$A,G$2,'Resource Capital'!$F:$F,$A88)</f>
        <v>0</v>
      </c>
      <c r="I88" s="48" t="str">
        <f t="shared" si="8"/>
        <v>2046</v>
      </c>
      <c r="J88" s="48">
        <f t="shared" si="9"/>
        <v>2046</v>
      </c>
    </row>
    <row r="89" spans="1:10" x14ac:dyDescent="0.5">
      <c r="A89" s="67" t="s">
        <v>369</v>
      </c>
      <c r="B89" s="68">
        <v>240</v>
      </c>
      <c r="C89" s="67" t="s">
        <v>299</v>
      </c>
      <c r="D89" s="48">
        <f>_xlfn.MAXIFS('Resource Capital'!$H:$H,'Resource Capital'!$A:$A,D$2,'Resource Capital'!$F:$F,$A89)</f>
        <v>0</v>
      </c>
      <c r="E89" s="48">
        <f>_xlfn.MAXIFS('Resource Capital'!$H:$H,'Resource Capital'!$A:$A,E$2,'Resource Capital'!$F:$F,$A89)</f>
        <v>0</v>
      </c>
      <c r="F89" s="48">
        <f>_xlfn.MAXIFS('Resource Capital'!$H:$H,'Resource Capital'!$A:$A,F$2,'Resource Capital'!$F:$F,$A89)</f>
        <v>0</v>
      </c>
      <c r="G89" s="48">
        <f>_xlfn.MAXIFS('Resource Capital'!$H:$H,'Resource Capital'!$A:$A,G$2,'Resource Capital'!$F:$F,$A89)</f>
        <v>0</v>
      </c>
      <c r="I89" s="48" t="str">
        <f t="shared" si="8"/>
        <v>2047</v>
      </c>
      <c r="J89" s="48">
        <f t="shared" si="9"/>
        <v>2047</v>
      </c>
    </row>
    <row r="90" spans="1:10" x14ac:dyDescent="0.5">
      <c r="A90" s="67" t="s">
        <v>370</v>
      </c>
      <c r="B90" s="68">
        <v>240</v>
      </c>
      <c r="C90" s="67" t="s">
        <v>299</v>
      </c>
      <c r="D90" s="48">
        <f>_xlfn.MAXIFS('Resource Capital'!$H:$H,'Resource Capital'!$A:$A,D$2,'Resource Capital'!$F:$F,$A90)</f>
        <v>0</v>
      </c>
      <c r="E90" s="48">
        <f>_xlfn.MAXIFS('Resource Capital'!$H:$H,'Resource Capital'!$A:$A,E$2,'Resource Capital'!$F:$F,$A90)</f>
        <v>0</v>
      </c>
      <c r="F90" s="48">
        <f>_xlfn.MAXIFS('Resource Capital'!$H:$H,'Resource Capital'!$A:$A,F$2,'Resource Capital'!$F:$F,$A90)</f>
        <v>0</v>
      </c>
      <c r="G90" s="48">
        <f>_xlfn.MAXIFS('Resource Capital'!$H:$H,'Resource Capital'!$A:$A,G$2,'Resource Capital'!$F:$F,$A90)</f>
        <v>0</v>
      </c>
      <c r="I90" s="48" t="str">
        <f t="shared" si="8"/>
        <v>2048</v>
      </c>
      <c r="J90" s="48">
        <f t="shared" si="9"/>
        <v>2048</v>
      </c>
    </row>
    <row r="91" spans="1:10" x14ac:dyDescent="0.5">
      <c r="A91" s="67" t="s">
        <v>371</v>
      </c>
      <c r="B91" s="68">
        <v>240</v>
      </c>
      <c r="C91" s="67" t="s">
        <v>299</v>
      </c>
      <c r="D91" s="48">
        <f>_xlfn.MAXIFS('Resource Capital'!$H:$H,'Resource Capital'!$A:$A,D$2,'Resource Capital'!$F:$F,$A91)</f>
        <v>0</v>
      </c>
      <c r="E91" s="48">
        <f>_xlfn.MAXIFS('Resource Capital'!$H:$H,'Resource Capital'!$A:$A,E$2,'Resource Capital'!$F:$F,$A91)</f>
        <v>0</v>
      </c>
      <c r="F91" s="48">
        <f>_xlfn.MAXIFS('Resource Capital'!$H:$H,'Resource Capital'!$A:$A,F$2,'Resource Capital'!$F:$F,$A91)</f>
        <v>0</v>
      </c>
      <c r="G91" s="48">
        <f>_xlfn.MAXIFS('Resource Capital'!$H:$H,'Resource Capital'!$A:$A,G$2,'Resource Capital'!$F:$F,$A91)</f>
        <v>0</v>
      </c>
      <c r="I91" s="48" t="str">
        <f t="shared" si="8"/>
        <v>2049</v>
      </c>
      <c r="J91" s="48">
        <f t="shared" si="9"/>
        <v>2049</v>
      </c>
    </row>
    <row r="92" spans="1:10" x14ac:dyDescent="0.5">
      <c r="A92" s="67" t="s">
        <v>372</v>
      </c>
      <c r="B92" s="68">
        <v>240</v>
      </c>
      <c r="C92" s="67" t="s">
        <v>299</v>
      </c>
      <c r="D92" s="48">
        <f>_xlfn.MAXIFS('Resource Capital'!$H:$H,'Resource Capital'!$A:$A,D$2,'Resource Capital'!$F:$F,$A92)</f>
        <v>0</v>
      </c>
      <c r="E92" s="48">
        <f>_xlfn.MAXIFS('Resource Capital'!$H:$H,'Resource Capital'!$A:$A,E$2,'Resource Capital'!$F:$F,$A92)</f>
        <v>0</v>
      </c>
      <c r="F92" s="48">
        <f>_xlfn.MAXIFS('Resource Capital'!$H:$H,'Resource Capital'!$A:$A,F$2,'Resource Capital'!$F:$F,$A92)</f>
        <v>0</v>
      </c>
      <c r="G92" s="48">
        <f>_xlfn.MAXIFS('Resource Capital'!$H:$H,'Resource Capital'!$A:$A,G$2,'Resource Capital'!$F:$F,$A92)</f>
        <v>9</v>
      </c>
      <c r="I92" s="48" t="str">
        <f t="shared" si="8"/>
        <v>2050</v>
      </c>
      <c r="J92" s="48">
        <f t="shared" si="9"/>
        <v>2050</v>
      </c>
    </row>
    <row r="93" spans="1:10" x14ac:dyDescent="0.5">
      <c r="A93" s="67" t="s">
        <v>200</v>
      </c>
      <c r="B93" s="68">
        <v>5</v>
      </c>
      <c r="C93" s="67" t="s">
        <v>300</v>
      </c>
      <c r="D93" s="48">
        <f>_xlfn.MAXIFS('Resource Capital'!$H:$H,'Resource Capital'!$A:$A,D$2,'Resource Capital'!$F:$F,$A93)</f>
        <v>0</v>
      </c>
      <c r="E93" s="48">
        <f>_xlfn.MAXIFS('Resource Capital'!$H:$H,'Resource Capital'!$A:$A,E$2,'Resource Capital'!$F:$F,$A93)</f>
        <v>0</v>
      </c>
      <c r="F93" s="48">
        <f>_xlfn.MAXIFS('Resource Capital'!$H:$H,'Resource Capital'!$A:$A,F$2,'Resource Capital'!$F:$F,$A93)</f>
        <v>0</v>
      </c>
      <c r="G93" s="48">
        <f>_xlfn.MAXIFS('Resource Capital'!$H:$H,'Resource Capital'!$A:$A,G$2,'Resource Capital'!$F:$F,$A93)</f>
        <v>0</v>
      </c>
      <c r="I93" s="48" t="str">
        <f t="shared" ref="I93:I111" si="10">"20"&amp;RIGHT(A93,2)</f>
        <v>2021</v>
      </c>
      <c r="J93" s="48">
        <f t="shared" si="1"/>
        <v>2021</v>
      </c>
    </row>
    <row r="94" spans="1:10" x14ac:dyDescent="0.5">
      <c r="A94" s="67" t="s">
        <v>273</v>
      </c>
      <c r="B94" s="68">
        <v>5</v>
      </c>
      <c r="C94" s="67" t="s">
        <v>300</v>
      </c>
      <c r="D94" s="48">
        <f>_xlfn.MAXIFS('Resource Capital'!$H:$H,'Resource Capital'!$A:$A,D$2,'Resource Capital'!$F:$F,$A94)</f>
        <v>0</v>
      </c>
      <c r="E94" s="48">
        <f>_xlfn.MAXIFS('Resource Capital'!$H:$H,'Resource Capital'!$A:$A,E$2,'Resource Capital'!$F:$F,$A94)</f>
        <v>0</v>
      </c>
      <c r="F94" s="48">
        <f>_xlfn.MAXIFS('Resource Capital'!$H:$H,'Resource Capital'!$A:$A,F$2,'Resource Capital'!$F:$F,$A94)</f>
        <v>0</v>
      </c>
      <c r="G94" s="48">
        <f>_xlfn.MAXIFS('Resource Capital'!$H:$H,'Resource Capital'!$A:$A,G$2,'Resource Capital'!$F:$F,$A94)</f>
        <v>0</v>
      </c>
      <c r="I94" s="48" t="str">
        <f t="shared" si="10"/>
        <v>2022</v>
      </c>
      <c r="J94" s="48">
        <f t="shared" si="1"/>
        <v>2022</v>
      </c>
    </row>
    <row r="95" spans="1:10" x14ac:dyDescent="0.5">
      <c r="A95" s="67" t="s">
        <v>274</v>
      </c>
      <c r="B95" s="68">
        <v>10</v>
      </c>
      <c r="C95" s="67" t="s">
        <v>300</v>
      </c>
      <c r="D95" s="48">
        <f>_xlfn.MAXIFS('Resource Capital'!$H:$H,'Resource Capital'!$A:$A,D$2,'Resource Capital'!$F:$F,$A95)</f>
        <v>0</v>
      </c>
      <c r="E95" s="48">
        <f>_xlfn.MAXIFS('Resource Capital'!$H:$H,'Resource Capital'!$A:$A,E$2,'Resource Capital'!$F:$F,$A95)</f>
        <v>0</v>
      </c>
      <c r="F95" s="48">
        <f>_xlfn.MAXIFS('Resource Capital'!$H:$H,'Resource Capital'!$A:$A,F$2,'Resource Capital'!$F:$F,$A95)</f>
        <v>0</v>
      </c>
      <c r="G95" s="48">
        <f>_xlfn.MAXIFS('Resource Capital'!$H:$H,'Resource Capital'!$A:$A,G$2,'Resource Capital'!$F:$F,$A95)</f>
        <v>0</v>
      </c>
      <c r="I95" s="48" t="str">
        <f t="shared" si="10"/>
        <v>2023</v>
      </c>
      <c r="J95" s="48">
        <f t="shared" si="1"/>
        <v>2023</v>
      </c>
    </row>
    <row r="96" spans="1:10" x14ac:dyDescent="0.5">
      <c r="A96" s="67" t="s">
        <v>204</v>
      </c>
      <c r="B96" s="68">
        <v>10</v>
      </c>
      <c r="C96" s="67" t="s">
        <v>300</v>
      </c>
      <c r="D96" s="48">
        <f>_xlfn.MAXIFS('Resource Capital'!$H:$H,'Resource Capital'!$A:$A,D$2,'Resource Capital'!$F:$F,$A96)</f>
        <v>0</v>
      </c>
      <c r="E96" s="48">
        <f>_xlfn.MAXIFS('Resource Capital'!$H:$H,'Resource Capital'!$A:$A,E$2,'Resource Capital'!$F:$F,$A96)</f>
        <v>0</v>
      </c>
      <c r="F96" s="48">
        <f>_xlfn.MAXIFS('Resource Capital'!$H:$H,'Resource Capital'!$A:$A,F$2,'Resource Capital'!$F:$F,$A96)</f>
        <v>0</v>
      </c>
      <c r="G96" s="48">
        <f>_xlfn.MAXIFS('Resource Capital'!$H:$H,'Resource Capital'!$A:$A,G$2,'Resource Capital'!$F:$F,$A96)</f>
        <v>0</v>
      </c>
      <c r="I96" s="48" t="str">
        <f t="shared" si="10"/>
        <v>2024</v>
      </c>
      <c r="J96" s="48">
        <f t="shared" si="1"/>
        <v>2024</v>
      </c>
    </row>
    <row r="97" spans="1:10" x14ac:dyDescent="0.5">
      <c r="A97" s="67" t="s">
        <v>206</v>
      </c>
      <c r="B97" s="68">
        <v>20</v>
      </c>
      <c r="C97" s="67" t="s">
        <v>300</v>
      </c>
      <c r="D97" s="48">
        <f>_xlfn.MAXIFS('Resource Capital'!$H:$H,'Resource Capital'!$A:$A,D$2,'Resource Capital'!$F:$F,$A97)</f>
        <v>0</v>
      </c>
      <c r="E97" s="48">
        <f>_xlfn.MAXIFS('Resource Capital'!$H:$H,'Resource Capital'!$A:$A,E$2,'Resource Capital'!$F:$F,$A97)</f>
        <v>0</v>
      </c>
      <c r="F97" s="48">
        <f>_xlfn.MAXIFS('Resource Capital'!$H:$H,'Resource Capital'!$A:$A,F$2,'Resource Capital'!$F:$F,$A97)</f>
        <v>0</v>
      </c>
      <c r="G97" s="48">
        <f>_xlfn.MAXIFS('Resource Capital'!$H:$H,'Resource Capital'!$A:$A,G$2,'Resource Capital'!$F:$F,$A97)</f>
        <v>0</v>
      </c>
      <c r="I97" s="48" t="str">
        <f t="shared" si="10"/>
        <v>2025</v>
      </c>
      <c r="J97" s="48">
        <f t="shared" si="1"/>
        <v>2025</v>
      </c>
    </row>
    <row r="98" spans="1:10" x14ac:dyDescent="0.5">
      <c r="A98" s="67" t="s">
        <v>210</v>
      </c>
      <c r="B98" s="68">
        <v>20</v>
      </c>
      <c r="C98" s="67" t="s">
        <v>300</v>
      </c>
      <c r="D98" s="48">
        <f>_xlfn.MAXIFS('Resource Capital'!$H:$H,'Resource Capital'!$A:$A,D$2,'Resource Capital'!$F:$F,$A98)</f>
        <v>0</v>
      </c>
      <c r="E98" s="48">
        <f>_xlfn.MAXIFS('Resource Capital'!$H:$H,'Resource Capital'!$A:$A,E$2,'Resource Capital'!$F:$F,$A98)</f>
        <v>0</v>
      </c>
      <c r="F98" s="48">
        <f>_xlfn.MAXIFS('Resource Capital'!$H:$H,'Resource Capital'!$A:$A,F$2,'Resource Capital'!$F:$F,$A98)</f>
        <v>0</v>
      </c>
      <c r="G98" s="48">
        <f>_xlfn.MAXIFS('Resource Capital'!$H:$H,'Resource Capital'!$A:$A,G$2,'Resource Capital'!$F:$F,$A98)</f>
        <v>0</v>
      </c>
      <c r="I98" s="48" t="str">
        <f t="shared" si="10"/>
        <v>2026</v>
      </c>
      <c r="J98" s="48">
        <f t="shared" ref="J98:J151" si="11">INT(I98)</f>
        <v>2026</v>
      </c>
    </row>
    <row r="99" spans="1:10" x14ac:dyDescent="0.5">
      <c r="A99" s="67" t="s">
        <v>213</v>
      </c>
      <c r="B99" s="68">
        <v>25</v>
      </c>
      <c r="C99" s="67" t="s">
        <v>300</v>
      </c>
      <c r="D99" s="48">
        <f>_xlfn.MAXIFS('Resource Capital'!$H:$H,'Resource Capital'!$A:$A,D$2,'Resource Capital'!$F:$F,$A99)</f>
        <v>0</v>
      </c>
      <c r="E99" s="48">
        <f>_xlfn.MAXIFS('Resource Capital'!$H:$H,'Resource Capital'!$A:$A,E$2,'Resource Capital'!$F:$F,$A99)</f>
        <v>0</v>
      </c>
      <c r="F99" s="48">
        <f>_xlfn.MAXIFS('Resource Capital'!$H:$H,'Resource Capital'!$A:$A,F$2,'Resource Capital'!$F:$F,$A99)</f>
        <v>0</v>
      </c>
      <c r="G99" s="48">
        <f>_xlfn.MAXIFS('Resource Capital'!$H:$H,'Resource Capital'!$A:$A,G$2,'Resource Capital'!$F:$F,$A99)</f>
        <v>0</v>
      </c>
      <c r="I99" s="48" t="str">
        <f t="shared" si="10"/>
        <v>2027</v>
      </c>
      <c r="J99" s="48">
        <f t="shared" si="11"/>
        <v>2027</v>
      </c>
    </row>
    <row r="100" spans="1:10" x14ac:dyDescent="0.5">
      <c r="A100" s="67" t="s">
        <v>216</v>
      </c>
      <c r="B100" s="68">
        <v>25</v>
      </c>
      <c r="C100" s="67" t="s">
        <v>300</v>
      </c>
      <c r="D100" s="48">
        <f>_xlfn.MAXIFS('Resource Capital'!$H:$H,'Resource Capital'!$A:$A,D$2,'Resource Capital'!$F:$F,$A100)</f>
        <v>0</v>
      </c>
      <c r="E100" s="48">
        <f>_xlfn.MAXIFS('Resource Capital'!$H:$H,'Resource Capital'!$A:$A,E$2,'Resource Capital'!$F:$F,$A100)</f>
        <v>0</v>
      </c>
      <c r="F100" s="48">
        <f>_xlfn.MAXIFS('Resource Capital'!$H:$H,'Resource Capital'!$A:$A,F$2,'Resource Capital'!$F:$F,$A100)</f>
        <v>0</v>
      </c>
      <c r="G100" s="48">
        <f>_xlfn.MAXIFS('Resource Capital'!$H:$H,'Resource Capital'!$A:$A,G$2,'Resource Capital'!$F:$F,$A100)</f>
        <v>0</v>
      </c>
      <c r="I100" s="48" t="str">
        <f t="shared" si="10"/>
        <v>2028</v>
      </c>
      <c r="J100" s="48">
        <f t="shared" si="11"/>
        <v>2028</v>
      </c>
    </row>
    <row r="101" spans="1:10" x14ac:dyDescent="0.5">
      <c r="A101" s="67" t="s">
        <v>238</v>
      </c>
      <c r="B101" s="68">
        <v>25</v>
      </c>
      <c r="C101" s="67" t="s">
        <v>300</v>
      </c>
      <c r="D101" s="48">
        <f>_xlfn.MAXIFS('Resource Capital'!$H:$H,'Resource Capital'!$A:$A,D$2,'Resource Capital'!$F:$F,$A101)</f>
        <v>0</v>
      </c>
      <c r="E101" s="48">
        <f>_xlfn.MAXIFS('Resource Capital'!$H:$H,'Resource Capital'!$A:$A,E$2,'Resource Capital'!$F:$F,$A101)</f>
        <v>0</v>
      </c>
      <c r="F101" s="48">
        <f>_xlfn.MAXIFS('Resource Capital'!$H:$H,'Resource Capital'!$A:$A,F$2,'Resource Capital'!$F:$F,$A101)</f>
        <v>0</v>
      </c>
      <c r="G101" s="48">
        <f>_xlfn.MAXIFS('Resource Capital'!$H:$H,'Resource Capital'!$A:$A,G$2,'Resource Capital'!$F:$F,$A101)</f>
        <v>0</v>
      </c>
      <c r="I101" s="48" t="str">
        <f t="shared" si="10"/>
        <v>2029</v>
      </c>
      <c r="J101" s="48">
        <f t="shared" si="11"/>
        <v>2029</v>
      </c>
    </row>
    <row r="102" spans="1:10" x14ac:dyDescent="0.5">
      <c r="A102" s="67" t="s">
        <v>241</v>
      </c>
      <c r="B102" s="68">
        <v>30</v>
      </c>
      <c r="C102" s="67" t="s">
        <v>300</v>
      </c>
      <c r="D102" s="48">
        <f>_xlfn.MAXIFS('Resource Capital'!$H:$H,'Resource Capital'!$A:$A,D$2,'Resource Capital'!$F:$F,$A102)</f>
        <v>0</v>
      </c>
      <c r="E102" s="48">
        <f>_xlfn.MAXIFS('Resource Capital'!$H:$H,'Resource Capital'!$A:$A,E$2,'Resource Capital'!$F:$F,$A102)</f>
        <v>0</v>
      </c>
      <c r="F102" s="48">
        <f>_xlfn.MAXIFS('Resource Capital'!$H:$H,'Resource Capital'!$A:$A,F$2,'Resource Capital'!$F:$F,$A102)</f>
        <v>0</v>
      </c>
      <c r="G102" s="48">
        <f>_xlfn.MAXIFS('Resource Capital'!$H:$H,'Resource Capital'!$A:$A,G$2,'Resource Capital'!$F:$F,$A102)</f>
        <v>0</v>
      </c>
      <c r="I102" s="48" t="str">
        <f t="shared" si="10"/>
        <v>2030</v>
      </c>
      <c r="J102" s="48">
        <f t="shared" si="11"/>
        <v>2030</v>
      </c>
    </row>
    <row r="103" spans="1:10" x14ac:dyDescent="0.5">
      <c r="A103" s="67" t="s">
        <v>244</v>
      </c>
      <c r="B103" s="68">
        <v>30</v>
      </c>
      <c r="C103" s="67" t="s">
        <v>300</v>
      </c>
      <c r="D103" s="48">
        <f>_xlfn.MAXIFS('Resource Capital'!$H:$H,'Resource Capital'!$A:$A,D$2,'Resource Capital'!$F:$F,$A103)</f>
        <v>0</v>
      </c>
      <c r="E103" s="48">
        <f>_xlfn.MAXIFS('Resource Capital'!$H:$H,'Resource Capital'!$A:$A,E$2,'Resource Capital'!$F:$F,$A103)</f>
        <v>0</v>
      </c>
      <c r="F103" s="48">
        <f>_xlfn.MAXIFS('Resource Capital'!$H:$H,'Resource Capital'!$A:$A,F$2,'Resource Capital'!$F:$F,$A103)</f>
        <v>0</v>
      </c>
      <c r="G103" s="48">
        <f>_xlfn.MAXIFS('Resource Capital'!$H:$H,'Resource Capital'!$A:$A,G$2,'Resource Capital'!$F:$F,$A103)</f>
        <v>0</v>
      </c>
      <c r="I103" s="48" t="str">
        <f t="shared" si="10"/>
        <v>2031</v>
      </c>
      <c r="J103" s="48">
        <f t="shared" si="11"/>
        <v>2031</v>
      </c>
    </row>
    <row r="104" spans="1:10" x14ac:dyDescent="0.5">
      <c r="A104" s="67" t="s">
        <v>246</v>
      </c>
      <c r="B104" s="68">
        <v>30</v>
      </c>
      <c r="C104" s="67" t="s">
        <v>300</v>
      </c>
      <c r="D104" s="48">
        <f>_xlfn.MAXIFS('Resource Capital'!$H:$H,'Resource Capital'!$A:$A,D$2,'Resource Capital'!$F:$F,$A104)</f>
        <v>0</v>
      </c>
      <c r="E104" s="48">
        <f>_xlfn.MAXIFS('Resource Capital'!$H:$H,'Resource Capital'!$A:$A,E$2,'Resource Capital'!$F:$F,$A104)</f>
        <v>0</v>
      </c>
      <c r="F104" s="48">
        <f>_xlfn.MAXIFS('Resource Capital'!$H:$H,'Resource Capital'!$A:$A,F$2,'Resource Capital'!$F:$F,$A104)</f>
        <v>0</v>
      </c>
      <c r="G104" s="48">
        <f>_xlfn.MAXIFS('Resource Capital'!$H:$H,'Resource Capital'!$A:$A,G$2,'Resource Capital'!$F:$F,$A104)</f>
        <v>0</v>
      </c>
      <c r="I104" s="48" t="str">
        <f t="shared" si="10"/>
        <v>2032</v>
      </c>
      <c r="J104" s="48">
        <f t="shared" si="11"/>
        <v>2032</v>
      </c>
    </row>
    <row r="105" spans="1:10" x14ac:dyDescent="0.5">
      <c r="A105" s="67" t="s">
        <v>275</v>
      </c>
      <c r="B105" s="68">
        <v>30</v>
      </c>
      <c r="C105" s="67" t="s">
        <v>300</v>
      </c>
      <c r="D105" s="48">
        <f>_xlfn.MAXIFS('Resource Capital'!$H:$H,'Resource Capital'!$A:$A,D$2,'Resource Capital'!$F:$F,$A105)</f>
        <v>0</v>
      </c>
      <c r="E105" s="48">
        <f>_xlfn.MAXIFS('Resource Capital'!$H:$H,'Resource Capital'!$A:$A,E$2,'Resource Capital'!$F:$F,$A105)</f>
        <v>0</v>
      </c>
      <c r="F105" s="48">
        <f>_xlfn.MAXIFS('Resource Capital'!$H:$H,'Resource Capital'!$A:$A,F$2,'Resource Capital'!$F:$F,$A105)</f>
        <v>0</v>
      </c>
      <c r="G105" s="48">
        <f>_xlfn.MAXIFS('Resource Capital'!$H:$H,'Resource Capital'!$A:$A,G$2,'Resource Capital'!$F:$F,$A105)</f>
        <v>0</v>
      </c>
      <c r="I105" s="48" t="str">
        <f t="shared" si="10"/>
        <v>2033</v>
      </c>
      <c r="J105" s="48">
        <f t="shared" si="11"/>
        <v>2033</v>
      </c>
    </row>
    <row r="106" spans="1:10" x14ac:dyDescent="0.5">
      <c r="A106" s="67" t="s">
        <v>248</v>
      </c>
      <c r="B106" s="68">
        <v>30</v>
      </c>
      <c r="C106" s="67" t="s">
        <v>300</v>
      </c>
      <c r="D106" s="48">
        <f>_xlfn.MAXIFS('Resource Capital'!$H:$H,'Resource Capital'!$A:$A,D$2,'Resource Capital'!$F:$F,$A106)</f>
        <v>0</v>
      </c>
      <c r="E106" s="48">
        <f>_xlfn.MAXIFS('Resource Capital'!$H:$H,'Resource Capital'!$A:$A,E$2,'Resource Capital'!$F:$F,$A106)</f>
        <v>0</v>
      </c>
      <c r="F106" s="48">
        <f>_xlfn.MAXIFS('Resource Capital'!$H:$H,'Resource Capital'!$A:$A,F$2,'Resource Capital'!$F:$F,$A106)</f>
        <v>0</v>
      </c>
      <c r="G106" s="48">
        <f>_xlfn.MAXIFS('Resource Capital'!$H:$H,'Resource Capital'!$A:$A,G$2,'Resource Capital'!$F:$F,$A106)</f>
        <v>0</v>
      </c>
      <c r="I106" s="48" t="str">
        <f t="shared" si="10"/>
        <v>2034</v>
      </c>
      <c r="J106" s="48">
        <f t="shared" si="11"/>
        <v>2034</v>
      </c>
    </row>
    <row r="107" spans="1:10" x14ac:dyDescent="0.5">
      <c r="A107" s="67" t="s">
        <v>276</v>
      </c>
      <c r="B107" s="68">
        <v>30</v>
      </c>
      <c r="C107" s="67" t="s">
        <v>300</v>
      </c>
      <c r="D107" s="48">
        <f>_xlfn.MAXIFS('Resource Capital'!$H:$H,'Resource Capital'!$A:$A,D$2,'Resource Capital'!$F:$F,$A107)</f>
        <v>0</v>
      </c>
      <c r="E107" s="48">
        <f>_xlfn.MAXIFS('Resource Capital'!$H:$H,'Resource Capital'!$A:$A,E$2,'Resource Capital'!$F:$F,$A107)</f>
        <v>0</v>
      </c>
      <c r="F107" s="48">
        <f>_xlfn.MAXIFS('Resource Capital'!$H:$H,'Resource Capital'!$A:$A,F$2,'Resource Capital'!$F:$F,$A107)</f>
        <v>0</v>
      </c>
      <c r="G107" s="48">
        <f>_xlfn.MAXIFS('Resource Capital'!$H:$H,'Resource Capital'!$A:$A,G$2,'Resource Capital'!$F:$F,$A107)</f>
        <v>0</v>
      </c>
      <c r="I107" s="48" t="str">
        <f t="shared" si="10"/>
        <v>2035</v>
      </c>
      <c r="J107" s="48">
        <f t="shared" si="11"/>
        <v>2035</v>
      </c>
    </row>
    <row r="108" spans="1:10" x14ac:dyDescent="0.5">
      <c r="A108" s="67" t="s">
        <v>227</v>
      </c>
      <c r="B108" s="68">
        <v>30</v>
      </c>
      <c r="C108" s="67" t="s">
        <v>300</v>
      </c>
      <c r="D108" s="48">
        <f>_xlfn.MAXIFS('Resource Capital'!$H:$H,'Resource Capital'!$A:$A,D$2,'Resource Capital'!$F:$F,$A108)</f>
        <v>0</v>
      </c>
      <c r="E108" s="48">
        <f>_xlfn.MAXIFS('Resource Capital'!$H:$H,'Resource Capital'!$A:$A,E$2,'Resource Capital'!$F:$F,$A108)</f>
        <v>0</v>
      </c>
      <c r="F108" s="48">
        <f>_xlfn.MAXIFS('Resource Capital'!$H:$H,'Resource Capital'!$A:$A,F$2,'Resource Capital'!$F:$F,$A108)</f>
        <v>0</v>
      </c>
      <c r="G108" s="48">
        <f>_xlfn.MAXIFS('Resource Capital'!$H:$H,'Resource Capital'!$A:$A,G$2,'Resource Capital'!$F:$F,$A108)</f>
        <v>0</v>
      </c>
      <c r="I108" s="48" t="str">
        <f t="shared" si="10"/>
        <v>2036</v>
      </c>
      <c r="J108" s="48">
        <f t="shared" si="11"/>
        <v>2036</v>
      </c>
    </row>
    <row r="109" spans="1:10" x14ac:dyDescent="0.5">
      <c r="A109" s="67" t="s">
        <v>250</v>
      </c>
      <c r="B109" s="68">
        <v>30</v>
      </c>
      <c r="C109" s="67" t="s">
        <v>300</v>
      </c>
      <c r="D109" s="48">
        <f>_xlfn.MAXIFS('Resource Capital'!$H:$H,'Resource Capital'!$A:$A,D$2,'Resource Capital'!$F:$F,$A109)</f>
        <v>0</v>
      </c>
      <c r="E109" s="48">
        <f>_xlfn.MAXIFS('Resource Capital'!$H:$H,'Resource Capital'!$A:$A,E$2,'Resource Capital'!$F:$F,$A109)</f>
        <v>0</v>
      </c>
      <c r="F109" s="48">
        <f>_xlfn.MAXIFS('Resource Capital'!$H:$H,'Resource Capital'!$A:$A,F$2,'Resource Capital'!$F:$F,$A109)</f>
        <v>0</v>
      </c>
      <c r="G109" s="48">
        <f>_xlfn.MAXIFS('Resource Capital'!$H:$H,'Resource Capital'!$A:$A,G$2,'Resource Capital'!$F:$F,$A109)</f>
        <v>0</v>
      </c>
      <c r="I109" s="48" t="str">
        <f t="shared" si="10"/>
        <v>2037</v>
      </c>
      <c r="J109" s="48">
        <f t="shared" si="11"/>
        <v>2037</v>
      </c>
    </row>
    <row r="110" spans="1:10" x14ac:dyDescent="0.5">
      <c r="A110" s="67" t="s">
        <v>232</v>
      </c>
      <c r="B110" s="68">
        <v>30</v>
      </c>
      <c r="C110" s="67" t="s">
        <v>300</v>
      </c>
      <c r="D110" s="48">
        <f>_xlfn.MAXIFS('Resource Capital'!$H:$H,'Resource Capital'!$A:$A,D$2,'Resource Capital'!$F:$F,$A110)</f>
        <v>0</v>
      </c>
      <c r="E110" s="48">
        <f>_xlfn.MAXIFS('Resource Capital'!$H:$H,'Resource Capital'!$A:$A,E$2,'Resource Capital'!$F:$F,$A110)</f>
        <v>0</v>
      </c>
      <c r="F110" s="48">
        <f>_xlfn.MAXIFS('Resource Capital'!$H:$H,'Resource Capital'!$A:$A,F$2,'Resource Capital'!$F:$F,$A110)</f>
        <v>0</v>
      </c>
      <c r="G110" s="48">
        <f>_xlfn.MAXIFS('Resource Capital'!$H:$H,'Resource Capital'!$A:$A,G$2,'Resource Capital'!$F:$F,$A110)</f>
        <v>0</v>
      </c>
      <c r="I110" s="48" t="str">
        <f t="shared" si="10"/>
        <v>2038</v>
      </c>
      <c r="J110" s="48">
        <f t="shared" si="11"/>
        <v>2038</v>
      </c>
    </row>
    <row r="111" spans="1:10" x14ac:dyDescent="0.5">
      <c r="A111" s="67" t="s">
        <v>252</v>
      </c>
      <c r="B111" s="68">
        <v>30</v>
      </c>
      <c r="C111" s="67" t="s">
        <v>300</v>
      </c>
      <c r="D111" s="48">
        <f>_xlfn.MAXIFS('Resource Capital'!$H:$H,'Resource Capital'!$A:$A,D$2,'Resource Capital'!$F:$F,$A111)</f>
        <v>0</v>
      </c>
      <c r="E111" s="48">
        <f>_xlfn.MAXIFS('Resource Capital'!$H:$H,'Resource Capital'!$A:$A,E$2,'Resource Capital'!$F:$F,$A111)</f>
        <v>0</v>
      </c>
      <c r="F111" s="48">
        <f>_xlfn.MAXIFS('Resource Capital'!$H:$H,'Resource Capital'!$A:$A,F$2,'Resource Capital'!$F:$F,$A111)</f>
        <v>0</v>
      </c>
      <c r="G111" s="48">
        <f>_xlfn.MAXIFS('Resource Capital'!$H:$H,'Resource Capital'!$A:$A,G$2,'Resource Capital'!$F:$F,$A111)</f>
        <v>0</v>
      </c>
      <c r="I111" s="48" t="str">
        <f t="shared" si="10"/>
        <v>2039</v>
      </c>
      <c r="J111" s="48">
        <f t="shared" si="11"/>
        <v>2039</v>
      </c>
    </row>
    <row r="112" spans="1:10" x14ac:dyDescent="0.5">
      <c r="A112" s="67" t="s">
        <v>277</v>
      </c>
      <c r="B112" s="68">
        <v>30</v>
      </c>
      <c r="C112" s="67" t="s">
        <v>300</v>
      </c>
      <c r="D112" s="48">
        <f>_xlfn.MAXIFS('Resource Capital'!$H:$H,'Resource Capital'!$A:$A,D$2,'Resource Capital'!$F:$F,$A112)</f>
        <v>0</v>
      </c>
      <c r="E112" s="48">
        <f>_xlfn.MAXIFS('Resource Capital'!$H:$H,'Resource Capital'!$A:$A,E$2,'Resource Capital'!$F:$F,$A112)</f>
        <v>0</v>
      </c>
      <c r="F112" s="48">
        <f>_xlfn.MAXIFS('Resource Capital'!$H:$H,'Resource Capital'!$A:$A,F$2,'Resource Capital'!$F:$F,$A112)</f>
        <v>0</v>
      </c>
      <c r="G112" s="48">
        <f>_xlfn.MAXIFS('Resource Capital'!$H:$H,'Resource Capital'!$A:$A,G$2,'Resource Capital'!$F:$F,$A112)</f>
        <v>0</v>
      </c>
      <c r="I112" s="48" t="str">
        <f t="shared" ref="I112:I122" si="12">"20"&amp;RIGHT(A112,2)</f>
        <v>2040</v>
      </c>
      <c r="J112" s="48">
        <f t="shared" ref="J112:J122" si="13">INT(I112)</f>
        <v>2040</v>
      </c>
    </row>
    <row r="113" spans="1:10" x14ac:dyDescent="0.5">
      <c r="A113" s="67" t="s">
        <v>373</v>
      </c>
      <c r="B113" s="68">
        <v>30</v>
      </c>
      <c r="C113" s="67" t="s">
        <v>300</v>
      </c>
      <c r="D113" s="48">
        <f>_xlfn.MAXIFS('Resource Capital'!$H:$H,'Resource Capital'!$A:$A,D$2,'Resource Capital'!$F:$F,$A113)</f>
        <v>0</v>
      </c>
      <c r="E113" s="48">
        <f>_xlfn.MAXIFS('Resource Capital'!$H:$H,'Resource Capital'!$A:$A,E$2,'Resource Capital'!$F:$F,$A113)</f>
        <v>1</v>
      </c>
      <c r="F113" s="48">
        <f>_xlfn.MAXIFS('Resource Capital'!$H:$H,'Resource Capital'!$A:$A,F$2,'Resource Capital'!$F:$F,$A113)</f>
        <v>0</v>
      </c>
      <c r="G113" s="48">
        <f>_xlfn.MAXIFS('Resource Capital'!$H:$H,'Resource Capital'!$A:$A,G$2,'Resource Capital'!$F:$F,$A113)</f>
        <v>0</v>
      </c>
      <c r="I113" s="48" t="str">
        <f t="shared" si="12"/>
        <v>2041</v>
      </c>
      <c r="J113" s="48">
        <f t="shared" si="13"/>
        <v>2041</v>
      </c>
    </row>
    <row r="114" spans="1:10" x14ac:dyDescent="0.5">
      <c r="A114" s="67" t="s">
        <v>374</v>
      </c>
      <c r="B114" s="68">
        <v>30</v>
      </c>
      <c r="C114" s="67" t="s">
        <v>300</v>
      </c>
      <c r="D114" s="48">
        <f>_xlfn.MAXIFS('Resource Capital'!$H:$H,'Resource Capital'!$A:$A,D$2,'Resource Capital'!$F:$F,$A114)</f>
        <v>0</v>
      </c>
      <c r="E114" s="48">
        <f>_xlfn.MAXIFS('Resource Capital'!$H:$H,'Resource Capital'!$A:$A,E$2,'Resource Capital'!$F:$F,$A114)</f>
        <v>0</v>
      </c>
      <c r="F114" s="48">
        <f>_xlfn.MAXIFS('Resource Capital'!$H:$H,'Resource Capital'!$A:$A,F$2,'Resource Capital'!$F:$F,$A114)</f>
        <v>0</v>
      </c>
      <c r="G114" s="48">
        <f>_xlfn.MAXIFS('Resource Capital'!$H:$H,'Resource Capital'!$A:$A,G$2,'Resource Capital'!$F:$F,$A114)</f>
        <v>0</v>
      </c>
      <c r="I114" s="48" t="str">
        <f t="shared" si="12"/>
        <v>2042</v>
      </c>
      <c r="J114" s="48">
        <f t="shared" si="13"/>
        <v>2042</v>
      </c>
    </row>
    <row r="115" spans="1:10" x14ac:dyDescent="0.5">
      <c r="A115" s="67" t="s">
        <v>375</v>
      </c>
      <c r="B115" s="68">
        <v>30</v>
      </c>
      <c r="C115" s="67" t="s">
        <v>300</v>
      </c>
      <c r="D115" s="48">
        <f>_xlfn.MAXIFS('Resource Capital'!$H:$H,'Resource Capital'!$A:$A,D$2,'Resource Capital'!$F:$F,$A115)</f>
        <v>0</v>
      </c>
      <c r="E115" s="48">
        <f>_xlfn.MAXIFS('Resource Capital'!$H:$H,'Resource Capital'!$A:$A,E$2,'Resource Capital'!$F:$F,$A115)</f>
        <v>0</v>
      </c>
      <c r="F115" s="48">
        <f>_xlfn.MAXIFS('Resource Capital'!$H:$H,'Resource Capital'!$A:$A,F$2,'Resource Capital'!$F:$F,$A115)</f>
        <v>0</v>
      </c>
      <c r="G115" s="48">
        <f>_xlfn.MAXIFS('Resource Capital'!$H:$H,'Resource Capital'!$A:$A,G$2,'Resource Capital'!$F:$F,$A115)</f>
        <v>0</v>
      </c>
      <c r="I115" s="48" t="str">
        <f t="shared" si="12"/>
        <v>2043</v>
      </c>
      <c r="J115" s="48">
        <f t="shared" si="13"/>
        <v>2043</v>
      </c>
    </row>
    <row r="116" spans="1:10" x14ac:dyDescent="0.5">
      <c r="A116" s="67" t="s">
        <v>376</v>
      </c>
      <c r="B116" s="68">
        <v>30</v>
      </c>
      <c r="C116" s="67" t="s">
        <v>300</v>
      </c>
      <c r="D116" s="48">
        <f>_xlfn.MAXIFS('Resource Capital'!$H:$H,'Resource Capital'!$A:$A,D$2,'Resource Capital'!$F:$F,$A116)</f>
        <v>0</v>
      </c>
      <c r="E116" s="48">
        <f>_xlfn.MAXIFS('Resource Capital'!$H:$H,'Resource Capital'!$A:$A,E$2,'Resource Capital'!$F:$F,$A116)</f>
        <v>0</v>
      </c>
      <c r="F116" s="48">
        <f>_xlfn.MAXIFS('Resource Capital'!$H:$H,'Resource Capital'!$A:$A,F$2,'Resource Capital'!$F:$F,$A116)</f>
        <v>0</v>
      </c>
      <c r="G116" s="48">
        <f>_xlfn.MAXIFS('Resource Capital'!$H:$H,'Resource Capital'!$A:$A,G$2,'Resource Capital'!$F:$F,$A116)</f>
        <v>0</v>
      </c>
      <c r="I116" s="48" t="str">
        <f t="shared" si="12"/>
        <v>2044</v>
      </c>
      <c r="J116" s="48">
        <f t="shared" si="13"/>
        <v>2044</v>
      </c>
    </row>
    <row r="117" spans="1:10" x14ac:dyDescent="0.5">
      <c r="A117" s="67" t="s">
        <v>377</v>
      </c>
      <c r="B117" s="68">
        <v>30</v>
      </c>
      <c r="C117" s="67" t="s">
        <v>300</v>
      </c>
      <c r="D117" s="48">
        <f>_xlfn.MAXIFS('Resource Capital'!$H:$H,'Resource Capital'!$A:$A,D$2,'Resource Capital'!$F:$F,$A117)</f>
        <v>0</v>
      </c>
      <c r="E117" s="48">
        <f>_xlfn.MAXIFS('Resource Capital'!$H:$H,'Resource Capital'!$A:$A,E$2,'Resource Capital'!$F:$F,$A117)</f>
        <v>0</v>
      </c>
      <c r="F117" s="48">
        <f>_xlfn.MAXIFS('Resource Capital'!$H:$H,'Resource Capital'!$A:$A,F$2,'Resource Capital'!$F:$F,$A117)</f>
        <v>0</v>
      </c>
      <c r="G117" s="48">
        <f>_xlfn.MAXIFS('Resource Capital'!$H:$H,'Resource Capital'!$A:$A,G$2,'Resource Capital'!$F:$F,$A117)</f>
        <v>0</v>
      </c>
      <c r="I117" s="48" t="str">
        <f t="shared" si="12"/>
        <v>2045</v>
      </c>
      <c r="J117" s="48">
        <f t="shared" si="13"/>
        <v>2045</v>
      </c>
    </row>
    <row r="118" spans="1:10" x14ac:dyDescent="0.5">
      <c r="A118" s="67" t="s">
        <v>378</v>
      </c>
      <c r="B118" s="68">
        <v>30</v>
      </c>
      <c r="C118" s="67" t="s">
        <v>300</v>
      </c>
      <c r="D118" s="48">
        <f>_xlfn.MAXIFS('Resource Capital'!$H:$H,'Resource Capital'!$A:$A,D$2,'Resource Capital'!$F:$F,$A118)</f>
        <v>0</v>
      </c>
      <c r="E118" s="48">
        <f>_xlfn.MAXIFS('Resource Capital'!$H:$H,'Resource Capital'!$A:$A,E$2,'Resource Capital'!$F:$F,$A118)</f>
        <v>0</v>
      </c>
      <c r="F118" s="48">
        <f>_xlfn.MAXIFS('Resource Capital'!$H:$H,'Resource Capital'!$A:$A,F$2,'Resource Capital'!$F:$F,$A118)</f>
        <v>0</v>
      </c>
      <c r="G118" s="48">
        <f>_xlfn.MAXIFS('Resource Capital'!$H:$H,'Resource Capital'!$A:$A,G$2,'Resource Capital'!$F:$F,$A118)</f>
        <v>0</v>
      </c>
      <c r="I118" s="48" t="str">
        <f t="shared" si="12"/>
        <v>2046</v>
      </c>
      <c r="J118" s="48">
        <f t="shared" si="13"/>
        <v>2046</v>
      </c>
    </row>
    <row r="119" spans="1:10" x14ac:dyDescent="0.5">
      <c r="A119" s="67" t="s">
        <v>379</v>
      </c>
      <c r="B119" s="68">
        <v>30</v>
      </c>
      <c r="C119" s="67" t="s">
        <v>300</v>
      </c>
      <c r="D119" s="48">
        <f>_xlfn.MAXIFS('Resource Capital'!$H:$H,'Resource Capital'!$A:$A,D$2,'Resource Capital'!$F:$F,$A119)</f>
        <v>0</v>
      </c>
      <c r="E119" s="48">
        <f>_xlfn.MAXIFS('Resource Capital'!$H:$H,'Resource Capital'!$A:$A,E$2,'Resource Capital'!$F:$F,$A119)</f>
        <v>0</v>
      </c>
      <c r="F119" s="48">
        <f>_xlfn.MAXIFS('Resource Capital'!$H:$H,'Resource Capital'!$A:$A,F$2,'Resource Capital'!$F:$F,$A119)</f>
        <v>0</v>
      </c>
      <c r="G119" s="48">
        <f>_xlfn.MAXIFS('Resource Capital'!$H:$H,'Resource Capital'!$A:$A,G$2,'Resource Capital'!$F:$F,$A119)</f>
        <v>0</v>
      </c>
      <c r="I119" s="48" t="str">
        <f t="shared" si="12"/>
        <v>2047</v>
      </c>
      <c r="J119" s="48">
        <f t="shared" si="13"/>
        <v>2047</v>
      </c>
    </row>
    <row r="120" spans="1:10" x14ac:dyDescent="0.5">
      <c r="A120" s="67" t="s">
        <v>380</v>
      </c>
      <c r="B120" s="68">
        <v>30</v>
      </c>
      <c r="C120" s="67" t="s">
        <v>300</v>
      </c>
      <c r="D120" s="48">
        <f>_xlfn.MAXIFS('Resource Capital'!$H:$H,'Resource Capital'!$A:$A,D$2,'Resource Capital'!$F:$F,$A120)</f>
        <v>0</v>
      </c>
      <c r="E120" s="48">
        <f>_xlfn.MAXIFS('Resource Capital'!$H:$H,'Resource Capital'!$A:$A,E$2,'Resource Capital'!$F:$F,$A120)</f>
        <v>0</v>
      </c>
      <c r="F120" s="48">
        <f>_xlfn.MAXIFS('Resource Capital'!$H:$H,'Resource Capital'!$A:$A,F$2,'Resource Capital'!$F:$F,$A120)</f>
        <v>0</v>
      </c>
      <c r="G120" s="48">
        <f>_xlfn.MAXIFS('Resource Capital'!$H:$H,'Resource Capital'!$A:$A,G$2,'Resource Capital'!$F:$F,$A120)</f>
        <v>0</v>
      </c>
      <c r="I120" s="48" t="str">
        <f t="shared" si="12"/>
        <v>2048</v>
      </c>
      <c r="J120" s="48">
        <f t="shared" si="13"/>
        <v>2048</v>
      </c>
    </row>
    <row r="121" spans="1:10" x14ac:dyDescent="0.5">
      <c r="A121" s="67" t="s">
        <v>381</v>
      </c>
      <c r="B121" s="68">
        <v>30</v>
      </c>
      <c r="C121" s="67" t="s">
        <v>300</v>
      </c>
      <c r="D121" s="48">
        <f>_xlfn.MAXIFS('Resource Capital'!$H:$H,'Resource Capital'!$A:$A,D$2,'Resource Capital'!$F:$F,$A121)</f>
        <v>0</v>
      </c>
      <c r="E121" s="48">
        <f>_xlfn.MAXIFS('Resource Capital'!$H:$H,'Resource Capital'!$A:$A,E$2,'Resource Capital'!$F:$F,$A121)</f>
        <v>0</v>
      </c>
      <c r="F121" s="48">
        <f>_xlfn.MAXIFS('Resource Capital'!$H:$H,'Resource Capital'!$A:$A,F$2,'Resource Capital'!$F:$F,$A121)</f>
        <v>0</v>
      </c>
      <c r="G121" s="48">
        <f>_xlfn.MAXIFS('Resource Capital'!$H:$H,'Resource Capital'!$A:$A,G$2,'Resource Capital'!$F:$F,$A121)</f>
        <v>0</v>
      </c>
      <c r="I121" s="48" t="str">
        <f t="shared" si="12"/>
        <v>2049</v>
      </c>
      <c r="J121" s="48">
        <f t="shared" si="13"/>
        <v>2049</v>
      </c>
    </row>
    <row r="122" spans="1:10" x14ac:dyDescent="0.5">
      <c r="A122" s="67" t="s">
        <v>382</v>
      </c>
      <c r="B122" s="68">
        <v>30</v>
      </c>
      <c r="C122" s="67" t="s">
        <v>300</v>
      </c>
      <c r="D122" s="48">
        <f>_xlfn.MAXIFS('Resource Capital'!$H:$H,'Resource Capital'!$A:$A,D$2,'Resource Capital'!$F:$F,$A122)</f>
        <v>0</v>
      </c>
      <c r="E122" s="48">
        <f>_xlfn.MAXIFS('Resource Capital'!$H:$H,'Resource Capital'!$A:$A,E$2,'Resource Capital'!$F:$F,$A122)</f>
        <v>0</v>
      </c>
      <c r="F122" s="48">
        <f>_xlfn.MAXIFS('Resource Capital'!$H:$H,'Resource Capital'!$A:$A,F$2,'Resource Capital'!$F:$F,$A122)</f>
        <v>0</v>
      </c>
      <c r="G122" s="48">
        <f>_xlfn.MAXIFS('Resource Capital'!$H:$H,'Resource Capital'!$A:$A,G$2,'Resource Capital'!$F:$F,$A122)</f>
        <v>3</v>
      </c>
      <c r="I122" s="48" t="str">
        <f t="shared" si="12"/>
        <v>2050</v>
      </c>
      <c r="J122" s="48">
        <f t="shared" si="13"/>
        <v>2050</v>
      </c>
    </row>
    <row r="123" spans="1:10" x14ac:dyDescent="0.5">
      <c r="A123" s="67" t="s">
        <v>278</v>
      </c>
      <c r="B123" s="68">
        <v>1</v>
      </c>
      <c r="C123" s="67" t="s">
        <v>301</v>
      </c>
      <c r="D123" s="48">
        <f>_xlfn.MAXIFS('Resource Capital'!$H:$H,'Resource Capital'!$A:$A,D$2,'Resource Capital'!$F:$F,$A123)</f>
        <v>2</v>
      </c>
      <c r="E123" s="48">
        <f>_xlfn.MAXIFS('Resource Capital'!$H:$H,'Resource Capital'!$A:$A,E$2,'Resource Capital'!$F:$F,$A123)</f>
        <v>2</v>
      </c>
      <c r="F123" s="48">
        <f>_xlfn.MAXIFS('Resource Capital'!$H:$H,'Resource Capital'!$A:$A,F$2,'Resource Capital'!$F:$F,$A123)</f>
        <v>0</v>
      </c>
      <c r="G123" s="48">
        <f>_xlfn.MAXIFS('Resource Capital'!$H:$H,'Resource Capital'!$A:$A,G$2,'Resource Capital'!$F:$F,$A123)</f>
        <v>0</v>
      </c>
      <c r="I123" s="48" t="str">
        <f t="shared" ref="I123:I139" si="14">"20"&amp;RIGHT(A123,2)</f>
        <v>2023</v>
      </c>
      <c r="J123" s="48">
        <f t="shared" si="11"/>
        <v>2023</v>
      </c>
    </row>
    <row r="124" spans="1:10" x14ac:dyDescent="0.5">
      <c r="A124" s="67" t="s">
        <v>279</v>
      </c>
      <c r="B124" s="68">
        <v>1</v>
      </c>
      <c r="C124" s="67" t="s">
        <v>301</v>
      </c>
      <c r="D124" s="48">
        <f>_xlfn.MAXIFS('Resource Capital'!$H:$H,'Resource Capital'!$A:$A,D$2,'Resource Capital'!$F:$F,$A124)</f>
        <v>0</v>
      </c>
      <c r="E124" s="48">
        <f>_xlfn.MAXIFS('Resource Capital'!$H:$H,'Resource Capital'!$A:$A,E$2,'Resource Capital'!$F:$F,$A124)</f>
        <v>0</v>
      </c>
      <c r="F124" s="48">
        <f>_xlfn.MAXIFS('Resource Capital'!$H:$H,'Resource Capital'!$A:$A,F$2,'Resource Capital'!$F:$F,$A124)</f>
        <v>0</v>
      </c>
      <c r="G124" s="48">
        <f>_xlfn.MAXIFS('Resource Capital'!$H:$H,'Resource Capital'!$A:$A,G$2,'Resource Capital'!$F:$F,$A124)</f>
        <v>0</v>
      </c>
      <c r="I124" s="48" t="str">
        <f t="shared" si="14"/>
        <v>2024</v>
      </c>
      <c r="J124" s="48">
        <f t="shared" si="11"/>
        <v>2024</v>
      </c>
    </row>
    <row r="125" spans="1:10" x14ac:dyDescent="0.5">
      <c r="A125" s="67" t="s">
        <v>280</v>
      </c>
      <c r="B125" s="68">
        <v>1</v>
      </c>
      <c r="C125" s="67" t="s">
        <v>301</v>
      </c>
      <c r="D125" s="48">
        <f>_xlfn.MAXIFS('Resource Capital'!$H:$H,'Resource Capital'!$A:$A,D$2,'Resource Capital'!$F:$F,$A125)</f>
        <v>2</v>
      </c>
      <c r="E125" s="48">
        <f>_xlfn.MAXIFS('Resource Capital'!$H:$H,'Resource Capital'!$A:$A,E$2,'Resource Capital'!$F:$F,$A125)</f>
        <v>2</v>
      </c>
      <c r="F125" s="48">
        <f>_xlfn.MAXIFS('Resource Capital'!$H:$H,'Resource Capital'!$A:$A,F$2,'Resource Capital'!$F:$F,$A125)</f>
        <v>0</v>
      </c>
      <c r="G125" s="48">
        <f>_xlfn.MAXIFS('Resource Capital'!$H:$H,'Resource Capital'!$A:$A,G$2,'Resource Capital'!$F:$F,$A125)</f>
        <v>0</v>
      </c>
      <c r="I125" s="48" t="str">
        <f t="shared" si="14"/>
        <v>2025</v>
      </c>
      <c r="J125" s="48">
        <f t="shared" si="11"/>
        <v>2025</v>
      </c>
    </row>
    <row r="126" spans="1:10" x14ac:dyDescent="0.5">
      <c r="A126" s="67" t="s">
        <v>281</v>
      </c>
      <c r="B126" s="68">
        <v>1</v>
      </c>
      <c r="C126" s="67" t="s">
        <v>301</v>
      </c>
      <c r="D126" s="48">
        <f>_xlfn.MAXIFS('Resource Capital'!$H:$H,'Resource Capital'!$A:$A,D$2,'Resource Capital'!$F:$F,$A126)</f>
        <v>0</v>
      </c>
      <c r="E126" s="48">
        <f>_xlfn.MAXIFS('Resource Capital'!$H:$H,'Resource Capital'!$A:$A,E$2,'Resource Capital'!$F:$F,$A126)</f>
        <v>0</v>
      </c>
      <c r="F126" s="48">
        <f>_xlfn.MAXIFS('Resource Capital'!$H:$H,'Resource Capital'!$A:$A,F$2,'Resource Capital'!$F:$F,$A126)</f>
        <v>0</v>
      </c>
      <c r="G126" s="48">
        <f>_xlfn.MAXIFS('Resource Capital'!$H:$H,'Resource Capital'!$A:$A,G$2,'Resource Capital'!$F:$F,$A126)</f>
        <v>0</v>
      </c>
      <c r="I126" s="48" t="str">
        <f t="shared" si="14"/>
        <v>2026</v>
      </c>
      <c r="J126" s="48">
        <f t="shared" si="11"/>
        <v>2026</v>
      </c>
    </row>
    <row r="127" spans="1:10" x14ac:dyDescent="0.5">
      <c r="A127" s="67" t="s">
        <v>282</v>
      </c>
      <c r="B127" s="68">
        <v>1</v>
      </c>
      <c r="C127" s="67" t="s">
        <v>301</v>
      </c>
      <c r="D127" s="48">
        <f>_xlfn.MAXIFS('Resource Capital'!$H:$H,'Resource Capital'!$A:$A,D$2,'Resource Capital'!$F:$F,$A127)</f>
        <v>0</v>
      </c>
      <c r="E127" s="48">
        <f>_xlfn.MAXIFS('Resource Capital'!$H:$H,'Resource Capital'!$A:$A,E$2,'Resource Capital'!$F:$F,$A127)</f>
        <v>0</v>
      </c>
      <c r="F127" s="48">
        <f>_xlfn.MAXIFS('Resource Capital'!$H:$H,'Resource Capital'!$A:$A,F$2,'Resource Capital'!$F:$F,$A127)</f>
        <v>0</v>
      </c>
      <c r="G127" s="48">
        <f>_xlfn.MAXIFS('Resource Capital'!$H:$H,'Resource Capital'!$A:$A,G$2,'Resource Capital'!$F:$F,$A127)</f>
        <v>0</v>
      </c>
      <c r="I127" s="48" t="str">
        <f t="shared" si="14"/>
        <v>2027</v>
      </c>
      <c r="J127" s="48">
        <f t="shared" si="11"/>
        <v>2027</v>
      </c>
    </row>
    <row r="128" spans="1:10" x14ac:dyDescent="0.5">
      <c r="A128" s="67" t="s">
        <v>283</v>
      </c>
      <c r="B128" s="68">
        <v>2</v>
      </c>
      <c r="C128" s="67" t="s">
        <v>301</v>
      </c>
      <c r="D128" s="48">
        <f>_xlfn.MAXIFS('Resource Capital'!$H:$H,'Resource Capital'!$A:$A,D$2,'Resource Capital'!$F:$F,$A128)</f>
        <v>0</v>
      </c>
      <c r="E128" s="48">
        <f>_xlfn.MAXIFS('Resource Capital'!$H:$H,'Resource Capital'!$A:$A,E$2,'Resource Capital'!$F:$F,$A128)</f>
        <v>0</v>
      </c>
      <c r="F128" s="48">
        <f>_xlfn.MAXIFS('Resource Capital'!$H:$H,'Resource Capital'!$A:$A,F$2,'Resource Capital'!$F:$F,$A128)</f>
        <v>0</v>
      </c>
      <c r="G128" s="48">
        <f>_xlfn.MAXIFS('Resource Capital'!$H:$H,'Resource Capital'!$A:$A,G$2,'Resource Capital'!$F:$F,$A128)</f>
        <v>0</v>
      </c>
      <c r="I128" s="48" t="str">
        <f t="shared" si="14"/>
        <v>2028</v>
      </c>
      <c r="J128" s="48">
        <f t="shared" si="11"/>
        <v>2028</v>
      </c>
    </row>
    <row r="129" spans="1:10" x14ac:dyDescent="0.5">
      <c r="A129" s="67" t="s">
        <v>284</v>
      </c>
      <c r="B129" s="68">
        <v>2</v>
      </c>
      <c r="C129" s="67" t="s">
        <v>301</v>
      </c>
      <c r="D129" s="48">
        <f>_xlfn.MAXIFS('Resource Capital'!$H:$H,'Resource Capital'!$A:$A,D$2,'Resource Capital'!$F:$F,$A129)</f>
        <v>0</v>
      </c>
      <c r="E129" s="48">
        <f>_xlfn.MAXIFS('Resource Capital'!$H:$H,'Resource Capital'!$A:$A,E$2,'Resource Capital'!$F:$F,$A129)</f>
        <v>0</v>
      </c>
      <c r="F129" s="48">
        <f>_xlfn.MAXIFS('Resource Capital'!$H:$H,'Resource Capital'!$A:$A,F$2,'Resource Capital'!$F:$F,$A129)</f>
        <v>0</v>
      </c>
      <c r="G129" s="48">
        <f>_xlfn.MAXIFS('Resource Capital'!$H:$H,'Resource Capital'!$A:$A,G$2,'Resource Capital'!$F:$F,$A129)</f>
        <v>0</v>
      </c>
      <c r="I129" s="48" t="str">
        <f t="shared" si="14"/>
        <v>2029</v>
      </c>
      <c r="J129" s="48">
        <f t="shared" si="11"/>
        <v>2029</v>
      </c>
    </row>
    <row r="130" spans="1:10" x14ac:dyDescent="0.5">
      <c r="A130" s="67" t="s">
        <v>285</v>
      </c>
      <c r="B130" s="68">
        <v>2</v>
      </c>
      <c r="C130" s="67" t="s">
        <v>301</v>
      </c>
      <c r="D130" s="48">
        <f>_xlfn.MAXIFS('Resource Capital'!$H:$H,'Resource Capital'!$A:$A,D$2,'Resource Capital'!$F:$F,$A130)</f>
        <v>0</v>
      </c>
      <c r="E130" s="48">
        <f>_xlfn.MAXIFS('Resource Capital'!$H:$H,'Resource Capital'!$A:$A,E$2,'Resource Capital'!$F:$F,$A130)</f>
        <v>0</v>
      </c>
      <c r="F130" s="48">
        <f>_xlfn.MAXIFS('Resource Capital'!$H:$H,'Resource Capital'!$A:$A,F$2,'Resource Capital'!$F:$F,$A130)</f>
        <v>0</v>
      </c>
      <c r="G130" s="48">
        <f>_xlfn.MAXIFS('Resource Capital'!$H:$H,'Resource Capital'!$A:$A,G$2,'Resource Capital'!$F:$F,$A130)</f>
        <v>0</v>
      </c>
      <c r="I130" s="48" t="str">
        <f t="shared" si="14"/>
        <v>2030</v>
      </c>
      <c r="J130" s="48">
        <f t="shared" si="11"/>
        <v>2030</v>
      </c>
    </row>
    <row r="131" spans="1:10" x14ac:dyDescent="0.5">
      <c r="A131" s="67" t="s">
        <v>286</v>
      </c>
      <c r="B131" s="68">
        <v>2</v>
      </c>
      <c r="C131" s="67" t="s">
        <v>301</v>
      </c>
      <c r="D131" s="48">
        <f>_xlfn.MAXIFS('Resource Capital'!$H:$H,'Resource Capital'!$A:$A,D$2,'Resource Capital'!$F:$F,$A131)</f>
        <v>0</v>
      </c>
      <c r="E131" s="48">
        <f>_xlfn.MAXIFS('Resource Capital'!$H:$H,'Resource Capital'!$A:$A,E$2,'Resource Capital'!$F:$F,$A131)</f>
        <v>0</v>
      </c>
      <c r="F131" s="48">
        <f>_xlfn.MAXIFS('Resource Capital'!$H:$H,'Resource Capital'!$A:$A,F$2,'Resource Capital'!$F:$F,$A131)</f>
        <v>0</v>
      </c>
      <c r="G131" s="48">
        <f>_xlfn.MAXIFS('Resource Capital'!$H:$H,'Resource Capital'!$A:$A,G$2,'Resource Capital'!$F:$F,$A131)</f>
        <v>0</v>
      </c>
      <c r="I131" s="48" t="str">
        <f t="shared" si="14"/>
        <v>2031</v>
      </c>
      <c r="J131" s="48">
        <f t="shared" si="11"/>
        <v>2031</v>
      </c>
    </row>
    <row r="132" spans="1:10" x14ac:dyDescent="0.5">
      <c r="A132" s="67" t="s">
        <v>287</v>
      </c>
      <c r="B132" s="68">
        <v>3</v>
      </c>
      <c r="C132" s="67" t="s">
        <v>301</v>
      </c>
      <c r="D132" s="48">
        <f>_xlfn.MAXIFS('Resource Capital'!$H:$H,'Resource Capital'!$A:$A,D$2,'Resource Capital'!$F:$F,$A132)</f>
        <v>0</v>
      </c>
      <c r="E132" s="48">
        <f>_xlfn.MAXIFS('Resource Capital'!$H:$H,'Resource Capital'!$A:$A,E$2,'Resource Capital'!$F:$F,$A132)</f>
        <v>0</v>
      </c>
      <c r="F132" s="48">
        <f>_xlfn.MAXIFS('Resource Capital'!$H:$H,'Resource Capital'!$A:$A,F$2,'Resource Capital'!$F:$F,$A132)</f>
        <v>0</v>
      </c>
      <c r="G132" s="48">
        <f>_xlfn.MAXIFS('Resource Capital'!$H:$H,'Resource Capital'!$A:$A,G$2,'Resource Capital'!$F:$F,$A132)</f>
        <v>0</v>
      </c>
      <c r="I132" s="48" t="str">
        <f t="shared" si="14"/>
        <v>2032</v>
      </c>
      <c r="J132" s="48">
        <f t="shared" si="11"/>
        <v>2032</v>
      </c>
    </row>
    <row r="133" spans="1:10" x14ac:dyDescent="0.5">
      <c r="A133" s="67" t="s">
        <v>288</v>
      </c>
      <c r="B133" s="68">
        <v>3</v>
      </c>
      <c r="C133" s="67" t="s">
        <v>301</v>
      </c>
      <c r="D133" s="48">
        <f>_xlfn.MAXIFS('Resource Capital'!$H:$H,'Resource Capital'!$A:$A,D$2,'Resource Capital'!$F:$F,$A133)</f>
        <v>0</v>
      </c>
      <c r="E133" s="48">
        <f>_xlfn.MAXIFS('Resource Capital'!$H:$H,'Resource Capital'!$A:$A,E$2,'Resource Capital'!$F:$F,$A133)</f>
        <v>0</v>
      </c>
      <c r="F133" s="48">
        <f>_xlfn.MAXIFS('Resource Capital'!$H:$H,'Resource Capital'!$A:$A,F$2,'Resource Capital'!$F:$F,$A133)</f>
        <v>0</v>
      </c>
      <c r="G133" s="48">
        <f>_xlfn.MAXIFS('Resource Capital'!$H:$H,'Resource Capital'!$A:$A,G$2,'Resource Capital'!$F:$F,$A133)</f>
        <v>0</v>
      </c>
      <c r="I133" s="48" t="str">
        <f t="shared" si="14"/>
        <v>2033</v>
      </c>
      <c r="J133" s="48">
        <f t="shared" si="11"/>
        <v>2033</v>
      </c>
    </row>
    <row r="134" spans="1:10" x14ac:dyDescent="0.5">
      <c r="A134" s="67" t="s">
        <v>289</v>
      </c>
      <c r="B134" s="68">
        <v>3</v>
      </c>
      <c r="C134" s="67" t="s">
        <v>301</v>
      </c>
      <c r="D134" s="48">
        <f>_xlfn.MAXIFS('Resource Capital'!$H:$H,'Resource Capital'!$A:$A,D$2,'Resource Capital'!$F:$F,$A134)</f>
        <v>0</v>
      </c>
      <c r="E134" s="48">
        <f>_xlfn.MAXIFS('Resource Capital'!$H:$H,'Resource Capital'!$A:$A,E$2,'Resource Capital'!$F:$F,$A134)</f>
        <v>0</v>
      </c>
      <c r="F134" s="48">
        <f>_xlfn.MAXIFS('Resource Capital'!$H:$H,'Resource Capital'!$A:$A,F$2,'Resource Capital'!$F:$F,$A134)</f>
        <v>0</v>
      </c>
      <c r="G134" s="48">
        <f>_xlfn.MAXIFS('Resource Capital'!$H:$H,'Resource Capital'!$A:$A,G$2,'Resource Capital'!$F:$F,$A134)</f>
        <v>0</v>
      </c>
      <c r="I134" s="48" t="str">
        <f t="shared" si="14"/>
        <v>2034</v>
      </c>
      <c r="J134" s="48">
        <f t="shared" si="11"/>
        <v>2034</v>
      </c>
    </row>
    <row r="135" spans="1:10" x14ac:dyDescent="0.5">
      <c r="A135" s="67" t="s">
        <v>290</v>
      </c>
      <c r="B135" s="68">
        <v>3</v>
      </c>
      <c r="C135" s="67" t="s">
        <v>301</v>
      </c>
      <c r="D135" s="48">
        <f>_xlfn.MAXIFS('Resource Capital'!$H:$H,'Resource Capital'!$A:$A,D$2,'Resource Capital'!$F:$F,$A135)</f>
        <v>0</v>
      </c>
      <c r="E135" s="48">
        <f>_xlfn.MAXIFS('Resource Capital'!$H:$H,'Resource Capital'!$A:$A,E$2,'Resource Capital'!$F:$F,$A135)</f>
        <v>0</v>
      </c>
      <c r="F135" s="48">
        <f>_xlfn.MAXIFS('Resource Capital'!$H:$H,'Resource Capital'!$A:$A,F$2,'Resource Capital'!$F:$F,$A135)</f>
        <v>0</v>
      </c>
      <c r="G135" s="48">
        <f>_xlfn.MAXIFS('Resource Capital'!$H:$H,'Resource Capital'!$A:$A,G$2,'Resource Capital'!$F:$F,$A135)</f>
        <v>0</v>
      </c>
      <c r="I135" s="48" t="str">
        <f t="shared" si="14"/>
        <v>2035</v>
      </c>
      <c r="J135" s="48">
        <f t="shared" si="11"/>
        <v>2035</v>
      </c>
    </row>
    <row r="136" spans="1:10" x14ac:dyDescent="0.5">
      <c r="A136" s="67" t="s">
        <v>291</v>
      </c>
      <c r="B136" s="68">
        <v>4</v>
      </c>
      <c r="C136" s="67" t="s">
        <v>301</v>
      </c>
      <c r="D136" s="48">
        <f>_xlfn.MAXIFS('Resource Capital'!$H:$H,'Resource Capital'!$A:$A,D$2,'Resource Capital'!$F:$F,$A136)</f>
        <v>0</v>
      </c>
      <c r="E136" s="48">
        <f>_xlfn.MAXIFS('Resource Capital'!$H:$H,'Resource Capital'!$A:$A,E$2,'Resource Capital'!$F:$F,$A136)</f>
        <v>0</v>
      </c>
      <c r="F136" s="48">
        <f>_xlfn.MAXIFS('Resource Capital'!$H:$H,'Resource Capital'!$A:$A,F$2,'Resource Capital'!$F:$F,$A136)</f>
        <v>0</v>
      </c>
      <c r="G136" s="48">
        <f>_xlfn.MAXIFS('Resource Capital'!$H:$H,'Resource Capital'!$A:$A,G$2,'Resource Capital'!$F:$F,$A136)</f>
        <v>0</v>
      </c>
      <c r="I136" s="48" t="str">
        <f t="shared" si="14"/>
        <v>2036</v>
      </c>
      <c r="J136" s="48">
        <f t="shared" si="11"/>
        <v>2036</v>
      </c>
    </row>
    <row r="137" spans="1:10" x14ac:dyDescent="0.5">
      <c r="A137" s="67" t="s">
        <v>292</v>
      </c>
      <c r="B137" s="68">
        <v>5</v>
      </c>
      <c r="C137" s="67" t="s">
        <v>301</v>
      </c>
      <c r="D137" s="48">
        <f>_xlfn.MAXIFS('Resource Capital'!$H:$H,'Resource Capital'!$A:$A,D$2,'Resource Capital'!$F:$F,$A137)</f>
        <v>0</v>
      </c>
      <c r="E137" s="48">
        <f>_xlfn.MAXIFS('Resource Capital'!$H:$H,'Resource Capital'!$A:$A,E$2,'Resource Capital'!$F:$F,$A137)</f>
        <v>0</v>
      </c>
      <c r="F137" s="48">
        <f>_xlfn.MAXIFS('Resource Capital'!$H:$H,'Resource Capital'!$A:$A,F$2,'Resource Capital'!$F:$F,$A137)</f>
        <v>0</v>
      </c>
      <c r="G137" s="48">
        <f>_xlfn.MAXIFS('Resource Capital'!$H:$H,'Resource Capital'!$A:$A,G$2,'Resource Capital'!$F:$F,$A137)</f>
        <v>0</v>
      </c>
      <c r="I137" s="48" t="str">
        <f t="shared" si="14"/>
        <v>2037</v>
      </c>
      <c r="J137" s="48">
        <f t="shared" si="11"/>
        <v>2037</v>
      </c>
    </row>
    <row r="138" spans="1:10" x14ac:dyDescent="0.5">
      <c r="A138" s="67" t="s">
        <v>293</v>
      </c>
      <c r="B138" s="68">
        <v>6</v>
      </c>
      <c r="C138" s="67" t="s">
        <v>301</v>
      </c>
      <c r="D138" s="48">
        <f>_xlfn.MAXIFS('Resource Capital'!$H:$H,'Resource Capital'!$A:$A,D$2,'Resource Capital'!$F:$F,$A138)</f>
        <v>0</v>
      </c>
      <c r="E138" s="48">
        <f>_xlfn.MAXIFS('Resource Capital'!$H:$H,'Resource Capital'!$A:$A,E$2,'Resource Capital'!$F:$F,$A138)</f>
        <v>0</v>
      </c>
      <c r="F138" s="48">
        <f>_xlfn.MAXIFS('Resource Capital'!$H:$H,'Resource Capital'!$A:$A,F$2,'Resource Capital'!$F:$F,$A138)</f>
        <v>0</v>
      </c>
      <c r="G138" s="48">
        <f>_xlfn.MAXIFS('Resource Capital'!$H:$H,'Resource Capital'!$A:$A,G$2,'Resource Capital'!$F:$F,$A138)</f>
        <v>0</v>
      </c>
      <c r="I138" s="48" t="str">
        <f t="shared" si="14"/>
        <v>2038</v>
      </c>
      <c r="J138" s="48">
        <f t="shared" si="11"/>
        <v>2038</v>
      </c>
    </row>
    <row r="139" spans="1:10" x14ac:dyDescent="0.5">
      <c r="A139" s="67" t="s">
        <v>294</v>
      </c>
      <c r="B139" s="68">
        <v>7</v>
      </c>
      <c r="C139" s="67" t="s">
        <v>301</v>
      </c>
      <c r="D139" s="48">
        <f>_xlfn.MAXIFS('Resource Capital'!$H:$H,'Resource Capital'!$A:$A,D$2,'Resource Capital'!$F:$F,$A139)</f>
        <v>0</v>
      </c>
      <c r="E139" s="48">
        <f>_xlfn.MAXIFS('Resource Capital'!$H:$H,'Resource Capital'!$A:$A,E$2,'Resource Capital'!$F:$F,$A139)</f>
        <v>0</v>
      </c>
      <c r="F139" s="48">
        <f>_xlfn.MAXIFS('Resource Capital'!$H:$H,'Resource Capital'!$A:$A,F$2,'Resource Capital'!$F:$F,$A139)</f>
        <v>0</v>
      </c>
      <c r="G139" s="48">
        <f>_xlfn.MAXIFS('Resource Capital'!$H:$H,'Resource Capital'!$A:$A,G$2,'Resource Capital'!$F:$F,$A139)</f>
        <v>0</v>
      </c>
      <c r="I139" s="48" t="str">
        <f t="shared" si="14"/>
        <v>2039</v>
      </c>
      <c r="J139" s="48">
        <f t="shared" si="11"/>
        <v>2039</v>
      </c>
    </row>
    <row r="140" spans="1:10" x14ac:dyDescent="0.5">
      <c r="A140" s="67" t="s">
        <v>295</v>
      </c>
      <c r="B140" s="68">
        <v>8</v>
      </c>
      <c r="C140" s="67" t="s">
        <v>301</v>
      </c>
      <c r="D140" s="48">
        <f>_xlfn.MAXIFS('Resource Capital'!$H:$H,'Resource Capital'!$A:$A,D$2,'Resource Capital'!$F:$F,$A140)</f>
        <v>0</v>
      </c>
      <c r="E140" s="48">
        <f>_xlfn.MAXIFS('Resource Capital'!$H:$H,'Resource Capital'!$A:$A,E$2,'Resource Capital'!$F:$F,$A140)</f>
        <v>0</v>
      </c>
      <c r="F140" s="48">
        <f>_xlfn.MAXIFS('Resource Capital'!$H:$H,'Resource Capital'!$A:$A,F$2,'Resource Capital'!$F:$F,$A140)</f>
        <v>0</v>
      </c>
      <c r="G140" s="48">
        <f>_xlfn.MAXIFS('Resource Capital'!$H:$H,'Resource Capital'!$A:$A,G$2,'Resource Capital'!$F:$F,$A140)</f>
        <v>0</v>
      </c>
      <c r="I140" s="48" t="str">
        <f t="shared" ref="I140:I150" si="15">"20"&amp;RIGHT(A140,2)</f>
        <v>2040</v>
      </c>
      <c r="J140" s="48">
        <f t="shared" ref="J140:J150" si="16">INT(I140)</f>
        <v>2040</v>
      </c>
    </row>
    <row r="141" spans="1:10" x14ac:dyDescent="0.5">
      <c r="A141" s="67" t="s">
        <v>383</v>
      </c>
      <c r="B141" s="68">
        <v>9</v>
      </c>
      <c r="C141" s="67" t="s">
        <v>301</v>
      </c>
      <c r="D141" s="48">
        <f>_xlfn.MAXIFS('Resource Capital'!$H:$H,'Resource Capital'!$A:$A,D$2,'Resource Capital'!$F:$F,$A141)</f>
        <v>0</v>
      </c>
      <c r="E141" s="48">
        <f>_xlfn.MAXIFS('Resource Capital'!$H:$H,'Resource Capital'!$A:$A,E$2,'Resource Capital'!$F:$F,$A141)</f>
        <v>0</v>
      </c>
      <c r="F141" s="48">
        <f>_xlfn.MAXIFS('Resource Capital'!$H:$H,'Resource Capital'!$A:$A,F$2,'Resource Capital'!$F:$F,$A141)</f>
        <v>0</v>
      </c>
      <c r="G141" s="48">
        <f>_xlfn.MAXIFS('Resource Capital'!$H:$H,'Resource Capital'!$A:$A,G$2,'Resource Capital'!$F:$F,$A141)</f>
        <v>0</v>
      </c>
      <c r="I141" s="48" t="str">
        <f t="shared" si="15"/>
        <v>2041</v>
      </c>
      <c r="J141" s="48">
        <f t="shared" si="16"/>
        <v>2041</v>
      </c>
    </row>
    <row r="142" spans="1:10" x14ac:dyDescent="0.5">
      <c r="A142" s="67" t="s">
        <v>384</v>
      </c>
      <c r="B142" s="68">
        <v>10</v>
      </c>
      <c r="C142" s="67" t="s">
        <v>301</v>
      </c>
      <c r="D142" s="48">
        <f>_xlfn.MAXIFS('Resource Capital'!$H:$H,'Resource Capital'!$A:$A,D$2,'Resource Capital'!$F:$F,$A142)</f>
        <v>0</v>
      </c>
      <c r="E142" s="48">
        <f>_xlfn.MAXIFS('Resource Capital'!$H:$H,'Resource Capital'!$A:$A,E$2,'Resource Capital'!$F:$F,$A142)</f>
        <v>0</v>
      </c>
      <c r="F142" s="48">
        <f>_xlfn.MAXIFS('Resource Capital'!$H:$H,'Resource Capital'!$A:$A,F$2,'Resource Capital'!$F:$F,$A142)</f>
        <v>0</v>
      </c>
      <c r="G142" s="48">
        <f>_xlfn.MAXIFS('Resource Capital'!$H:$H,'Resource Capital'!$A:$A,G$2,'Resource Capital'!$F:$F,$A142)</f>
        <v>0</v>
      </c>
      <c r="I142" s="48" t="str">
        <f t="shared" si="15"/>
        <v>2042</v>
      </c>
      <c r="J142" s="48">
        <f t="shared" si="16"/>
        <v>2042</v>
      </c>
    </row>
    <row r="143" spans="1:10" x14ac:dyDescent="0.5">
      <c r="A143" s="67" t="s">
        <v>385</v>
      </c>
      <c r="B143" s="68">
        <v>11</v>
      </c>
      <c r="C143" s="67" t="s">
        <v>301</v>
      </c>
      <c r="D143" s="48">
        <f>_xlfn.MAXIFS('Resource Capital'!$H:$H,'Resource Capital'!$A:$A,D$2,'Resource Capital'!$F:$F,$A143)</f>
        <v>0</v>
      </c>
      <c r="E143" s="48">
        <f>_xlfn.MAXIFS('Resource Capital'!$H:$H,'Resource Capital'!$A:$A,E$2,'Resource Capital'!$F:$F,$A143)</f>
        <v>0</v>
      </c>
      <c r="F143" s="48">
        <f>_xlfn.MAXIFS('Resource Capital'!$H:$H,'Resource Capital'!$A:$A,F$2,'Resource Capital'!$F:$F,$A143)</f>
        <v>0</v>
      </c>
      <c r="G143" s="48">
        <f>_xlfn.MAXIFS('Resource Capital'!$H:$H,'Resource Capital'!$A:$A,G$2,'Resource Capital'!$F:$F,$A143)</f>
        <v>0</v>
      </c>
      <c r="I143" s="48" t="str">
        <f t="shared" si="15"/>
        <v>2043</v>
      </c>
      <c r="J143" s="48">
        <f t="shared" si="16"/>
        <v>2043</v>
      </c>
    </row>
    <row r="144" spans="1:10" x14ac:dyDescent="0.5">
      <c r="A144" s="67" t="s">
        <v>386</v>
      </c>
      <c r="B144" s="68">
        <v>12</v>
      </c>
      <c r="C144" s="67" t="s">
        <v>301</v>
      </c>
      <c r="D144" s="48">
        <f>_xlfn.MAXIFS('Resource Capital'!$H:$H,'Resource Capital'!$A:$A,D$2,'Resource Capital'!$F:$F,$A144)</f>
        <v>0</v>
      </c>
      <c r="E144" s="48">
        <f>_xlfn.MAXIFS('Resource Capital'!$H:$H,'Resource Capital'!$A:$A,E$2,'Resource Capital'!$F:$F,$A144)</f>
        <v>0</v>
      </c>
      <c r="F144" s="48">
        <f>_xlfn.MAXIFS('Resource Capital'!$H:$H,'Resource Capital'!$A:$A,F$2,'Resource Capital'!$F:$F,$A144)</f>
        <v>0</v>
      </c>
      <c r="G144" s="48">
        <f>_xlfn.MAXIFS('Resource Capital'!$H:$H,'Resource Capital'!$A:$A,G$2,'Resource Capital'!$F:$F,$A144)</f>
        <v>0</v>
      </c>
      <c r="I144" s="48" t="str">
        <f t="shared" si="15"/>
        <v>2044</v>
      </c>
      <c r="J144" s="48">
        <f t="shared" si="16"/>
        <v>2044</v>
      </c>
    </row>
    <row r="145" spans="1:10" x14ac:dyDescent="0.5">
      <c r="A145" s="67" t="s">
        <v>387</v>
      </c>
      <c r="B145" s="68">
        <v>13</v>
      </c>
      <c r="C145" s="67" t="s">
        <v>301</v>
      </c>
      <c r="D145" s="48">
        <f>_xlfn.MAXIFS('Resource Capital'!$H:$H,'Resource Capital'!$A:$A,D$2,'Resource Capital'!$F:$F,$A145)</f>
        <v>0</v>
      </c>
      <c r="E145" s="48">
        <f>_xlfn.MAXIFS('Resource Capital'!$H:$H,'Resource Capital'!$A:$A,E$2,'Resource Capital'!$F:$F,$A145)</f>
        <v>4</v>
      </c>
      <c r="F145" s="48">
        <f>_xlfn.MAXIFS('Resource Capital'!$H:$H,'Resource Capital'!$A:$A,F$2,'Resource Capital'!$F:$F,$A145)</f>
        <v>0</v>
      </c>
      <c r="G145" s="48">
        <f>_xlfn.MAXIFS('Resource Capital'!$H:$H,'Resource Capital'!$A:$A,G$2,'Resource Capital'!$F:$F,$A145)</f>
        <v>0</v>
      </c>
      <c r="I145" s="48" t="str">
        <f t="shared" si="15"/>
        <v>2045</v>
      </c>
      <c r="J145" s="48">
        <f t="shared" si="16"/>
        <v>2045</v>
      </c>
    </row>
    <row r="146" spans="1:10" x14ac:dyDescent="0.5">
      <c r="A146" s="67" t="s">
        <v>388</v>
      </c>
      <c r="B146" s="68">
        <v>14</v>
      </c>
      <c r="C146" s="67" t="s">
        <v>301</v>
      </c>
      <c r="D146" s="48">
        <f>_xlfn.MAXIFS('Resource Capital'!$H:$H,'Resource Capital'!$A:$A,D$2,'Resource Capital'!$F:$F,$A146)</f>
        <v>0</v>
      </c>
      <c r="E146" s="48">
        <f>_xlfn.MAXIFS('Resource Capital'!$H:$H,'Resource Capital'!$A:$A,E$2,'Resource Capital'!$F:$F,$A146)</f>
        <v>4</v>
      </c>
      <c r="F146" s="48">
        <f>_xlfn.MAXIFS('Resource Capital'!$H:$H,'Resource Capital'!$A:$A,F$2,'Resource Capital'!$F:$F,$A146)</f>
        <v>0</v>
      </c>
      <c r="G146" s="48">
        <f>_xlfn.MAXIFS('Resource Capital'!$H:$H,'Resource Capital'!$A:$A,G$2,'Resource Capital'!$F:$F,$A146)</f>
        <v>0</v>
      </c>
      <c r="I146" s="48" t="str">
        <f t="shared" si="15"/>
        <v>2046</v>
      </c>
      <c r="J146" s="48">
        <f t="shared" si="16"/>
        <v>2046</v>
      </c>
    </row>
    <row r="147" spans="1:10" x14ac:dyDescent="0.5">
      <c r="A147" s="67" t="s">
        <v>389</v>
      </c>
      <c r="B147" s="68">
        <v>15</v>
      </c>
      <c r="C147" s="67" t="s">
        <v>301</v>
      </c>
      <c r="D147" s="48">
        <f>_xlfn.MAXIFS('Resource Capital'!$H:$H,'Resource Capital'!$A:$A,D$2,'Resource Capital'!$F:$F,$A147)</f>
        <v>0</v>
      </c>
      <c r="E147" s="48">
        <f>_xlfn.MAXIFS('Resource Capital'!$H:$H,'Resource Capital'!$A:$A,E$2,'Resource Capital'!$F:$F,$A147)</f>
        <v>4</v>
      </c>
      <c r="F147" s="48">
        <f>_xlfn.MAXIFS('Resource Capital'!$H:$H,'Resource Capital'!$A:$A,F$2,'Resource Capital'!$F:$F,$A147)</f>
        <v>0</v>
      </c>
      <c r="G147" s="48">
        <f>_xlfn.MAXIFS('Resource Capital'!$H:$H,'Resource Capital'!$A:$A,G$2,'Resource Capital'!$F:$F,$A147)</f>
        <v>0</v>
      </c>
      <c r="I147" s="48" t="str">
        <f t="shared" si="15"/>
        <v>2047</v>
      </c>
      <c r="J147" s="48">
        <f t="shared" si="16"/>
        <v>2047</v>
      </c>
    </row>
    <row r="148" spans="1:10" x14ac:dyDescent="0.5">
      <c r="A148" s="67" t="s">
        <v>390</v>
      </c>
      <c r="B148" s="68">
        <v>16</v>
      </c>
      <c r="C148" s="67" t="s">
        <v>301</v>
      </c>
      <c r="D148" s="48">
        <f>_xlfn.MAXIFS('Resource Capital'!$H:$H,'Resource Capital'!$A:$A,D$2,'Resource Capital'!$F:$F,$A148)</f>
        <v>0</v>
      </c>
      <c r="E148" s="48">
        <f>_xlfn.MAXIFS('Resource Capital'!$H:$H,'Resource Capital'!$A:$A,E$2,'Resource Capital'!$F:$F,$A148)</f>
        <v>3</v>
      </c>
      <c r="F148" s="48">
        <f>_xlfn.MAXIFS('Resource Capital'!$H:$H,'Resource Capital'!$A:$A,F$2,'Resource Capital'!$F:$F,$A148)</f>
        <v>0</v>
      </c>
      <c r="G148" s="48">
        <f>_xlfn.MAXIFS('Resource Capital'!$H:$H,'Resource Capital'!$A:$A,G$2,'Resource Capital'!$F:$F,$A148)</f>
        <v>0</v>
      </c>
      <c r="I148" s="48" t="str">
        <f t="shared" si="15"/>
        <v>2048</v>
      </c>
      <c r="J148" s="48">
        <f t="shared" si="16"/>
        <v>2048</v>
      </c>
    </row>
    <row r="149" spans="1:10" x14ac:dyDescent="0.5">
      <c r="A149" s="67" t="s">
        <v>391</v>
      </c>
      <c r="B149" s="68">
        <v>17</v>
      </c>
      <c r="C149" s="67" t="s">
        <v>301</v>
      </c>
      <c r="D149" s="48">
        <f>_xlfn.MAXIFS('Resource Capital'!$H:$H,'Resource Capital'!$A:$A,D$2,'Resource Capital'!$F:$F,$A149)</f>
        <v>6</v>
      </c>
      <c r="E149" s="48">
        <f>_xlfn.MAXIFS('Resource Capital'!$H:$H,'Resource Capital'!$A:$A,E$2,'Resource Capital'!$F:$F,$A149)</f>
        <v>0</v>
      </c>
      <c r="F149" s="48">
        <f>_xlfn.MAXIFS('Resource Capital'!$H:$H,'Resource Capital'!$A:$A,F$2,'Resource Capital'!$F:$F,$A149)</f>
        <v>0</v>
      </c>
      <c r="G149" s="48">
        <f>_xlfn.MAXIFS('Resource Capital'!$H:$H,'Resource Capital'!$A:$A,G$2,'Resource Capital'!$F:$F,$A149)</f>
        <v>0</v>
      </c>
      <c r="I149" s="48" t="str">
        <f t="shared" si="15"/>
        <v>2049</v>
      </c>
      <c r="J149" s="48">
        <f t="shared" si="16"/>
        <v>2049</v>
      </c>
    </row>
    <row r="150" spans="1:10" x14ac:dyDescent="0.5">
      <c r="A150" s="67" t="s">
        <v>392</v>
      </c>
      <c r="B150" s="68">
        <v>18</v>
      </c>
      <c r="C150" s="67" t="s">
        <v>301</v>
      </c>
      <c r="D150" s="48">
        <f>_xlfn.MAXIFS('Resource Capital'!$H:$H,'Resource Capital'!$A:$A,D$2,'Resource Capital'!$F:$F,$A150)</f>
        <v>3</v>
      </c>
      <c r="E150" s="48">
        <f>_xlfn.MAXIFS('Resource Capital'!$H:$H,'Resource Capital'!$A:$A,E$2,'Resource Capital'!$F:$F,$A150)</f>
        <v>1</v>
      </c>
      <c r="F150" s="48">
        <f>_xlfn.MAXIFS('Resource Capital'!$H:$H,'Resource Capital'!$A:$A,F$2,'Resource Capital'!$F:$F,$A150)</f>
        <v>0</v>
      </c>
      <c r="G150" s="48">
        <f>_xlfn.MAXIFS('Resource Capital'!$H:$H,'Resource Capital'!$A:$A,G$2,'Resource Capital'!$F:$F,$A150)</f>
        <v>0</v>
      </c>
      <c r="I150" s="48" t="str">
        <f t="shared" si="15"/>
        <v>2050</v>
      </c>
      <c r="J150" s="48">
        <f t="shared" si="16"/>
        <v>2050</v>
      </c>
    </row>
    <row r="151" spans="1:10" x14ac:dyDescent="0.5">
      <c r="A151" s="67" t="s">
        <v>319</v>
      </c>
      <c r="B151" s="68"/>
      <c r="C151" s="67" t="s">
        <v>304</v>
      </c>
      <c r="J151" s="48">
        <f t="shared" si="11"/>
        <v>0</v>
      </c>
    </row>
  </sheetData>
  <autoFilter ref="A2:L151" xr:uid="{27C99E1A-498C-4D29-9288-95D749E266A5}"/>
  <mergeCells count="2">
    <mergeCell ref="A1:C1"/>
    <mergeCell ref="D1:F1"/>
  </mergeCells>
  <phoneticPr fontId="27" type="noConversion"/>
  <conditionalFormatting sqref="D3:G150">
    <cfRule type="expression" dxfId="0" priority="2">
      <formula>D3=$B3</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929BF-D139-4587-9696-412ED9078B52}">
  <sheetPr>
    <tabColor theme="5" tint="0.79998168889431442"/>
  </sheetPr>
  <dimension ref="A1:C21"/>
  <sheetViews>
    <sheetView workbookViewId="0">
      <selection activeCell="C24" sqref="C24"/>
    </sheetView>
  </sheetViews>
  <sheetFormatPr defaultRowHeight="18" x14ac:dyDescent="0.5"/>
  <cols>
    <col min="1" max="1" width="16.6640625" customWidth="1"/>
    <col min="2" max="2" width="28.77734375" customWidth="1"/>
    <col min="3" max="3" width="40.21875" bestFit="1" customWidth="1"/>
  </cols>
  <sheetData>
    <row r="1" spans="1:3" x14ac:dyDescent="0.5">
      <c r="A1" s="1" t="s">
        <v>72</v>
      </c>
      <c r="B1" s="1" t="s">
        <v>71</v>
      </c>
      <c r="C1" s="3" t="s">
        <v>4</v>
      </c>
    </row>
    <row r="2" spans="1:3" x14ac:dyDescent="0.5">
      <c r="A2" t="s">
        <v>62</v>
      </c>
      <c r="B2" t="s">
        <v>62</v>
      </c>
      <c r="C2" s="2" t="s">
        <v>37</v>
      </c>
    </row>
    <row r="3" spans="1:3" x14ac:dyDescent="0.5">
      <c r="A3" t="s">
        <v>63</v>
      </c>
      <c r="B3" t="s">
        <v>63</v>
      </c>
      <c r="C3" s="2" t="s">
        <v>38</v>
      </c>
    </row>
    <row r="4" spans="1:3" x14ac:dyDescent="0.5">
      <c r="A4" t="s">
        <v>52</v>
      </c>
      <c r="B4" t="s">
        <v>52</v>
      </c>
      <c r="C4" s="2" t="s">
        <v>39</v>
      </c>
    </row>
    <row r="5" spans="1:3" x14ac:dyDescent="0.5">
      <c r="A5" t="s">
        <v>52</v>
      </c>
      <c r="B5" t="s">
        <v>52</v>
      </c>
      <c r="C5" s="2" t="s">
        <v>40</v>
      </c>
    </row>
    <row r="6" spans="1:3" x14ac:dyDescent="0.5">
      <c r="A6" t="s">
        <v>52</v>
      </c>
      <c r="B6" t="s">
        <v>52</v>
      </c>
      <c r="C6" s="2" t="s">
        <v>41</v>
      </c>
    </row>
    <row r="7" spans="1:3" x14ac:dyDescent="0.5">
      <c r="A7" t="s">
        <v>64</v>
      </c>
      <c r="B7" t="s">
        <v>64</v>
      </c>
      <c r="C7" s="2" t="s">
        <v>42</v>
      </c>
    </row>
    <row r="8" spans="1:3" x14ac:dyDescent="0.5">
      <c r="A8" t="s">
        <v>65</v>
      </c>
      <c r="B8" t="s">
        <v>65</v>
      </c>
      <c r="C8" s="2" t="s">
        <v>43</v>
      </c>
    </row>
    <row r="9" spans="1:3" x14ac:dyDescent="0.5">
      <c r="A9" t="s">
        <v>66</v>
      </c>
      <c r="B9" t="s">
        <v>66</v>
      </c>
      <c r="C9" s="2" t="s">
        <v>44</v>
      </c>
    </row>
    <row r="10" spans="1:3" x14ac:dyDescent="0.5">
      <c r="A10" t="s">
        <v>54</v>
      </c>
      <c r="B10" t="s">
        <v>68</v>
      </c>
      <c r="C10" s="2" t="s">
        <v>45</v>
      </c>
    </row>
    <row r="11" spans="1:3" x14ac:dyDescent="0.5">
      <c r="A11" t="s">
        <v>69</v>
      </c>
      <c r="B11" t="s">
        <v>69</v>
      </c>
      <c r="C11" s="2" t="s">
        <v>57</v>
      </c>
    </row>
    <row r="12" spans="1:3" x14ac:dyDescent="0.5">
      <c r="A12" t="s">
        <v>56</v>
      </c>
      <c r="B12" t="s">
        <v>67</v>
      </c>
      <c r="C12" s="2" t="s">
        <v>58</v>
      </c>
    </row>
    <row r="13" spans="1:3" x14ac:dyDescent="0.5">
      <c r="A13" t="s">
        <v>70</v>
      </c>
      <c r="B13" t="s">
        <v>67</v>
      </c>
      <c r="C13" s="2" t="s">
        <v>59</v>
      </c>
    </row>
    <row r="14" spans="1:3" x14ac:dyDescent="0.5">
      <c r="A14" t="s">
        <v>55</v>
      </c>
      <c r="B14" t="s">
        <v>68</v>
      </c>
      <c r="C14" s="2" t="s">
        <v>60</v>
      </c>
    </row>
    <row r="15" spans="1:3" x14ac:dyDescent="0.5">
      <c r="A15" s="48" t="s">
        <v>55</v>
      </c>
      <c r="B15" s="48" t="s">
        <v>68</v>
      </c>
      <c r="C15" s="47" t="s">
        <v>197</v>
      </c>
    </row>
    <row r="16" spans="1:3" s="119" customFormat="1" x14ac:dyDescent="0.5">
      <c r="A16" s="119" t="s">
        <v>404</v>
      </c>
      <c r="B16" s="119" t="s">
        <v>404</v>
      </c>
      <c r="C16" s="119" t="s">
        <v>402</v>
      </c>
    </row>
    <row r="17" spans="1:3" x14ac:dyDescent="0.5">
      <c r="A17" t="s">
        <v>53</v>
      </c>
      <c r="B17" t="s">
        <v>53</v>
      </c>
      <c r="C17" s="2" t="s">
        <v>61</v>
      </c>
    </row>
    <row r="18" spans="1:3" x14ac:dyDescent="0.5">
      <c r="B18" s="44"/>
    </row>
    <row r="19" spans="1:3" x14ac:dyDescent="0.5">
      <c r="B19" s="44"/>
    </row>
    <row r="20" spans="1:3" x14ac:dyDescent="0.5">
      <c r="B20" s="44"/>
    </row>
    <row r="21" spans="1:3" x14ac:dyDescent="0.5">
      <c r="B21" s="4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970E8-1BBD-4F3D-AF03-E961445FDF6E}">
  <sheetPr>
    <tabColor rgb="FFFF0000"/>
  </sheetPr>
  <dimension ref="B2:T80"/>
  <sheetViews>
    <sheetView zoomScale="90" zoomScaleNormal="90" workbookViewId="0">
      <selection activeCell="N34" sqref="N34"/>
    </sheetView>
  </sheetViews>
  <sheetFormatPr defaultRowHeight="18" x14ac:dyDescent="0.5"/>
  <cols>
    <col min="1" max="1" width="2.6640625" customWidth="1"/>
    <col min="3" max="3" width="27" customWidth="1"/>
    <col min="4" max="4" width="19.88671875" customWidth="1"/>
    <col min="5" max="5" width="17.77734375" customWidth="1"/>
    <col min="6" max="6" width="18.77734375" customWidth="1"/>
    <col min="7" max="7" width="19.109375" customWidth="1"/>
    <col min="8" max="8" width="21.88671875" customWidth="1"/>
    <col min="9" max="11" width="17.44140625" bestFit="1" customWidth="1"/>
    <col min="12" max="12" width="19.21875" bestFit="1" customWidth="1"/>
    <col min="13" max="13" width="26.5546875" bestFit="1" customWidth="1"/>
    <col min="14" max="14" width="19.21875" bestFit="1" customWidth="1"/>
    <col min="15" max="18" width="17" bestFit="1" customWidth="1"/>
  </cols>
  <sheetData>
    <row r="2" spans="2:20" s="48" customFormat="1" x14ac:dyDescent="0.5">
      <c r="B2" s="54"/>
    </row>
    <row r="3" spans="2:20" s="48" customFormat="1" x14ac:dyDescent="0.5">
      <c r="B3" s="132" t="s">
        <v>437</v>
      </c>
      <c r="C3" s="132"/>
      <c r="D3" s="132"/>
    </row>
    <row r="4" spans="2:20" s="48" customFormat="1" x14ac:dyDescent="0.5">
      <c r="B4" s="132" t="s">
        <v>454</v>
      </c>
      <c r="C4" s="132"/>
      <c r="D4" s="132"/>
    </row>
    <row r="5" spans="2:20" s="48" customFormat="1" x14ac:dyDescent="0.5"/>
    <row r="6" spans="2:20" x14ac:dyDescent="0.5">
      <c r="C6" s="155" t="s">
        <v>305</v>
      </c>
      <c r="D6" s="155"/>
      <c r="E6" s="155"/>
      <c r="F6" s="155"/>
      <c r="G6" s="155"/>
      <c r="H6" s="155"/>
    </row>
    <row r="7" spans="2:20" x14ac:dyDescent="0.5">
      <c r="C7" s="129" t="s">
        <v>438</v>
      </c>
      <c r="D7" s="129" t="s">
        <v>438</v>
      </c>
      <c r="E7" s="129" t="s">
        <v>438</v>
      </c>
      <c r="F7" s="129" t="s">
        <v>438</v>
      </c>
      <c r="G7" s="129" t="s">
        <v>440</v>
      </c>
      <c r="H7" s="129" t="s">
        <v>440</v>
      </c>
      <c r="I7" s="129" t="s">
        <v>440</v>
      </c>
      <c r="J7" s="129" t="s">
        <v>440</v>
      </c>
      <c r="K7" s="129" t="s">
        <v>441</v>
      </c>
      <c r="L7" s="129" t="s">
        <v>441</v>
      </c>
      <c r="M7" s="129" t="s">
        <v>441</v>
      </c>
      <c r="N7" s="129" t="s">
        <v>441</v>
      </c>
      <c r="O7" s="129" t="s">
        <v>442</v>
      </c>
      <c r="P7" s="129" t="s">
        <v>442</v>
      </c>
      <c r="Q7" s="129" t="s">
        <v>442</v>
      </c>
      <c r="R7" s="129" t="s">
        <v>442</v>
      </c>
    </row>
    <row r="8" spans="2:20" x14ac:dyDescent="0.5">
      <c r="B8" t="s">
        <v>6</v>
      </c>
      <c r="C8" s="129" t="s">
        <v>451</v>
      </c>
      <c r="D8" s="129" t="s">
        <v>452</v>
      </c>
      <c r="E8" s="129" t="s">
        <v>301</v>
      </c>
      <c r="F8" s="129" t="s">
        <v>443</v>
      </c>
      <c r="G8" s="129" t="s">
        <v>452</v>
      </c>
      <c r="H8" s="129" t="s">
        <v>451</v>
      </c>
      <c r="I8" s="129" t="s">
        <v>301</v>
      </c>
      <c r="J8" s="129" t="s">
        <v>443</v>
      </c>
      <c r="K8" s="129" t="s">
        <v>452</v>
      </c>
      <c r="L8" s="129" t="s">
        <v>451</v>
      </c>
      <c r="M8" s="129" t="s">
        <v>301</v>
      </c>
      <c r="N8" s="129" t="s">
        <v>443</v>
      </c>
      <c r="O8" s="129" t="s">
        <v>451</v>
      </c>
      <c r="P8" s="129" t="s">
        <v>452</v>
      </c>
      <c r="Q8" s="129" t="s">
        <v>301</v>
      </c>
      <c r="R8" s="129" t="s">
        <v>443</v>
      </c>
    </row>
    <row r="9" spans="2:20" x14ac:dyDescent="0.5">
      <c r="B9">
        <v>2021</v>
      </c>
      <c r="C9" s="129">
        <v>0</v>
      </c>
      <c r="D9" s="129">
        <v>0</v>
      </c>
      <c r="E9" s="129">
        <v>0</v>
      </c>
      <c r="F9" s="129">
        <v>0</v>
      </c>
      <c r="G9" s="129">
        <v>0</v>
      </c>
      <c r="H9" s="129">
        <v>0</v>
      </c>
      <c r="I9" s="129">
        <v>0</v>
      </c>
      <c r="J9" s="129">
        <v>0</v>
      </c>
      <c r="K9" s="129">
        <v>0</v>
      </c>
      <c r="L9" s="129">
        <v>0</v>
      </c>
      <c r="M9" s="129">
        <v>0</v>
      </c>
      <c r="N9" s="129">
        <v>0</v>
      </c>
      <c r="O9">
        <v>0</v>
      </c>
      <c r="P9">
        <v>0</v>
      </c>
      <c r="Q9" s="129">
        <v>0</v>
      </c>
      <c r="R9" s="129">
        <v>0</v>
      </c>
      <c r="S9" s="129"/>
      <c r="T9" s="129"/>
    </row>
    <row r="10" spans="2:20" x14ac:dyDescent="0.5">
      <c r="B10">
        <v>2022</v>
      </c>
      <c r="C10" s="129">
        <v>0</v>
      </c>
      <c r="D10" s="129">
        <v>0</v>
      </c>
      <c r="E10" s="129">
        <v>0</v>
      </c>
      <c r="F10" s="129">
        <v>0</v>
      </c>
      <c r="G10" s="129">
        <v>0</v>
      </c>
      <c r="H10" s="129">
        <v>0</v>
      </c>
      <c r="I10" s="129">
        <v>0</v>
      </c>
      <c r="J10" s="129">
        <v>0</v>
      </c>
      <c r="K10" s="129">
        <v>0</v>
      </c>
      <c r="L10" s="129">
        <v>0</v>
      </c>
      <c r="M10" s="129">
        <v>0</v>
      </c>
      <c r="N10" s="129">
        <v>0</v>
      </c>
      <c r="O10">
        <v>0</v>
      </c>
      <c r="P10">
        <v>0</v>
      </c>
      <c r="Q10" s="129">
        <v>0</v>
      </c>
      <c r="R10" s="129">
        <v>0</v>
      </c>
      <c r="S10" s="129"/>
      <c r="T10" s="129"/>
    </row>
    <row r="11" spans="2:20" x14ac:dyDescent="0.5">
      <c r="B11">
        <v>2023</v>
      </c>
      <c r="C11" s="129">
        <v>0</v>
      </c>
      <c r="D11" s="129">
        <v>100</v>
      </c>
      <c r="E11" s="129">
        <v>0</v>
      </c>
      <c r="F11" s="129">
        <v>0</v>
      </c>
      <c r="G11" s="129">
        <v>100</v>
      </c>
      <c r="H11" s="129">
        <v>0</v>
      </c>
      <c r="I11" s="129">
        <v>0</v>
      </c>
      <c r="J11" s="129">
        <v>0</v>
      </c>
      <c r="K11" s="129">
        <v>100</v>
      </c>
      <c r="L11" s="129">
        <v>0</v>
      </c>
      <c r="M11" s="129">
        <v>200</v>
      </c>
      <c r="N11" s="129">
        <v>0</v>
      </c>
      <c r="O11">
        <v>0</v>
      </c>
      <c r="P11">
        <v>100</v>
      </c>
      <c r="Q11" s="129">
        <v>200</v>
      </c>
      <c r="R11" s="129">
        <v>0</v>
      </c>
      <c r="S11" s="129"/>
      <c r="T11" s="129"/>
    </row>
    <row r="12" spans="2:20" x14ac:dyDescent="0.5">
      <c r="B12">
        <v>2024</v>
      </c>
      <c r="C12" s="129">
        <v>0</v>
      </c>
      <c r="D12" s="129">
        <v>0</v>
      </c>
      <c r="E12" s="129">
        <v>0</v>
      </c>
      <c r="F12" s="129">
        <v>0</v>
      </c>
      <c r="G12" s="129">
        <v>0</v>
      </c>
      <c r="H12" s="129">
        <v>0</v>
      </c>
      <c r="I12" s="129">
        <v>0</v>
      </c>
      <c r="J12" s="129">
        <v>0</v>
      </c>
      <c r="K12" s="129">
        <v>0</v>
      </c>
      <c r="L12" s="129">
        <v>0</v>
      </c>
      <c r="M12" s="129">
        <v>200</v>
      </c>
      <c r="N12" s="129">
        <v>0</v>
      </c>
      <c r="O12">
        <v>0</v>
      </c>
      <c r="P12">
        <v>0</v>
      </c>
      <c r="Q12" s="129">
        <v>200</v>
      </c>
      <c r="R12" s="129">
        <v>0</v>
      </c>
      <c r="S12" s="129"/>
      <c r="T12" s="129"/>
    </row>
    <row r="13" spans="2:20" x14ac:dyDescent="0.5">
      <c r="B13">
        <v>2025</v>
      </c>
      <c r="C13" s="129">
        <v>0</v>
      </c>
      <c r="D13" s="129">
        <v>0</v>
      </c>
      <c r="E13" s="129">
        <v>0</v>
      </c>
      <c r="F13" s="129">
        <v>0</v>
      </c>
      <c r="G13" s="129">
        <v>0</v>
      </c>
      <c r="H13" s="129">
        <v>0</v>
      </c>
      <c r="I13" s="129">
        <v>0</v>
      </c>
      <c r="J13" s="129">
        <v>0</v>
      </c>
      <c r="K13" s="129">
        <v>0</v>
      </c>
      <c r="L13" s="129">
        <v>0</v>
      </c>
      <c r="M13" s="129">
        <v>400</v>
      </c>
      <c r="N13" s="129">
        <v>0</v>
      </c>
      <c r="O13">
        <v>0</v>
      </c>
      <c r="P13">
        <v>0</v>
      </c>
      <c r="Q13" s="129">
        <v>400</v>
      </c>
      <c r="R13" s="129">
        <v>0</v>
      </c>
      <c r="S13" s="129"/>
      <c r="T13" s="129"/>
    </row>
    <row r="14" spans="2:20" x14ac:dyDescent="0.5">
      <c r="B14">
        <v>2026</v>
      </c>
      <c r="C14" s="129">
        <v>0</v>
      </c>
      <c r="D14" s="129">
        <v>0</v>
      </c>
      <c r="E14" s="129">
        <v>0</v>
      </c>
      <c r="F14" s="129">
        <v>0</v>
      </c>
      <c r="G14" s="129">
        <v>0</v>
      </c>
      <c r="H14" s="129">
        <v>0</v>
      </c>
      <c r="I14" s="129">
        <v>0</v>
      </c>
      <c r="J14" s="129">
        <v>0</v>
      </c>
      <c r="K14" s="129">
        <v>0</v>
      </c>
      <c r="L14" s="129">
        <v>0</v>
      </c>
      <c r="M14" s="129">
        <v>400</v>
      </c>
      <c r="N14" s="129">
        <v>0</v>
      </c>
      <c r="O14">
        <v>0</v>
      </c>
      <c r="P14">
        <v>0</v>
      </c>
      <c r="Q14" s="129">
        <v>400</v>
      </c>
      <c r="R14" s="129">
        <v>0</v>
      </c>
      <c r="S14" s="129"/>
      <c r="T14" s="129"/>
    </row>
    <row r="15" spans="2:20" x14ac:dyDescent="0.5">
      <c r="B15">
        <v>2027</v>
      </c>
      <c r="C15" s="129">
        <v>0</v>
      </c>
      <c r="D15" s="129">
        <v>0</v>
      </c>
      <c r="E15" s="129">
        <v>0</v>
      </c>
      <c r="F15" s="129">
        <v>0</v>
      </c>
      <c r="G15" s="129">
        <v>0</v>
      </c>
      <c r="H15" s="129">
        <v>0</v>
      </c>
      <c r="I15" s="129">
        <v>0</v>
      </c>
      <c r="J15" s="129">
        <v>0</v>
      </c>
      <c r="K15" s="129">
        <v>0</v>
      </c>
      <c r="L15" s="129">
        <v>0</v>
      </c>
      <c r="M15" s="129">
        <v>400</v>
      </c>
      <c r="N15" s="129">
        <v>0</v>
      </c>
      <c r="O15">
        <v>0</v>
      </c>
      <c r="P15">
        <v>0</v>
      </c>
      <c r="Q15" s="129">
        <v>400</v>
      </c>
      <c r="R15" s="129">
        <v>0</v>
      </c>
      <c r="S15" s="129"/>
      <c r="T15" s="129"/>
    </row>
    <row r="16" spans="2:20" x14ac:dyDescent="0.5">
      <c r="B16">
        <v>2028</v>
      </c>
      <c r="C16" s="129">
        <v>476</v>
      </c>
      <c r="D16" s="129">
        <v>200</v>
      </c>
      <c r="E16" s="129">
        <v>0</v>
      </c>
      <c r="F16" s="129">
        <v>0</v>
      </c>
      <c r="G16" s="129">
        <v>0</v>
      </c>
      <c r="H16" s="129">
        <v>0</v>
      </c>
      <c r="I16" s="129">
        <v>0</v>
      </c>
      <c r="J16" s="129">
        <v>0</v>
      </c>
      <c r="K16" s="129">
        <v>0</v>
      </c>
      <c r="L16" s="129">
        <v>0</v>
      </c>
      <c r="M16" s="129">
        <v>400</v>
      </c>
      <c r="N16" s="129">
        <v>0</v>
      </c>
      <c r="O16">
        <v>476</v>
      </c>
      <c r="P16">
        <v>150</v>
      </c>
      <c r="Q16">
        <v>400</v>
      </c>
      <c r="R16">
        <v>0</v>
      </c>
    </row>
    <row r="17" spans="2:18" x14ac:dyDescent="0.5">
      <c r="B17">
        <v>2029</v>
      </c>
      <c r="C17" s="129">
        <v>476</v>
      </c>
      <c r="D17" s="129">
        <v>200</v>
      </c>
      <c r="E17" s="129">
        <v>0</v>
      </c>
      <c r="F17" s="129">
        <v>0</v>
      </c>
      <c r="G17" s="129">
        <v>0</v>
      </c>
      <c r="H17" s="129">
        <v>0</v>
      </c>
      <c r="I17" s="129">
        <v>0</v>
      </c>
      <c r="J17" s="129">
        <v>0</v>
      </c>
      <c r="K17" s="129">
        <v>0</v>
      </c>
      <c r="L17" s="129">
        <v>0</v>
      </c>
      <c r="M17" s="129">
        <v>400</v>
      </c>
      <c r="N17" s="129">
        <v>0</v>
      </c>
      <c r="O17">
        <v>476</v>
      </c>
      <c r="P17">
        <v>150</v>
      </c>
      <c r="Q17">
        <v>400</v>
      </c>
      <c r="R17">
        <v>0</v>
      </c>
    </row>
    <row r="18" spans="2:18" x14ac:dyDescent="0.5">
      <c r="B18">
        <v>2030</v>
      </c>
      <c r="C18" s="129">
        <v>476</v>
      </c>
      <c r="D18" s="129">
        <v>150</v>
      </c>
      <c r="E18" s="129">
        <v>0</v>
      </c>
      <c r="F18" s="129">
        <v>150</v>
      </c>
      <c r="G18" s="129">
        <v>0</v>
      </c>
      <c r="H18" s="129">
        <v>0</v>
      </c>
      <c r="I18" s="129">
        <v>0</v>
      </c>
      <c r="J18" s="129">
        <v>0</v>
      </c>
      <c r="K18" s="129">
        <v>0</v>
      </c>
      <c r="L18" s="129">
        <v>0</v>
      </c>
      <c r="M18" s="129">
        <v>400</v>
      </c>
      <c r="N18" s="129">
        <v>0</v>
      </c>
      <c r="O18">
        <v>476</v>
      </c>
      <c r="P18">
        <v>150</v>
      </c>
      <c r="Q18">
        <v>400</v>
      </c>
      <c r="R18">
        <v>0</v>
      </c>
    </row>
    <row r="19" spans="2:18" x14ac:dyDescent="0.5">
      <c r="B19">
        <v>2031</v>
      </c>
      <c r="C19" s="129">
        <v>476</v>
      </c>
      <c r="D19" s="129">
        <v>400</v>
      </c>
      <c r="E19" s="129">
        <v>0</v>
      </c>
      <c r="F19" s="129">
        <v>300</v>
      </c>
      <c r="G19" s="129">
        <v>300</v>
      </c>
      <c r="H19" s="129">
        <v>0</v>
      </c>
      <c r="I19" s="129">
        <v>0</v>
      </c>
      <c r="J19" s="129">
        <v>0</v>
      </c>
      <c r="K19" s="129">
        <v>250</v>
      </c>
      <c r="L19" s="129">
        <v>0</v>
      </c>
      <c r="M19" s="129">
        <v>400</v>
      </c>
      <c r="N19" s="129">
        <v>0</v>
      </c>
      <c r="O19">
        <v>476</v>
      </c>
      <c r="P19">
        <v>400</v>
      </c>
      <c r="Q19">
        <v>400</v>
      </c>
      <c r="R19">
        <v>150</v>
      </c>
    </row>
    <row r="20" spans="2:18" x14ac:dyDescent="0.5">
      <c r="B20">
        <v>2032</v>
      </c>
      <c r="C20" s="129">
        <v>476</v>
      </c>
      <c r="D20" s="129">
        <v>400</v>
      </c>
      <c r="E20" s="129">
        <v>0</v>
      </c>
      <c r="F20" s="129">
        <v>300</v>
      </c>
      <c r="G20" s="129">
        <v>300</v>
      </c>
      <c r="H20" s="129">
        <v>0</v>
      </c>
      <c r="I20" s="129">
        <v>0</v>
      </c>
      <c r="J20" s="129">
        <v>0</v>
      </c>
      <c r="K20" s="129">
        <v>250</v>
      </c>
      <c r="L20" s="129">
        <v>0</v>
      </c>
      <c r="M20" s="129">
        <v>400</v>
      </c>
      <c r="N20" s="129">
        <v>0</v>
      </c>
      <c r="O20">
        <v>476</v>
      </c>
      <c r="P20">
        <v>400</v>
      </c>
      <c r="Q20">
        <v>400</v>
      </c>
      <c r="R20">
        <v>150</v>
      </c>
    </row>
    <row r="21" spans="2:18" x14ac:dyDescent="0.5">
      <c r="B21">
        <v>2033</v>
      </c>
      <c r="C21" s="129">
        <v>476</v>
      </c>
      <c r="D21" s="129">
        <v>400</v>
      </c>
      <c r="E21" s="129">
        <v>0</v>
      </c>
      <c r="F21" s="129">
        <v>300</v>
      </c>
      <c r="G21" s="129">
        <v>300</v>
      </c>
      <c r="H21" s="129">
        <v>0</v>
      </c>
      <c r="I21" s="129">
        <v>0</v>
      </c>
      <c r="J21" s="129">
        <v>0</v>
      </c>
      <c r="K21" s="129">
        <v>250</v>
      </c>
      <c r="L21" s="129">
        <v>0</v>
      </c>
      <c r="M21" s="129">
        <v>400</v>
      </c>
      <c r="N21" s="129">
        <v>0</v>
      </c>
      <c r="O21">
        <v>476</v>
      </c>
      <c r="P21">
        <v>400</v>
      </c>
      <c r="Q21">
        <v>400</v>
      </c>
      <c r="R21">
        <v>150</v>
      </c>
    </row>
    <row r="22" spans="2:18" x14ac:dyDescent="0.5">
      <c r="B22">
        <v>2034</v>
      </c>
      <c r="C22" s="129">
        <v>476</v>
      </c>
      <c r="D22" s="129">
        <v>400</v>
      </c>
      <c r="E22" s="129">
        <v>0</v>
      </c>
      <c r="F22" s="129">
        <v>300</v>
      </c>
      <c r="G22" s="129">
        <v>300</v>
      </c>
      <c r="H22" s="129">
        <v>0</v>
      </c>
      <c r="I22" s="129">
        <v>0</v>
      </c>
      <c r="J22" s="129">
        <v>0</v>
      </c>
      <c r="K22" s="129">
        <v>250</v>
      </c>
      <c r="L22" s="129">
        <v>0</v>
      </c>
      <c r="M22" s="129">
        <v>400</v>
      </c>
      <c r="N22" s="129">
        <v>0</v>
      </c>
      <c r="O22">
        <v>476</v>
      </c>
      <c r="P22">
        <v>400</v>
      </c>
      <c r="Q22">
        <v>400</v>
      </c>
      <c r="R22">
        <v>150</v>
      </c>
    </row>
    <row r="23" spans="2:18" x14ac:dyDescent="0.5">
      <c r="B23">
        <v>2035</v>
      </c>
      <c r="C23" s="129">
        <v>476</v>
      </c>
      <c r="D23" s="129">
        <v>400</v>
      </c>
      <c r="E23" s="129">
        <v>0</v>
      </c>
      <c r="F23" s="129">
        <v>300</v>
      </c>
      <c r="G23" s="129">
        <v>300</v>
      </c>
      <c r="H23" s="129">
        <v>0</v>
      </c>
      <c r="I23" s="129">
        <v>0</v>
      </c>
      <c r="J23" s="129">
        <v>0</v>
      </c>
      <c r="K23" s="129">
        <v>250</v>
      </c>
      <c r="L23" s="129">
        <v>0</v>
      </c>
      <c r="M23" s="129">
        <v>400</v>
      </c>
      <c r="N23" s="129">
        <v>0</v>
      </c>
      <c r="O23">
        <v>476</v>
      </c>
      <c r="P23">
        <v>400</v>
      </c>
      <c r="Q23">
        <v>400</v>
      </c>
      <c r="R23">
        <v>150</v>
      </c>
    </row>
    <row r="24" spans="2:18" x14ac:dyDescent="0.5">
      <c r="B24">
        <v>2036</v>
      </c>
      <c r="C24" s="129">
        <v>476</v>
      </c>
      <c r="D24" s="129">
        <v>400</v>
      </c>
      <c r="E24" s="129">
        <v>0</v>
      </c>
      <c r="F24" s="129">
        <v>300</v>
      </c>
      <c r="G24" s="129">
        <v>300</v>
      </c>
      <c r="H24" s="129">
        <v>0</v>
      </c>
      <c r="I24" s="129">
        <v>0</v>
      </c>
      <c r="J24" s="129">
        <v>0</v>
      </c>
      <c r="K24" s="129">
        <v>200</v>
      </c>
      <c r="L24" s="129">
        <v>0</v>
      </c>
      <c r="M24" s="129">
        <v>400</v>
      </c>
      <c r="N24" s="129">
        <v>150</v>
      </c>
      <c r="O24">
        <v>476</v>
      </c>
      <c r="P24">
        <v>350</v>
      </c>
      <c r="Q24">
        <v>400</v>
      </c>
      <c r="R24">
        <v>300</v>
      </c>
    </row>
    <row r="25" spans="2:18" x14ac:dyDescent="0.5">
      <c r="B25">
        <v>2037</v>
      </c>
      <c r="C25" s="129">
        <v>476</v>
      </c>
      <c r="D25" s="129">
        <v>400</v>
      </c>
      <c r="E25" s="129">
        <v>0</v>
      </c>
      <c r="F25" s="129">
        <v>300</v>
      </c>
      <c r="G25" s="129">
        <v>300</v>
      </c>
      <c r="H25" s="129">
        <v>0</v>
      </c>
      <c r="I25" s="129">
        <v>0</v>
      </c>
      <c r="J25" s="129">
        <v>0</v>
      </c>
      <c r="K25" s="129">
        <v>200</v>
      </c>
      <c r="L25" s="129">
        <v>0</v>
      </c>
      <c r="M25" s="129">
        <v>400</v>
      </c>
      <c r="N25" s="129">
        <v>150</v>
      </c>
      <c r="O25">
        <v>476</v>
      </c>
      <c r="P25">
        <v>350</v>
      </c>
      <c r="Q25">
        <v>400</v>
      </c>
      <c r="R25">
        <v>300</v>
      </c>
    </row>
    <row r="26" spans="2:18" x14ac:dyDescent="0.5">
      <c r="B26">
        <v>2038</v>
      </c>
      <c r="C26" s="129">
        <v>476</v>
      </c>
      <c r="D26" s="129">
        <v>400</v>
      </c>
      <c r="E26" s="129">
        <v>0</v>
      </c>
      <c r="F26" s="129">
        <v>300</v>
      </c>
      <c r="G26" s="129">
        <v>300</v>
      </c>
      <c r="H26" s="129">
        <v>0</v>
      </c>
      <c r="I26" s="129">
        <v>0</v>
      </c>
      <c r="J26" s="129">
        <v>0</v>
      </c>
      <c r="K26" s="129">
        <v>150</v>
      </c>
      <c r="L26" s="129">
        <v>0</v>
      </c>
      <c r="M26" s="129">
        <v>400</v>
      </c>
      <c r="N26" s="129">
        <v>300</v>
      </c>
      <c r="O26">
        <v>476</v>
      </c>
      <c r="P26">
        <v>300</v>
      </c>
      <c r="Q26">
        <v>400</v>
      </c>
      <c r="R26">
        <v>449.99999999999994</v>
      </c>
    </row>
    <row r="27" spans="2:18" x14ac:dyDescent="0.5">
      <c r="B27">
        <v>2039</v>
      </c>
      <c r="C27" s="129">
        <v>476</v>
      </c>
      <c r="D27" s="129">
        <v>400</v>
      </c>
      <c r="E27" s="129">
        <v>0</v>
      </c>
      <c r="F27" s="129">
        <v>300</v>
      </c>
      <c r="G27" s="129">
        <v>250</v>
      </c>
      <c r="H27" s="129">
        <v>0</v>
      </c>
      <c r="I27" s="129">
        <v>0</v>
      </c>
      <c r="J27" s="129">
        <v>150</v>
      </c>
      <c r="K27" s="129">
        <v>150</v>
      </c>
      <c r="L27" s="129">
        <v>0</v>
      </c>
      <c r="M27" s="129">
        <v>400</v>
      </c>
      <c r="N27" s="129">
        <v>300</v>
      </c>
      <c r="O27">
        <v>476</v>
      </c>
      <c r="P27">
        <v>300</v>
      </c>
      <c r="Q27">
        <v>400</v>
      </c>
      <c r="R27">
        <v>449.99999999999994</v>
      </c>
    </row>
    <row r="28" spans="2:18" x14ac:dyDescent="0.5">
      <c r="B28">
        <v>2040</v>
      </c>
      <c r="C28" s="129">
        <v>476</v>
      </c>
      <c r="D28" s="129">
        <v>400</v>
      </c>
      <c r="E28" s="129">
        <v>0</v>
      </c>
      <c r="F28" s="129">
        <v>300</v>
      </c>
      <c r="G28" s="129">
        <v>400</v>
      </c>
      <c r="H28" s="129">
        <v>476</v>
      </c>
      <c r="I28" s="129">
        <v>0</v>
      </c>
      <c r="J28" s="129">
        <v>300</v>
      </c>
      <c r="K28" s="129">
        <v>300</v>
      </c>
      <c r="L28" s="129">
        <v>476</v>
      </c>
      <c r="M28" s="129">
        <v>400</v>
      </c>
      <c r="N28" s="129">
        <v>449.99999999999994</v>
      </c>
      <c r="O28">
        <v>476</v>
      </c>
      <c r="P28">
        <v>300</v>
      </c>
      <c r="Q28">
        <v>400</v>
      </c>
      <c r="R28">
        <v>449.99999999999994</v>
      </c>
    </row>
    <row r="29" spans="2:18" s="129" customFormat="1" x14ac:dyDescent="0.5">
      <c r="B29" s="129">
        <v>2041</v>
      </c>
      <c r="C29" s="129">
        <v>476</v>
      </c>
      <c r="D29" s="129">
        <v>400</v>
      </c>
      <c r="E29" s="129">
        <v>0</v>
      </c>
      <c r="F29" s="129">
        <v>300</v>
      </c>
      <c r="G29" s="129">
        <v>400</v>
      </c>
      <c r="H29" s="129">
        <v>476</v>
      </c>
      <c r="I29" s="129">
        <v>0</v>
      </c>
      <c r="J29" s="129">
        <v>300</v>
      </c>
      <c r="K29" s="129">
        <v>300</v>
      </c>
      <c r="L29" s="129">
        <v>476</v>
      </c>
      <c r="M29" s="129">
        <v>400</v>
      </c>
      <c r="N29" s="129">
        <v>449.99999999999994</v>
      </c>
      <c r="O29" s="129">
        <v>476</v>
      </c>
      <c r="P29" s="129">
        <v>300</v>
      </c>
      <c r="Q29" s="129">
        <v>400</v>
      </c>
      <c r="R29" s="129">
        <v>449.99999999999994</v>
      </c>
    </row>
    <row r="30" spans="2:18" s="129" customFormat="1" x14ac:dyDescent="0.5">
      <c r="B30" s="129">
        <v>2042</v>
      </c>
      <c r="C30" s="129">
        <v>476</v>
      </c>
      <c r="D30" s="129">
        <v>400</v>
      </c>
      <c r="E30" s="129">
        <v>0</v>
      </c>
      <c r="F30" s="129">
        <v>300</v>
      </c>
      <c r="G30" s="129">
        <v>400</v>
      </c>
      <c r="H30" s="129">
        <v>476</v>
      </c>
      <c r="I30" s="129">
        <v>0</v>
      </c>
      <c r="J30" s="129">
        <v>300</v>
      </c>
      <c r="K30" s="129">
        <v>350</v>
      </c>
      <c r="L30" s="129">
        <v>476</v>
      </c>
      <c r="M30" s="129">
        <v>400</v>
      </c>
      <c r="N30" s="129">
        <v>449.99999999999994</v>
      </c>
      <c r="O30" s="129">
        <v>476</v>
      </c>
      <c r="P30" s="129">
        <v>350</v>
      </c>
      <c r="Q30" s="129">
        <v>400</v>
      </c>
      <c r="R30" s="129">
        <v>449.99999999999994</v>
      </c>
    </row>
    <row r="31" spans="2:18" s="129" customFormat="1" x14ac:dyDescent="0.5">
      <c r="B31" s="129">
        <v>2043</v>
      </c>
      <c r="C31" s="129">
        <v>476</v>
      </c>
      <c r="D31" s="129">
        <v>400</v>
      </c>
      <c r="E31" s="129">
        <v>0</v>
      </c>
      <c r="F31" s="129">
        <v>300</v>
      </c>
      <c r="G31" s="129">
        <v>400</v>
      </c>
      <c r="H31" s="129">
        <v>476</v>
      </c>
      <c r="I31" s="129">
        <v>0</v>
      </c>
      <c r="J31" s="129">
        <v>300</v>
      </c>
      <c r="K31" s="129">
        <v>350</v>
      </c>
      <c r="L31" s="129">
        <v>476</v>
      </c>
      <c r="M31" s="129">
        <v>400</v>
      </c>
      <c r="N31" s="129">
        <v>449.99999999999994</v>
      </c>
      <c r="O31" s="129">
        <v>476</v>
      </c>
      <c r="P31" s="129">
        <v>350</v>
      </c>
      <c r="Q31" s="129">
        <v>400</v>
      </c>
      <c r="R31" s="129">
        <v>449.99999999999994</v>
      </c>
    </row>
    <row r="32" spans="2:18" s="129" customFormat="1" x14ac:dyDescent="0.5">
      <c r="B32" s="129">
        <v>2044</v>
      </c>
      <c r="C32" s="129">
        <v>476</v>
      </c>
      <c r="D32" s="129">
        <v>400</v>
      </c>
      <c r="E32" s="129">
        <v>0</v>
      </c>
      <c r="F32" s="129">
        <v>300</v>
      </c>
      <c r="G32" s="129">
        <v>400</v>
      </c>
      <c r="H32" s="129">
        <v>476</v>
      </c>
      <c r="I32" s="129">
        <v>0</v>
      </c>
      <c r="J32" s="129">
        <v>300</v>
      </c>
      <c r="K32" s="129">
        <v>300</v>
      </c>
      <c r="L32" s="129">
        <v>476</v>
      </c>
      <c r="M32" s="129">
        <v>400</v>
      </c>
      <c r="N32" s="129">
        <v>449.99999999999994</v>
      </c>
      <c r="O32" s="129">
        <v>476</v>
      </c>
      <c r="P32" s="129">
        <v>300</v>
      </c>
      <c r="Q32" s="129">
        <v>400</v>
      </c>
      <c r="R32" s="129">
        <v>449.99999999999994</v>
      </c>
    </row>
    <row r="33" spans="2:18" s="129" customFormat="1" x14ac:dyDescent="0.5">
      <c r="B33" s="129">
        <v>2045</v>
      </c>
      <c r="C33" s="129">
        <v>476</v>
      </c>
      <c r="D33" s="129">
        <v>400</v>
      </c>
      <c r="E33" s="129">
        <v>0</v>
      </c>
      <c r="F33" s="129">
        <v>300</v>
      </c>
      <c r="G33" s="129">
        <v>400</v>
      </c>
      <c r="H33" s="129">
        <v>476</v>
      </c>
      <c r="I33" s="129">
        <v>0</v>
      </c>
      <c r="J33" s="129">
        <v>300</v>
      </c>
      <c r="K33" s="129">
        <v>300</v>
      </c>
      <c r="L33" s="129">
        <v>476</v>
      </c>
      <c r="M33" s="129">
        <v>400</v>
      </c>
      <c r="N33" s="129">
        <v>449.99999999999994</v>
      </c>
      <c r="O33" s="129">
        <v>476</v>
      </c>
      <c r="P33" s="129">
        <v>300</v>
      </c>
      <c r="Q33" s="129">
        <v>400</v>
      </c>
      <c r="R33" s="129">
        <v>449.99999999999994</v>
      </c>
    </row>
    <row r="34" spans="2:18" s="129" customFormat="1" x14ac:dyDescent="0.5">
      <c r="B34" s="129">
        <v>2046</v>
      </c>
      <c r="C34" s="129">
        <v>476</v>
      </c>
      <c r="D34" s="129">
        <v>400</v>
      </c>
      <c r="E34" s="129">
        <v>0</v>
      </c>
      <c r="F34" s="129">
        <v>300</v>
      </c>
      <c r="G34" s="129">
        <v>400</v>
      </c>
      <c r="H34" s="129">
        <v>476</v>
      </c>
      <c r="I34" s="129">
        <v>0</v>
      </c>
      <c r="J34" s="129">
        <v>300</v>
      </c>
      <c r="K34" s="129">
        <v>300</v>
      </c>
      <c r="L34" s="129">
        <v>476</v>
      </c>
      <c r="M34" s="129">
        <v>400</v>
      </c>
      <c r="N34" s="129">
        <v>449.99999999999994</v>
      </c>
      <c r="O34" s="129">
        <v>476</v>
      </c>
      <c r="P34" s="129">
        <v>300</v>
      </c>
      <c r="Q34" s="129">
        <v>400</v>
      </c>
      <c r="R34" s="129">
        <v>449.99999999999994</v>
      </c>
    </row>
    <row r="35" spans="2:18" s="129" customFormat="1" x14ac:dyDescent="0.5">
      <c r="B35" s="129">
        <v>2047</v>
      </c>
      <c r="C35" s="129">
        <v>476</v>
      </c>
      <c r="D35" s="129">
        <v>350</v>
      </c>
      <c r="E35" s="129">
        <v>0</v>
      </c>
      <c r="F35" s="129">
        <v>449.99999999999994</v>
      </c>
      <c r="G35" s="129">
        <v>350</v>
      </c>
      <c r="H35" s="129">
        <v>476</v>
      </c>
      <c r="I35" s="129">
        <v>0</v>
      </c>
      <c r="J35" s="129">
        <v>449.99999999999994</v>
      </c>
      <c r="K35" s="129">
        <v>300</v>
      </c>
      <c r="L35" s="129">
        <v>476</v>
      </c>
      <c r="M35" s="129">
        <v>400</v>
      </c>
      <c r="N35" s="129">
        <v>449.99999999999994</v>
      </c>
      <c r="O35" s="129">
        <v>476</v>
      </c>
      <c r="P35" s="129">
        <v>300</v>
      </c>
      <c r="Q35" s="129">
        <v>400</v>
      </c>
      <c r="R35" s="129">
        <v>449.99999999999994</v>
      </c>
    </row>
    <row r="36" spans="2:18" s="129" customFormat="1" x14ac:dyDescent="0.5">
      <c r="B36" s="129">
        <v>2048</v>
      </c>
      <c r="C36" s="129">
        <v>476</v>
      </c>
      <c r="D36" s="129">
        <v>350</v>
      </c>
      <c r="E36" s="129">
        <v>0</v>
      </c>
      <c r="F36" s="129">
        <v>449.99999999999994</v>
      </c>
      <c r="G36" s="129">
        <v>350</v>
      </c>
      <c r="H36" s="129">
        <v>476</v>
      </c>
      <c r="I36" s="129">
        <v>0</v>
      </c>
      <c r="J36" s="129">
        <v>449.99999999999994</v>
      </c>
      <c r="K36" s="129">
        <v>300</v>
      </c>
      <c r="L36" s="129">
        <v>476</v>
      </c>
      <c r="M36" s="129">
        <v>400</v>
      </c>
      <c r="N36" s="129">
        <v>449.99999999999994</v>
      </c>
      <c r="O36" s="129">
        <v>476</v>
      </c>
      <c r="P36" s="129">
        <v>300</v>
      </c>
      <c r="Q36" s="129">
        <v>400</v>
      </c>
      <c r="R36" s="129">
        <v>449.99999999999994</v>
      </c>
    </row>
    <row r="37" spans="2:18" s="129" customFormat="1" x14ac:dyDescent="0.5">
      <c r="B37" s="129">
        <v>2049</v>
      </c>
      <c r="C37" s="129">
        <v>476</v>
      </c>
      <c r="D37" s="129">
        <v>350</v>
      </c>
      <c r="E37" s="129">
        <v>0</v>
      </c>
      <c r="F37" s="129">
        <v>449.99999999999994</v>
      </c>
      <c r="G37" s="129">
        <v>350</v>
      </c>
      <c r="H37" s="129">
        <v>476</v>
      </c>
      <c r="I37" s="129">
        <v>0</v>
      </c>
      <c r="J37" s="129">
        <v>449.99999999999994</v>
      </c>
      <c r="K37" s="129">
        <v>300</v>
      </c>
      <c r="L37" s="129">
        <v>476</v>
      </c>
      <c r="M37" s="129">
        <v>400</v>
      </c>
      <c r="N37" s="129">
        <v>449.99999999999994</v>
      </c>
      <c r="O37" s="129">
        <v>476</v>
      </c>
      <c r="P37" s="129">
        <v>300</v>
      </c>
      <c r="Q37" s="129">
        <v>400</v>
      </c>
      <c r="R37" s="129">
        <v>449.99999999999994</v>
      </c>
    </row>
    <row r="38" spans="2:18" s="129" customFormat="1" x14ac:dyDescent="0.5">
      <c r="B38" s="129">
        <v>2050</v>
      </c>
      <c r="C38" s="129">
        <v>476</v>
      </c>
      <c r="D38" s="129">
        <v>350</v>
      </c>
      <c r="E38" s="129">
        <v>0</v>
      </c>
      <c r="F38" s="129">
        <v>449.99999999999994</v>
      </c>
      <c r="G38" s="129">
        <v>350</v>
      </c>
      <c r="H38" s="129">
        <v>476</v>
      </c>
      <c r="I38" s="129">
        <v>0</v>
      </c>
      <c r="J38" s="129">
        <v>449.99999999999994</v>
      </c>
      <c r="K38" s="129">
        <v>300</v>
      </c>
      <c r="L38" s="129">
        <v>476</v>
      </c>
      <c r="M38" s="129">
        <v>400</v>
      </c>
      <c r="N38" s="129">
        <v>449.99999999999994</v>
      </c>
      <c r="O38" s="129">
        <v>476</v>
      </c>
      <c r="P38" s="129">
        <v>300</v>
      </c>
      <c r="Q38" s="129">
        <v>400</v>
      </c>
      <c r="R38" s="129">
        <v>449.99999999999994</v>
      </c>
    </row>
    <row r="39" spans="2:18" s="48" customFormat="1" x14ac:dyDescent="0.5">
      <c r="C39" s="129"/>
      <c r="D39" s="129"/>
      <c r="E39" s="129"/>
      <c r="F39" s="129"/>
      <c r="G39" s="129"/>
      <c r="H39" s="129"/>
    </row>
    <row r="40" spans="2:18" s="48" customFormat="1" x14ac:dyDescent="0.5">
      <c r="C40" s="129"/>
      <c r="D40" s="129"/>
      <c r="E40" s="129"/>
      <c r="F40" s="129"/>
      <c r="G40" s="129"/>
      <c r="H40" s="129"/>
    </row>
    <row r="41" spans="2:18" s="48" customFormat="1" x14ac:dyDescent="0.5">
      <c r="B41" s="54" t="s">
        <v>308</v>
      </c>
      <c r="C41" s="129"/>
      <c r="D41" s="129"/>
      <c r="E41" s="129"/>
      <c r="F41" s="129"/>
      <c r="G41" s="129"/>
      <c r="H41" s="129"/>
      <c r="I41" s="129"/>
      <c r="J41" s="129"/>
      <c r="K41" s="129"/>
      <c r="L41" s="129"/>
      <c r="M41" s="129"/>
      <c r="N41" s="129"/>
    </row>
    <row r="42" spans="2:18" s="48" customFormat="1" x14ac:dyDescent="0.5">
      <c r="B42" s="132" t="s">
        <v>437</v>
      </c>
      <c r="C42" s="129"/>
      <c r="D42" s="129"/>
      <c r="E42" s="129"/>
      <c r="F42" s="129"/>
      <c r="G42" s="129"/>
      <c r="H42" s="129"/>
      <c r="I42" s="129"/>
      <c r="J42" s="129"/>
      <c r="K42" s="129"/>
      <c r="L42" s="129"/>
      <c r="M42" s="129"/>
      <c r="N42" s="129"/>
    </row>
    <row r="43" spans="2:18" s="48" customFormat="1" x14ac:dyDescent="0.5">
      <c r="C43" s="205" t="s">
        <v>11</v>
      </c>
      <c r="D43" s="205"/>
      <c r="E43" s="205"/>
      <c r="F43" s="205"/>
      <c r="G43" s="205"/>
      <c r="H43" s="205"/>
      <c r="I43" s="205"/>
      <c r="J43" s="205"/>
      <c r="K43" s="205"/>
      <c r="L43" s="205"/>
      <c r="M43" s="205"/>
      <c r="N43" s="205"/>
    </row>
    <row r="44" spans="2:18" s="48" customFormat="1" x14ac:dyDescent="0.5">
      <c r="C44" s="129" t="s">
        <v>438</v>
      </c>
      <c r="D44" s="129" t="s">
        <v>438</v>
      </c>
      <c r="E44" s="129" t="s">
        <v>438</v>
      </c>
      <c r="F44" s="129" t="s">
        <v>440</v>
      </c>
      <c r="G44" s="129" t="s">
        <v>440</v>
      </c>
      <c r="H44" s="129" t="s">
        <v>440</v>
      </c>
      <c r="I44" s="129" t="s">
        <v>441</v>
      </c>
      <c r="J44" s="129" t="s">
        <v>441</v>
      </c>
      <c r="K44" s="129" t="s">
        <v>441</v>
      </c>
      <c r="L44" s="129" t="s">
        <v>442</v>
      </c>
      <c r="M44" s="129" t="s">
        <v>442</v>
      </c>
      <c r="N44" s="129" t="s">
        <v>442</v>
      </c>
      <c r="P44" s="129" t="s">
        <v>438</v>
      </c>
    </row>
    <row r="45" spans="2:18" s="48" customFormat="1" x14ac:dyDescent="0.5">
      <c r="B45" s="48" t="s">
        <v>6</v>
      </c>
      <c r="C45" s="129" t="s">
        <v>309</v>
      </c>
      <c r="D45" s="129" t="s">
        <v>439</v>
      </c>
      <c r="E45" s="129" t="s">
        <v>310</v>
      </c>
      <c r="F45" s="129" t="s">
        <v>309</v>
      </c>
      <c r="G45" s="129" t="s">
        <v>439</v>
      </c>
      <c r="H45" s="129" t="s">
        <v>310</v>
      </c>
      <c r="I45" s="129" t="s">
        <v>309</v>
      </c>
      <c r="J45" s="129" t="s">
        <v>439</v>
      </c>
      <c r="K45" s="129" t="s">
        <v>310</v>
      </c>
      <c r="L45" s="129" t="s">
        <v>309</v>
      </c>
      <c r="M45" s="129" t="s">
        <v>439</v>
      </c>
      <c r="N45" s="129" t="s">
        <v>310</v>
      </c>
      <c r="P45" s="129" t="s">
        <v>440</v>
      </c>
    </row>
    <row r="46" spans="2:18" s="48" customFormat="1" x14ac:dyDescent="0.5">
      <c r="B46" s="48">
        <v>2021</v>
      </c>
      <c r="C46" s="15">
        <v>1409.59205</v>
      </c>
      <c r="D46" s="15">
        <v>104.371</v>
      </c>
      <c r="E46" s="15">
        <v>0</v>
      </c>
      <c r="F46" s="15">
        <v>1409.59205</v>
      </c>
      <c r="G46" s="15">
        <v>104.371</v>
      </c>
      <c r="H46" s="15">
        <v>0</v>
      </c>
      <c r="I46" s="15">
        <v>1366.2336499999999</v>
      </c>
      <c r="J46" s="15">
        <v>104.371</v>
      </c>
      <c r="K46" s="15">
        <v>0</v>
      </c>
      <c r="L46" s="15">
        <v>1366.2336499999999</v>
      </c>
      <c r="M46" s="15">
        <v>104.371</v>
      </c>
      <c r="N46" s="15">
        <v>0</v>
      </c>
      <c r="P46" s="129" t="s">
        <v>441</v>
      </c>
    </row>
    <row r="47" spans="2:18" s="48" customFormat="1" x14ac:dyDescent="0.5">
      <c r="B47" s="48">
        <v>2022</v>
      </c>
      <c r="C47" s="15">
        <v>2107.3593000000001</v>
      </c>
      <c r="D47" s="15">
        <v>106.386</v>
      </c>
      <c r="E47" s="15">
        <v>0</v>
      </c>
      <c r="F47" s="15">
        <v>2107.3593000000001</v>
      </c>
      <c r="G47" s="15">
        <v>106.386</v>
      </c>
      <c r="H47" s="15">
        <v>0</v>
      </c>
      <c r="I47" s="15">
        <v>2045.9668000000001</v>
      </c>
      <c r="J47" s="15">
        <v>106.386</v>
      </c>
      <c r="K47" s="15">
        <v>0</v>
      </c>
      <c r="L47" s="15">
        <v>2045.9668000000001</v>
      </c>
      <c r="M47" s="15">
        <v>106.386</v>
      </c>
      <c r="N47" s="15">
        <v>0</v>
      </c>
      <c r="P47" s="129" t="s">
        <v>442</v>
      </c>
    </row>
    <row r="48" spans="2:18" s="48" customFormat="1" x14ac:dyDescent="0.5">
      <c r="B48" s="48">
        <v>2023</v>
      </c>
      <c r="C48" s="15">
        <v>2439.4427500000002</v>
      </c>
      <c r="D48" s="15">
        <v>107.163</v>
      </c>
      <c r="E48" s="15">
        <v>0</v>
      </c>
      <c r="F48" s="15">
        <v>2439.4427500000002</v>
      </c>
      <c r="G48" s="15">
        <v>107.163</v>
      </c>
      <c r="H48" s="15">
        <v>0</v>
      </c>
      <c r="I48" s="15">
        <v>2602.4164999999998</v>
      </c>
      <c r="J48" s="15">
        <v>107.163</v>
      </c>
      <c r="K48" s="15">
        <v>613.20620000040003</v>
      </c>
      <c r="L48" s="15">
        <v>2602.4164999999998</v>
      </c>
      <c r="M48" s="15">
        <v>107.163</v>
      </c>
      <c r="N48" s="15">
        <v>613.20620000040003</v>
      </c>
      <c r="Q48"/>
    </row>
    <row r="49" spans="2:17" s="48" customFormat="1" x14ac:dyDescent="0.5">
      <c r="B49" s="48">
        <v>2024</v>
      </c>
      <c r="C49" s="15">
        <v>2921.1379096986552</v>
      </c>
      <c r="D49" s="15">
        <v>107.28400000000001</v>
      </c>
      <c r="E49" s="15">
        <v>0</v>
      </c>
      <c r="F49" s="15">
        <v>2921.1379096986552</v>
      </c>
      <c r="G49" s="15">
        <v>107.28400000000001</v>
      </c>
      <c r="H49" s="15">
        <v>0</v>
      </c>
      <c r="I49" s="15">
        <v>3003.3614444547602</v>
      </c>
      <c r="J49" s="15">
        <v>107.28400000000001</v>
      </c>
      <c r="K49" s="15">
        <v>616.38520000061999</v>
      </c>
      <c r="L49" s="15">
        <v>3003.3614444547602</v>
      </c>
      <c r="M49" s="15">
        <v>107.28400000000001</v>
      </c>
      <c r="N49" s="15">
        <v>616.38520000061999</v>
      </c>
      <c r="Q49"/>
    </row>
    <row r="50" spans="2:17" s="48" customFormat="1" x14ac:dyDescent="0.5">
      <c r="B50" s="48">
        <v>2025</v>
      </c>
      <c r="C50" s="15">
        <v>2605.6527500000002</v>
      </c>
      <c r="D50" s="15">
        <v>106.69</v>
      </c>
      <c r="E50" s="15">
        <v>0</v>
      </c>
      <c r="F50" s="15">
        <v>2605.6527500000002</v>
      </c>
      <c r="G50" s="15">
        <v>106.69</v>
      </c>
      <c r="H50" s="15">
        <v>0</v>
      </c>
      <c r="I50" s="15">
        <v>2736.4389583059251</v>
      </c>
      <c r="J50" s="15">
        <v>106.69</v>
      </c>
      <c r="K50" s="15">
        <v>1226.4123999998801</v>
      </c>
      <c r="L50" s="15">
        <v>2736.4389583059251</v>
      </c>
      <c r="M50" s="15">
        <v>106.69</v>
      </c>
      <c r="N50" s="15">
        <v>1226.4123999998801</v>
      </c>
      <c r="Q50"/>
    </row>
    <row r="51" spans="2:17" s="48" customFormat="1" x14ac:dyDescent="0.5">
      <c r="B51" s="48">
        <v>2026</v>
      </c>
      <c r="C51" s="15">
        <v>3147.7466428297153</v>
      </c>
      <c r="D51" s="15">
        <v>106.548</v>
      </c>
      <c r="E51" s="15">
        <v>0</v>
      </c>
      <c r="F51" s="15">
        <v>3147.7466428297153</v>
      </c>
      <c r="G51" s="15">
        <v>106.548</v>
      </c>
      <c r="H51" s="15">
        <v>0</v>
      </c>
      <c r="I51" s="15">
        <v>3191.0318055149851</v>
      </c>
      <c r="J51" s="15">
        <v>106.548</v>
      </c>
      <c r="K51" s="15">
        <v>1226.4123999994999</v>
      </c>
      <c r="L51" s="15">
        <v>3191.0318055149851</v>
      </c>
      <c r="M51" s="15">
        <v>106.548</v>
      </c>
      <c r="N51" s="15">
        <v>1226.4123999994999</v>
      </c>
      <c r="Q51"/>
    </row>
    <row r="52" spans="2:17" s="48" customFormat="1" x14ac:dyDescent="0.5">
      <c r="B52" s="48">
        <v>2027</v>
      </c>
      <c r="C52" s="15">
        <v>2919.6983263821653</v>
      </c>
      <c r="D52" s="15">
        <v>106.19</v>
      </c>
      <c r="E52" s="15">
        <v>0</v>
      </c>
      <c r="F52" s="15">
        <v>2919.6983263821653</v>
      </c>
      <c r="G52" s="15">
        <v>106.19</v>
      </c>
      <c r="H52" s="15">
        <v>0</v>
      </c>
      <c r="I52" s="15">
        <v>2862.837444427375</v>
      </c>
      <c r="J52" s="15">
        <v>106.19</v>
      </c>
      <c r="K52" s="15">
        <v>1226.4123999999399</v>
      </c>
      <c r="L52" s="15">
        <v>2862.837444427375</v>
      </c>
      <c r="M52" s="15">
        <v>106.19</v>
      </c>
      <c r="N52" s="15">
        <v>1226.4123999999399</v>
      </c>
      <c r="Q52"/>
    </row>
    <row r="53" spans="2:17" s="48" customFormat="1" x14ac:dyDescent="0.5">
      <c r="B53" s="48">
        <v>2028</v>
      </c>
      <c r="C53" s="15">
        <v>3403.5332838329196</v>
      </c>
      <c r="D53" s="15">
        <v>105.86499999999999</v>
      </c>
      <c r="E53" s="15">
        <v>0</v>
      </c>
      <c r="F53" s="15">
        <v>3163.4025138328798</v>
      </c>
      <c r="G53" s="15">
        <v>105.86499999999999</v>
      </c>
      <c r="H53" s="15">
        <v>0</v>
      </c>
      <c r="I53" s="15">
        <v>1663.65825</v>
      </c>
      <c r="J53" s="15">
        <v>105.86499999999999</v>
      </c>
      <c r="K53" s="15">
        <v>1232.7703999995399</v>
      </c>
      <c r="L53" s="15">
        <v>2015.0642177856898</v>
      </c>
      <c r="M53" s="15">
        <v>105.86499999999999</v>
      </c>
      <c r="N53" s="15">
        <v>1232.7703999995399</v>
      </c>
      <c r="Q53"/>
    </row>
    <row r="54" spans="2:17" s="48" customFormat="1" x14ac:dyDescent="0.5">
      <c r="B54" s="48">
        <v>2029</v>
      </c>
      <c r="C54" s="15">
        <v>408.72756999989997</v>
      </c>
      <c r="D54" s="15">
        <v>105.566</v>
      </c>
      <c r="E54" s="15">
        <v>0</v>
      </c>
      <c r="F54" s="15">
        <v>2753.3349401132555</v>
      </c>
      <c r="G54" s="15">
        <v>105.566</v>
      </c>
      <c r="H54" s="15">
        <v>0</v>
      </c>
      <c r="I54" s="15">
        <v>1496.2142499999998</v>
      </c>
      <c r="J54" s="15">
        <v>105.566</v>
      </c>
      <c r="K54" s="15">
        <v>1226.4124000011</v>
      </c>
      <c r="L54" s="15">
        <v>599.74597499979996</v>
      </c>
      <c r="M54" s="15">
        <v>105.566</v>
      </c>
      <c r="N54" s="15">
        <v>1226.4124000011</v>
      </c>
      <c r="Q54"/>
    </row>
    <row r="55" spans="2:17" s="48" customFormat="1" x14ac:dyDescent="0.5">
      <c r="B55" s="48">
        <v>2030</v>
      </c>
      <c r="C55" s="15">
        <v>396.5604900001</v>
      </c>
      <c r="D55" s="15">
        <v>105.345</v>
      </c>
      <c r="E55" s="15">
        <v>305.57234999985002</v>
      </c>
      <c r="F55" s="15">
        <v>2129.6032499999201</v>
      </c>
      <c r="G55" s="15">
        <v>105.345</v>
      </c>
      <c r="H55" s="15">
        <v>0</v>
      </c>
      <c r="I55" s="15">
        <v>981.09674999999993</v>
      </c>
      <c r="J55" s="15">
        <v>105.345</v>
      </c>
      <c r="K55" s="15">
        <v>1226.41239999972</v>
      </c>
      <c r="L55" s="15">
        <v>573.60618000043996</v>
      </c>
      <c r="M55" s="15">
        <v>105.345</v>
      </c>
      <c r="N55" s="15">
        <v>1226.41239999972</v>
      </c>
      <c r="Q55"/>
    </row>
    <row r="56" spans="2:17" s="48" customFormat="1" x14ac:dyDescent="0.5">
      <c r="B56" s="48">
        <v>2031</v>
      </c>
      <c r="C56" s="15">
        <v>150.4916499995</v>
      </c>
      <c r="D56" s="15">
        <v>105.033</v>
      </c>
      <c r="E56" s="15">
        <v>608.57339999960004</v>
      </c>
      <c r="F56" s="15">
        <v>850.71100000000001</v>
      </c>
      <c r="G56" s="15">
        <v>105.033</v>
      </c>
      <c r="H56" s="15">
        <v>0</v>
      </c>
      <c r="I56" s="15">
        <v>410.92975000000001</v>
      </c>
      <c r="J56" s="15">
        <v>105.033</v>
      </c>
      <c r="K56" s="15">
        <v>1226.41240000066</v>
      </c>
      <c r="L56" s="15">
        <v>233.18173999957997</v>
      </c>
      <c r="M56" s="15">
        <v>105.033</v>
      </c>
      <c r="N56" s="15">
        <v>1530.69910000046</v>
      </c>
    </row>
    <row r="57" spans="2:17" s="48" customFormat="1" x14ac:dyDescent="0.5">
      <c r="B57" s="48">
        <v>2032</v>
      </c>
      <c r="C57" s="15">
        <v>104.25864499994</v>
      </c>
      <c r="D57" s="15">
        <v>104.779</v>
      </c>
      <c r="E57" s="15">
        <v>612.48149999954001</v>
      </c>
      <c r="F57" s="15">
        <v>576.20650000000001</v>
      </c>
      <c r="G57" s="15">
        <v>104.779</v>
      </c>
      <c r="H57" s="15">
        <v>0</v>
      </c>
      <c r="I57" s="15">
        <v>233.78300000000002</v>
      </c>
      <c r="J57" s="15">
        <v>104.779</v>
      </c>
      <c r="K57" s="15">
        <v>1232.7704000004001</v>
      </c>
      <c r="L57" s="15">
        <v>149.77477500024</v>
      </c>
      <c r="M57" s="15">
        <v>104.779</v>
      </c>
      <c r="N57" s="15">
        <v>1539.0111500001701</v>
      </c>
    </row>
    <row r="58" spans="2:17" s="48" customFormat="1" x14ac:dyDescent="0.5">
      <c r="B58" s="48">
        <v>2033</v>
      </c>
      <c r="C58" s="15">
        <v>89.493929999960002</v>
      </c>
      <c r="D58" s="15">
        <v>104.47</v>
      </c>
      <c r="E58" s="15">
        <v>611.00729999914097</v>
      </c>
      <c r="F58" s="15">
        <v>313.88099999999997</v>
      </c>
      <c r="G58" s="15">
        <v>104.47</v>
      </c>
      <c r="H58" s="15">
        <v>0</v>
      </c>
      <c r="I58" s="15">
        <v>78.244500000000002</v>
      </c>
      <c r="J58" s="15">
        <v>104.47</v>
      </c>
      <c r="K58" s="15">
        <v>1226.41240000122</v>
      </c>
      <c r="L58" s="15">
        <v>109.85456499964</v>
      </c>
      <c r="M58" s="15">
        <v>104.47</v>
      </c>
      <c r="N58" s="15">
        <v>1531.9160500007899</v>
      </c>
    </row>
    <row r="59" spans="2:17" s="48" customFormat="1" x14ac:dyDescent="0.5">
      <c r="B59" s="48">
        <v>2034</v>
      </c>
      <c r="C59" s="15">
        <v>65.934804999899995</v>
      </c>
      <c r="D59" s="15">
        <v>104.227</v>
      </c>
      <c r="E59" s="15">
        <v>612.41129999990005</v>
      </c>
      <c r="F59" s="15">
        <v>411.30849999999998</v>
      </c>
      <c r="G59" s="15">
        <v>104.227</v>
      </c>
      <c r="H59" s="15">
        <v>0</v>
      </c>
      <c r="I59" s="15">
        <v>66.487499999999997</v>
      </c>
      <c r="J59" s="15">
        <v>104.227</v>
      </c>
      <c r="K59" s="15">
        <v>1226.4123999989999</v>
      </c>
      <c r="L59" s="15">
        <v>77.451705000039993</v>
      </c>
      <c r="M59" s="15">
        <v>104.227</v>
      </c>
      <c r="N59" s="15">
        <v>1532.61804999895</v>
      </c>
    </row>
    <row r="60" spans="2:17" s="48" customFormat="1" x14ac:dyDescent="0.5">
      <c r="B60" s="48">
        <v>2035</v>
      </c>
      <c r="C60" s="15">
        <v>57.784765000279997</v>
      </c>
      <c r="D60" s="15">
        <v>104.038</v>
      </c>
      <c r="E60" s="15">
        <v>611.77949999954001</v>
      </c>
      <c r="F60" s="15">
        <v>306.01150000000001</v>
      </c>
      <c r="G60" s="15">
        <v>104.038</v>
      </c>
      <c r="H60" s="15">
        <v>0</v>
      </c>
      <c r="I60" s="15">
        <v>0</v>
      </c>
      <c r="J60" s="15">
        <v>104.038</v>
      </c>
      <c r="K60" s="15">
        <v>1226.41240000066</v>
      </c>
      <c r="L60" s="15">
        <v>54.777825000180002</v>
      </c>
      <c r="M60" s="15">
        <v>104.038</v>
      </c>
      <c r="N60" s="15">
        <v>1532.3021500004299</v>
      </c>
    </row>
    <row r="61" spans="2:17" s="48" customFormat="1" x14ac:dyDescent="0.5">
      <c r="B61" s="48">
        <v>2036</v>
      </c>
      <c r="C61" s="15">
        <v>47.713295000039999</v>
      </c>
      <c r="D61" s="15">
        <v>103.875</v>
      </c>
      <c r="E61" s="15">
        <v>609.78720000004</v>
      </c>
      <c r="F61" s="15">
        <v>248.19850000000002</v>
      </c>
      <c r="G61" s="15">
        <v>103.875</v>
      </c>
      <c r="H61" s="15">
        <v>0</v>
      </c>
      <c r="I61" s="15">
        <v>0</v>
      </c>
      <c r="J61" s="15">
        <v>103.875</v>
      </c>
      <c r="K61" s="15">
        <v>1537.6639999993999</v>
      </c>
      <c r="L61" s="15">
        <v>30.115760000200002</v>
      </c>
      <c r="M61" s="15">
        <v>103.875</v>
      </c>
      <c r="N61" s="15">
        <v>1842.5575999994201</v>
      </c>
    </row>
    <row r="62" spans="2:17" s="48" customFormat="1" x14ac:dyDescent="0.5">
      <c r="B62" s="48">
        <v>2037</v>
      </c>
      <c r="C62" s="15">
        <v>38.643150000079999</v>
      </c>
      <c r="D62" s="15">
        <v>103.613</v>
      </c>
      <c r="E62" s="15">
        <v>610.34610000004</v>
      </c>
      <c r="F62" s="15">
        <v>422.56900000000002</v>
      </c>
      <c r="G62" s="15">
        <v>103.613</v>
      </c>
      <c r="H62" s="15">
        <v>0</v>
      </c>
      <c r="I62" s="15">
        <v>0</v>
      </c>
      <c r="J62" s="15">
        <v>103.613</v>
      </c>
      <c r="K62" s="15">
        <v>1531.5854499996799</v>
      </c>
      <c r="L62" s="15">
        <v>27.117535000099998</v>
      </c>
      <c r="M62" s="15">
        <v>103.613</v>
      </c>
      <c r="N62" s="15">
        <v>1836.7584999997</v>
      </c>
    </row>
    <row r="63" spans="2:17" s="48" customFormat="1" x14ac:dyDescent="0.5">
      <c r="B63" s="48">
        <v>2038</v>
      </c>
      <c r="C63" s="15">
        <v>69.168154999899997</v>
      </c>
      <c r="D63" s="15">
        <v>103.39100000000001</v>
      </c>
      <c r="E63" s="15">
        <v>610.84710000044004</v>
      </c>
      <c r="F63" s="15">
        <v>566.28700000000003</v>
      </c>
      <c r="G63" s="15">
        <v>103.39100000000001</v>
      </c>
      <c r="H63" s="15">
        <v>0</v>
      </c>
      <c r="I63" s="15">
        <v>49.576499999999996</v>
      </c>
      <c r="J63" s="15">
        <v>103.39100000000001</v>
      </c>
      <c r="K63" s="15">
        <v>1837.2595000008801</v>
      </c>
      <c r="L63" s="15">
        <v>32.771495000000002</v>
      </c>
      <c r="M63" s="15">
        <v>103.39100000000001</v>
      </c>
      <c r="N63" s="15">
        <v>2142.683050001101</v>
      </c>
    </row>
    <row r="64" spans="2:17" s="48" customFormat="1" x14ac:dyDescent="0.5">
      <c r="B64" s="48">
        <v>2039</v>
      </c>
      <c r="C64" s="15">
        <v>29.581720000000001</v>
      </c>
      <c r="D64" s="15">
        <v>103.214</v>
      </c>
      <c r="E64" s="15">
        <v>611.007300000241</v>
      </c>
      <c r="F64" s="15">
        <v>480.565</v>
      </c>
      <c r="G64" s="15">
        <v>103.214</v>
      </c>
      <c r="H64" s="15">
        <v>305.50365000011999</v>
      </c>
      <c r="I64" s="15">
        <v>0</v>
      </c>
      <c r="J64" s="15">
        <v>103.214</v>
      </c>
      <c r="K64" s="15">
        <v>1837.4197000007409</v>
      </c>
      <c r="L64" s="15">
        <v>12.73592</v>
      </c>
      <c r="M64" s="15">
        <v>103.214</v>
      </c>
      <c r="N64" s="15">
        <v>2142.9233500008609</v>
      </c>
    </row>
    <row r="65" spans="2:14" s="48" customFormat="1" x14ac:dyDescent="0.5">
      <c r="B65" s="48">
        <v>2040</v>
      </c>
      <c r="C65" s="15">
        <v>54.737215000079999</v>
      </c>
      <c r="D65" s="15">
        <v>103.032</v>
      </c>
      <c r="E65" s="15">
        <v>612.95970000032003</v>
      </c>
      <c r="F65" s="15">
        <v>711.38921500008007</v>
      </c>
      <c r="G65" s="15">
        <v>103.032</v>
      </c>
      <c r="H65" s="15">
        <v>612.95970000032003</v>
      </c>
      <c r="I65" s="15">
        <v>22.624554999979999</v>
      </c>
      <c r="J65" s="15">
        <v>103.032</v>
      </c>
      <c r="K65" s="15">
        <v>2152.20995000112</v>
      </c>
      <c r="L65" s="15">
        <v>22.624554999979999</v>
      </c>
      <c r="M65" s="15">
        <v>103.032</v>
      </c>
      <c r="N65" s="15">
        <v>2152.20995000112</v>
      </c>
    </row>
    <row r="66" spans="2:14" x14ac:dyDescent="0.5">
      <c r="B66" s="129">
        <v>2041</v>
      </c>
      <c r="C66" s="15">
        <v>79.638061409779993</v>
      </c>
      <c r="D66" s="15">
        <v>102.877</v>
      </c>
      <c r="E66" s="15">
        <v>611.14469999977996</v>
      </c>
      <c r="F66" s="15">
        <v>79.638061409779993</v>
      </c>
      <c r="G66" s="15">
        <v>102.877</v>
      </c>
      <c r="H66" s="15">
        <v>611.14469999977996</v>
      </c>
      <c r="I66" s="15">
        <v>23.376290000059999</v>
      </c>
      <c r="J66" s="15">
        <v>102.877</v>
      </c>
      <c r="K66" s="15">
        <v>2143.1294499992109</v>
      </c>
      <c r="L66" s="15">
        <v>23.376290000059999</v>
      </c>
      <c r="M66" s="15">
        <v>102.877</v>
      </c>
      <c r="N66" s="15">
        <v>2143.1294499992109</v>
      </c>
    </row>
    <row r="67" spans="2:14" x14ac:dyDescent="0.5">
      <c r="B67" s="129">
        <v>2042</v>
      </c>
      <c r="C67" s="15">
        <v>48.180580000040003</v>
      </c>
      <c r="D67" s="15">
        <v>102.616</v>
      </c>
      <c r="E67" s="15">
        <v>608.57340000088004</v>
      </c>
      <c r="F67" s="15">
        <v>48.180580000040003</v>
      </c>
      <c r="G67" s="15">
        <v>102.616</v>
      </c>
      <c r="H67" s="15">
        <v>608.57340000088004</v>
      </c>
      <c r="I67" s="15">
        <v>10.765165</v>
      </c>
      <c r="J67" s="15">
        <v>102.616</v>
      </c>
      <c r="K67" s="15">
        <v>2139.2725000016212</v>
      </c>
      <c r="L67" s="15">
        <v>10.765165</v>
      </c>
      <c r="M67" s="15">
        <v>102.616</v>
      </c>
      <c r="N67" s="15">
        <v>2139.2725000016212</v>
      </c>
    </row>
    <row r="68" spans="2:14" x14ac:dyDescent="0.5">
      <c r="B68" s="129">
        <v>2043</v>
      </c>
      <c r="C68" s="15">
        <v>43.562805000040001</v>
      </c>
      <c r="D68" s="15">
        <v>102.46</v>
      </c>
      <c r="E68" s="15">
        <v>610.34610000132</v>
      </c>
      <c r="F68" s="15">
        <v>43.562805000040001</v>
      </c>
      <c r="G68" s="15">
        <v>102.46</v>
      </c>
      <c r="H68" s="15">
        <v>610.34610000132</v>
      </c>
      <c r="I68" s="15">
        <v>7.3576949999999997</v>
      </c>
      <c r="J68" s="15">
        <v>102.46</v>
      </c>
      <c r="K68" s="15">
        <v>2141.9315500024609</v>
      </c>
      <c r="L68" s="15">
        <v>7.3576949999999997</v>
      </c>
      <c r="M68" s="15">
        <v>102.46</v>
      </c>
      <c r="N68" s="15">
        <v>2141.9315500024609</v>
      </c>
    </row>
    <row r="69" spans="2:14" x14ac:dyDescent="0.5">
      <c r="B69" s="129">
        <v>2044</v>
      </c>
      <c r="C69" s="15">
        <v>23.10927000006</v>
      </c>
      <c r="D69" s="15">
        <v>102.21299999999999</v>
      </c>
      <c r="E69" s="15">
        <v>612.19920000074001</v>
      </c>
      <c r="F69" s="15">
        <v>23.10927000006</v>
      </c>
      <c r="G69" s="15">
        <v>102.21299999999999</v>
      </c>
      <c r="H69" s="15">
        <v>612.19920000074001</v>
      </c>
      <c r="I69" s="15">
        <v>7.8336949999999996</v>
      </c>
      <c r="J69" s="15">
        <v>102.21299999999999</v>
      </c>
      <c r="K69" s="15">
        <v>2151.0692000010899</v>
      </c>
      <c r="L69" s="15">
        <v>7.8336949999999996</v>
      </c>
      <c r="M69" s="15">
        <v>102.21299999999999</v>
      </c>
      <c r="N69" s="15">
        <v>2151.0692000010899</v>
      </c>
    </row>
    <row r="70" spans="2:14" x14ac:dyDescent="0.5">
      <c r="B70" s="129">
        <v>2045</v>
      </c>
      <c r="C70" s="15">
        <v>30.600474999980001</v>
      </c>
      <c r="D70" s="15">
        <v>101.996</v>
      </c>
      <c r="E70" s="15">
        <v>612.41130000069995</v>
      </c>
      <c r="F70" s="15">
        <v>30.600474999980001</v>
      </c>
      <c r="G70" s="15">
        <v>101.996</v>
      </c>
      <c r="H70" s="15">
        <v>612.41130000069995</v>
      </c>
      <c r="I70" s="15">
        <v>3.9502250000000001</v>
      </c>
      <c r="J70" s="15">
        <v>101.996</v>
      </c>
      <c r="K70" s="15">
        <v>2145.0293499999298</v>
      </c>
      <c r="L70" s="15">
        <v>3.9502250000000001</v>
      </c>
      <c r="M70" s="15">
        <v>101.996</v>
      </c>
      <c r="N70" s="15">
        <v>2145.0293499999298</v>
      </c>
    </row>
    <row r="71" spans="2:14" x14ac:dyDescent="0.5">
      <c r="B71" s="129">
        <v>2046</v>
      </c>
      <c r="C71" s="15">
        <v>38.425455000059998</v>
      </c>
      <c r="D71" s="15">
        <v>101.976</v>
      </c>
      <c r="E71" s="15">
        <v>611.77950000064004</v>
      </c>
      <c r="F71" s="15">
        <v>38.425455000059998</v>
      </c>
      <c r="G71" s="15">
        <v>101.976</v>
      </c>
      <c r="H71" s="15">
        <v>611.77950000064004</v>
      </c>
      <c r="I71" s="15">
        <v>7.8336949999999996</v>
      </c>
      <c r="J71" s="15">
        <v>101.976</v>
      </c>
      <c r="K71" s="15">
        <v>2144.0816500002602</v>
      </c>
      <c r="L71" s="15">
        <v>7.8336949999999996</v>
      </c>
      <c r="M71" s="15">
        <v>101.976</v>
      </c>
      <c r="N71" s="15">
        <v>2144.0816500002602</v>
      </c>
    </row>
    <row r="72" spans="2:14" x14ac:dyDescent="0.5">
      <c r="B72" s="129">
        <v>2047</v>
      </c>
      <c r="C72" s="15">
        <v>17.379840000000002</v>
      </c>
      <c r="D72" s="15">
        <v>101.663</v>
      </c>
      <c r="E72" s="15">
        <v>916.71705000074996</v>
      </c>
      <c r="F72" s="15">
        <v>17.379840000000002</v>
      </c>
      <c r="G72" s="15">
        <v>101.663</v>
      </c>
      <c r="H72" s="15">
        <v>916.71705000074996</v>
      </c>
      <c r="I72" s="15">
        <v>3.40747</v>
      </c>
      <c r="J72" s="15">
        <v>101.663</v>
      </c>
      <c r="K72" s="15">
        <v>2143.1294500006697</v>
      </c>
      <c r="L72" s="15">
        <v>3.40747</v>
      </c>
      <c r="M72" s="15">
        <v>101.663</v>
      </c>
      <c r="N72" s="15">
        <v>2143.1294500006697</v>
      </c>
    </row>
    <row r="73" spans="2:14" x14ac:dyDescent="0.5">
      <c r="B73" s="129">
        <v>2048</v>
      </c>
      <c r="C73" s="15">
        <v>27.64870003411</v>
      </c>
      <c r="D73" s="15">
        <v>101.529</v>
      </c>
      <c r="E73" s="15">
        <v>916.86735000156</v>
      </c>
      <c r="F73" s="15">
        <v>27.64870003411</v>
      </c>
      <c r="G73" s="15">
        <v>101.529</v>
      </c>
      <c r="H73" s="15">
        <v>916.86735000156</v>
      </c>
      <c r="I73" s="15">
        <v>3.40747</v>
      </c>
      <c r="J73" s="15">
        <v>101.529</v>
      </c>
      <c r="K73" s="15">
        <v>2149.6377500020599</v>
      </c>
      <c r="L73" s="15">
        <v>3.40747</v>
      </c>
      <c r="M73" s="15">
        <v>101.529</v>
      </c>
      <c r="N73" s="15">
        <v>2149.6377500020599</v>
      </c>
    </row>
    <row r="74" spans="2:14" x14ac:dyDescent="0.5">
      <c r="B74" s="129">
        <v>2049</v>
      </c>
      <c r="C74" s="15">
        <v>21.672555000060001</v>
      </c>
      <c r="D74" s="15">
        <v>101.244</v>
      </c>
      <c r="E74" s="15">
        <v>916.27065000282096</v>
      </c>
      <c r="F74" s="15">
        <v>21.672555000060001</v>
      </c>
      <c r="G74" s="15">
        <v>101.244</v>
      </c>
      <c r="H74" s="15">
        <v>916.27065000282096</v>
      </c>
      <c r="I74" s="15">
        <v>3.40747</v>
      </c>
      <c r="J74" s="15">
        <v>101.244</v>
      </c>
      <c r="K74" s="15">
        <v>2142.683050003001</v>
      </c>
      <c r="L74" s="15">
        <v>3.40747</v>
      </c>
      <c r="M74" s="15">
        <v>101.244</v>
      </c>
      <c r="N74" s="15">
        <v>2142.683050003001</v>
      </c>
    </row>
    <row r="75" spans="2:14" x14ac:dyDescent="0.5">
      <c r="B75" s="129">
        <v>2050</v>
      </c>
      <c r="C75" s="15">
        <v>21.121085000019999</v>
      </c>
      <c r="D75" s="15">
        <v>101.011</v>
      </c>
      <c r="E75" s="15">
        <v>916.51095000173996</v>
      </c>
      <c r="F75" s="15">
        <v>21.121085000019999</v>
      </c>
      <c r="G75" s="15">
        <v>101.011</v>
      </c>
      <c r="H75" s="15">
        <v>916.51095000173996</v>
      </c>
      <c r="I75" s="15">
        <v>3.4742250000000001</v>
      </c>
      <c r="J75" s="15">
        <v>101.011</v>
      </c>
      <c r="K75" s="15">
        <v>2142.9233500021201</v>
      </c>
      <c r="L75" s="15">
        <v>3.4742250000000001</v>
      </c>
      <c r="M75" s="15">
        <v>101.011</v>
      </c>
      <c r="N75" s="15">
        <v>2142.9233500021201</v>
      </c>
    </row>
    <row r="76" spans="2:14" x14ac:dyDescent="0.5">
      <c r="B76" s="129"/>
      <c r="C76" s="15"/>
      <c r="D76" s="15"/>
      <c r="E76" s="15"/>
      <c r="F76" s="15"/>
      <c r="G76" s="15"/>
      <c r="H76" s="15"/>
    </row>
    <row r="77" spans="2:14" x14ac:dyDescent="0.5">
      <c r="B77" s="129"/>
      <c r="C77" s="15"/>
      <c r="D77" s="15"/>
      <c r="E77" s="15"/>
      <c r="F77" s="15"/>
      <c r="G77" s="15"/>
      <c r="H77" s="15"/>
    </row>
    <row r="78" spans="2:14" x14ac:dyDescent="0.5">
      <c r="B78" s="129"/>
      <c r="C78" s="15"/>
      <c r="D78" s="15"/>
      <c r="E78" s="15"/>
      <c r="F78" s="15"/>
      <c r="G78" s="15"/>
      <c r="H78" s="15"/>
    </row>
    <row r="79" spans="2:14" x14ac:dyDescent="0.5">
      <c r="B79" s="129"/>
      <c r="C79" s="15"/>
      <c r="D79" s="15"/>
      <c r="E79" s="15"/>
      <c r="F79" s="15"/>
      <c r="G79" s="15"/>
      <c r="H79" s="15"/>
    </row>
    <row r="80" spans="2:14" x14ac:dyDescent="0.5">
      <c r="B80" s="129"/>
      <c r="C80" s="15"/>
      <c r="D80" s="15"/>
      <c r="E80" s="15"/>
      <c r="F80" s="15"/>
      <c r="G80" s="15"/>
      <c r="H80" s="15"/>
    </row>
  </sheetData>
  <mergeCells count="1">
    <mergeCell ref="C43:N43"/>
  </mergeCells>
  <phoneticPr fontId="27"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D000B-85B6-40DF-B9F4-D1F39BCEF4D1}">
  <dimension ref="B1:AN58"/>
  <sheetViews>
    <sheetView zoomScale="90" zoomScaleNormal="90" workbookViewId="0">
      <selection activeCell="AA25" sqref="AA25"/>
    </sheetView>
  </sheetViews>
  <sheetFormatPr defaultRowHeight="18" x14ac:dyDescent="0.5"/>
  <cols>
    <col min="1" max="25" width="2.6640625" customWidth="1"/>
    <col min="27" max="27" width="22.33203125" bestFit="1" customWidth="1"/>
    <col min="28" max="28" width="9.6640625" bestFit="1" customWidth="1"/>
    <col min="29" max="35" width="9.6640625" customWidth="1"/>
    <col min="36" max="36" width="15.6640625" bestFit="1" customWidth="1"/>
    <col min="37" max="39" width="9.6640625" customWidth="1"/>
  </cols>
  <sheetData>
    <row r="1" spans="2:40" ht="16.95" thickBot="1" x14ac:dyDescent="0.55000000000000004"/>
    <row r="2" spans="2:40" ht="16.95" thickBot="1" x14ac:dyDescent="0.55000000000000004">
      <c r="B2" t="s">
        <v>322</v>
      </c>
      <c r="AA2" s="27" t="s">
        <v>6</v>
      </c>
      <c r="AB2" s="28">
        <v>2035</v>
      </c>
      <c r="AC2" t="s">
        <v>142</v>
      </c>
    </row>
    <row r="4" spans="2:40" ht="16.5" x14ac:dyDescent="0.5">
      <c r="AA4" s="1" t="s">
        <v>8</v>
      </c>
    </row>
    <row r="5" spans="2:40" s="25" customFormat="1" ht="33" x14ac:dyDescent="0.5">
      <c r="AB5" s="26" t="s">
        <v>62</v>
      </c>
      <c r="AC5" s="26" t="s">
        <v>63</v>
      </c>
      <c r="AD5" s="26" t="s">
        <v>52</v>
      </c>
      <c r="AE5" s="26" t="s">
        <v>64</v>
      </c>
      <c r="AF5" s="26" t="s">
        <v>65</v>
      </c>
      <c r="AG5" s="26" t="s">
        <v>66</v>
      </c>
      <c r="AH5" s="26" t="s">
        <v>54</v>
      </c>
      <c r="AI5" s="26" t="s">
        <v>55</v>
      </c>
      <c r="AJ5" s="26" t="s">
        <v>69</v>
      </c>
      <c r="AK5" s="26" t="s">
        <v>56</v>
      </c>
      <c r="AL5" s="26" t="s">
        <v>70</v>
      </c>
      <c r="AM5" s="26" t="s">
        <v>53</v>
      </c>
      <c r="AN5" s="30" t="s">
        <v>140</v>
      </c>
    </row>
    <row r="6" spans="2:40" ht="16.5" x14ac:dyDescent="0.5">
      <c r="AA6" s="48" t="s">
        <v>321</v>
      </c>
      <c r="AB6" s="15">
        <f>INDEX(BAU_CO2!BD$5:BD$19,MATCH($AB$2,BAU_CO2!$AL$5:$AL$19,0))</f>
        <v>0</v>
      </c>
      <c r="AC6" s="15">
        <f>INDEX(BAU_CO2!BE$5:BE$19,MATCH($AB$2,BAU_CO2!$AL$5:$AL$19,0))</f>
        <v>780</v>
      </c>
      <c r="AD6" s="15">
        <f>INDEX(BAU_CO2!BF$5:BF$19,MATCH($AB$2,BAU_CO2!$AL$5:$AL$19,0))</f>
        <v>125</v>
      </c>
      <c r="AE6" s="15">
        <f>INDEX(BAU_CO2!BG$5:BG$19,MATCH($AB$2,BAU_CO2!$AL$5:$AL$19,0))</f>
        <v>0</v>
      </c>
      <c r="AF6" s="15">
        <f>INDEX(BAU_CO2!BH$5:BH$19,MATCH($AB$2,BAU_CO2!$AL$5:$AL$19,0))</f>
        <v>0</v>
      </c>
      <c r="AG6" s="15">
        <f>INDEX(BAU_CO2!BI$5:BI$19,MATCH($AB$2,BAU_CO2!$AL$5:$AL$19,0))</f>
        <v>0</v>
      </c>
      <c r="AH6" s="15">
        <f>INDEX(BAU_CO2!BJ$5:BJ$19,MATCH($AB$2,BAU_CO2!$AL$5:$AL$19,0))</f>
        <v>1660</v>
      </c>
      <c r="AI6" s="15">
        <f>INDEX(BAU_CO2!BK$5:BK$19,MATCH($AB$2,BAU_CO2!$AL$5:$AL$19,0))</f>
        <v>0</v>
      </c>
      <c r="AJ6" s="15">
        <f>INDEX(BAU_CO2!BL$5:BL$19,MATCH($AB$2,BAU_CO2!$AL$5:$AL$19,0))</f>
        <v>0</v>
      </c>
      <c r="AK6" s="15">
        <f>INDEX(BAU_CO2!BM$5:BM$19,MATCH($AB$2,BAU_CO2!$AL$5:$AL$19,0))</f>
        <v>400</v>
      </c>
      <c r="AL6" s="15">
        <f>INDEX(BAU_CO2!BN$5:BN$19,MATCH($AB$2,BAU_CO2!$AL$5:$AL$19,0))</f>
        <v>0</v>
      </c>
      <c r="AM6" s="15">
        <f>INDEX(BAU_CO2!BN$5:BN$19,MATCH($AB$2,BAU_CO2!$AL$5:$AL$19,0))</f>
        <v>0</v>
      </c>
      <c r="AN6" s="31">
        <f>SUM(AB6:AM6)</f>
        <v>2965</v>
      </c>
    </row>
    <row r="7" spans="2:40" ht="16.5" x14ac:dyDescent="0.5">
      <c r="AA7" s="48" t="s">
        <v>320</v>
      </c>
      <c r="AB7" s="15">
        <f>INDEX('2028_CO2'!BC$5:BC$19,MATCH($AB$2,'2028_CO2'!$AL$5:$AL$19,0))</f>
        <v>0</v>
      </c>
      <c r="AC7" s="15">
        <f>INDEX('2028_CO2'!BD$5:BD$19,MATCH($AB$2,'2028_CO2'!$AL$5:$AL$19,0))</f>
        <v>0</v>
      </c>
      <c r="AD7" s="15">
        <f>INDEX('2028_CO2'!BE$5:BE$19,MATCH($AB$2,'2028_CO2'!$AL$5:$AL$19,0))</f>
        <v>125</v>
      </c>
      <c r="AE7" s="15">
        <f>INDEX('2028_CO2'!BF$5:BF$19,MATCH($AB$2,'2028_CO2'!$AL$5:$AL$19,0))</f>
        <v>0</v>
      </c>
      <c r="AF7" s="15">
        <f>INDEX('2028_CO2'!BG$5:BG$19,MATCH($AB$2,'2028_CO2'!$AL$5:$AL$19,0))</f>
        <v>0</v>
      </c>
      <c r="AG7" s="15">
        <f>INDEX('2028_CO2'!BH$5:BH$19,MATCH($AB$2,'2028_CO2'!$AL$5:$AL$19,0))</f>
        <v>0</v>
      </c>
      <c r="AH7" s="15">
        <f>INDEX('2028_CO2'!BI$5:BI$19,MATCH($AB$2,'2028_CO2'!$AL$5:$AL$19,0))</f>
        <v>2140</v>
      </c>
      <c r="AI7" s="15">
        <f>INDEX('2028_CO2'!BJ$5:BJ$19,MATCH($AB$2,'2028_CO2'!$AL$5:$AL$19,0))</f>
        <v>0</v>
      </c>
      <c r="AJ7" s="15">
        <f>INDEX('2028_CO2'!BK$5:BK$19,MATCH($AB$2,'2028_CO2'!$AL$5:$AL$19,0))</f>
        <v>0</v>
      </c>
      <c r="AK7" s="15">
        <f>INDEX('2028_CO2'!BL$5:BL$19,MATCH($AB$2,'2028_CO2'!$AL$5:$AL$19,0))</f>
        <v>0</v>
      </c>
      <c r="AL7" s="15">
        <f>INDEX('2028_CO2'!BM$5:BM$19,MATCH($AB$2,'2028_CO2'!$AL$5:$AL$19,0))</f>
        <v>400</v>
      </c>
      <c r="AM7" s="15">
        <f>INDEX('2028_CO2'!BN$5:BN$19,MATCH($AB$2,'2028_CO2'!$AL$5:$AL$19,0))</f>
        <v>0</v>
      </c>
      <c r="AN7" s="31">
        <f>SUM(AB7:AM7)</f>
        <v>2665</v>
      </c>
    </row>
    <row r="9" spans="2:40" ht="16.5" x14ac:dyDescent="0.5">
      <c r="AA9" s="1" t="s">
        <v>141</v>
      </c>
      <c r="AN9" s="49" t="s">
        <v>140</v>
      </c>
    </row>
    <row r="10" spans="2:40" ht="16.5" x14ac:dyDescent="0.5">
      <c r="AA10" s="48" t="s">
        <v>321</v>
      </c>
      <c r="AB10" s="17">
        <f>AB6/$AN6</f>
        <v>0</v>
      </c>
      <c r="AC10" s="17">
        <f>AC6/$AN6</f>
        <v>0.26306913996627318</v>
      </c>
      <c r="AD10" s="17">
        <f t="shared" ref="AC10:AM11" si="0">AD6/$AN6</f>
        <v>4.2158516020236091E-2</v>
      </c>
      <c r="AE10" s="17">
        <f t="shared" si="0"/>
        <v>0</v>
      </c>
      <c r="AF10" s="17">
        <f t="shared" si="0"/>
        <v>0</v>
      </c>
      <c r="AG10" s="17">
        <f t="shared" si="0"/>
        <v>0</v>
      </c>
      <c r="AH10" s="17">
        <f t="shared" si="0"/>
        <v>0.55986509274873519</v>
      </c>
      <c r="AI10" s="17">
        <f t="shared" si="0"/>
        <v>0</v>
      </c>
      <c r="AJ10" s="17">
        <f t="shared" si="0"/>
        <v>0</v>
      </c>
      <c r="AK10" s="17">
        <f t="shared" si="0"/>
        <v>0.13490725126475547</v>
      </c>
      <c r="AL10" s="17">
        <f t="shared" si="0"/>
        <v>0</v>
      </c>
      <c r="AM10" s="17">
        <f t="shared" si="0"/>
        <v>0</v>
      </c>
      <c r="AN10" s="50">
        <f>SUM(AB10:AM10)</f>
        <v>0.99999999999999989</v>
      </c>
    </row>
    <row r="11" spans="2:40" ht="16.5" x14ac:dyDescent="0.5">
      <c r="AA11" s="48" t="s">
        <v>320</v>
      </c>
      <c r="AB11" s="17">
        <f>AB7/$AN7</f>
        <v>0</v>
      </c>
      <c r="AC11" s="17">
        <f t="shared" si="0"/>
        <v>0</v>
      </c>
      <c r="AD11" s="17">
        <f t="shared" si="0"/>
        <v>4.6904315196998121E-2</v>
      </c>
      <c r="AE11" s="17">
        <f t="shared" si="0"/>
        <v>0</v>
      </c>
      <c r="AF11" s="17">
        <f t="shared" si="0"/>
        <v>0</v>
      </c>
      <c r="AG11" s="17">
        <f t="shared" si="0"/>
        <v>0</v>
      </c>
      <c r="AH11" s="17">
        <f t="shared" si="0"/>
        <v>0.80300187617260788</v>
      </c>
      <c r="AI11" s="17">
        <f t="shared" si="0"/>
        <v>0</v>
      </c>
      <c r="AJ11" s="17">
        <f t="shared" si="0"/>
        <v>0</v>
      </c>
      <c r="AK11" s="17">
        <f t="shared" si="0"/>
        <v>0</v>
      </c>
      <c r="AL11" s="17">
        <f t="shared" si="0"/>
        <v>0.15009380863039401</v>
      </c>
      <c r="AM11" s="17">
        <f t="shared" si="0"/>
        <v>0</v>
      </c>
      <c r="AN11" s="50">
        <f>SUM(AB11:AM11)</f>
        <v>1</v>
      </c>
    </row>
    <row r="14" spans="2:40" ht="16.5" x14ac:dyDescent="0.5">
      <c r="AA14" s="46" t="s">
        <v>185</v>
      </c>
    </row>
    <row r="15" spans="2:40" ht="16.5" x14ac:dyDescent="0.5">
      <c r="AB15" s="46" t="s">
        <v>62</v>
      </c>
      <c r="AC15" s="46" t="s">
        <v>63</v>
      </c>
      <c r="AD15" s="46" t="s">
        <v>52</v>
      </c>
      <c r="AE15" s="46" t="s">
        <v>64</v>
      </c>
      <c r="AF15" s="46" t="s">
        <v>65</v>
      </c>
      <c r="AG15" s="46" t="s">
        <v>66</v>
      </c>
      <c r="AH15" s="46" t="s">
        <v>68</v>
      </c>
      <c r="AI15" s="46" t="s">
        <v>67</v>
      </c>
      <c r="AJ15" s="46" t="s">
        <v>140</v>
      </c>
      <c r="AL15" s="46" t="s">
        <v>186</v>
      </c>
    </row>
    <row r="16" spans="2:40" ht="16.5" x14ac:dyDescent="0.5">
      <c r="AA16" s="48" t="s">
        <v>321</v>
      </c>
      <c r="AB16" s="15">
        <f>INDEX(BAU_CO2!AO$5:AO$19,MATCH($AB$2,BAU_CO2!$AL$5:$AL$19,0))</f>
        <v>0</v>
      </c>
      <c r="AC16" s="15">
        <f>INDEX(BAU_CO2!AP$5:AP$19,MATCH($AB$2,BAU_CO2!$AL$5:$AL$19,0))</f>
        <v>1376.185138702393</v>
      </c>
      <c r="AD16" s="15">
        <f>INDEX(BAU_CO2!AQ$5:AQ$19,MATCH($AB$2,BAU_CO2!$AL$5:$AL$19,0))</f>
        <v>0</v>
      </c>
      <c r="AE16" s="15">
        <f>INDEX(BAU_CO2!AR$5:AR$19,MATCH($AB$2,BAU_CO2!$AL$5:$AL$19,0))</f>
        <v>0</v>
      </c>
      <c r="AF16" s="15">
        <f>INDEX(BAU_CO2!AS$5:AS$19,MATCH($AB$2,BAU_CO2!$AL$5:$AL$19,0))</f>
        <v>0</v>
      </c>
      <c r="AG16" s="15">
        <f>INDEX(BAU_CO2!AT$5:AT$19,MATCH($AB$2,BAU_CO2!$AL$5:$AL$19,0))</f>
        <v>0</v>
      </c>
      <c r="AH16" s="15">
        <f>INDEX(BAU_CO2!AU$5:AU$19,MATCH($AB$2,BAU_CO2!$AL$5:$AL$19,0))</f>
        <v>3760.0687942504901</v>
      </c>
      <c r="AI16" s="15">
        <f>INDEX(BAU_CO2!AV$5:AV$19,MATCH($AB$2,BAU_CO2!$AL$5:$AL$19,0))</f>
        <v>1280.12427520752</v>
      </c>
      <c r="AJ16" s="23">
        <f>SUM(AB16:AI16)</f>
        <v>6416.3782081604022</v>
      </c>
    </row>
    <row r="17" spans="2:39" ht="16.5" x14ac:dyDescent="0.5">
      <c r="AA17" s="48" t="s">
        <v>320</v>
      </c>
      <c r="AB17" s="15">
        <f>INDEX('2028_CO2'!AN$5:AN$19,MATCH($AB$2,'2028_CO2'!$AL$5:$AL$19,0))</f>
        <v>0</v>
      </c>
      <c r="AC17" s="15">
        <f>INDEX('2028_CO2'!AO$5:AO$19,MATCH($AB$2,'2028_CO2'!$AL$5:$AL$19,0))</f>
        <v>0</v>
      </c>
      <c r="AD17" s="15">
        <f>INDEX('2028_CO2'!AP$5:AP$19,MATCH($AB$2,'2028_CO2'!$AL$5:$AL$19,0))</f>
        <v>0</v>
      </c>
      <c r="AE17" s="15">
        <f>INDEX('2028_CO2'!AQ$5:AQ$19,MATCH($AB$2,'2028_CO2'!$AL$5:$AL$19,0))</f>
        <v>0</v>
      </c>
      <c r="AF17" s="15">
        <f>INDEX('2028_CO2'!AR$5:AR$19,MATCH($AB$2,'2028_CO2'!$AL$5:$AL$19,0))</f>
        <v>0</v>
      </c>
      <c r="AG17" s="15">
        <f>INDEX('2028_CO2'!AS$5:AS$19,MATCH($AB$2,'2028_CO2'!$AL$5:$AL$19,0))</f>
        <v>0</v>
      </c>
      <c r="AH17" s="15">
        <f>INDEX('2028_CO2'!AT$5:AT$19,MATCH($AB$2,'2028_CO2'!$AL$5:$AL$19,0))</f>
        <v>4506.7122411727942</v>
      </c>
      <c r="AI17" s="15">
        <f>INDEX('2028_CO2'!AU$5:AU$19,MATCH($AB$2,'2028_CO2'!$AL$5:$AL$19,0))</f>
        <v>1266.862983703614</v>
      </c>
      <c r="AJ17" s="23">
        <f>SUM(AB17:AI17)</f>
        <v>5773.5752248764084</v>
      </c>
    </row>
    <row r="19" spans="2:39" ht="16.5" x14ac:dyDescent="0.5">
      <c r="B19" s="48"/>
      <c r="C19" s="48"/>
      <c r="D19" s="48"/>
      <c r="E19" s="48"/>
      <c r="F19" s="48"/>
      <c r="G19" s="48"/>
      <c r="H19" s="48"/>
      <c r="I19" s="48"/>
      <c r="J19" s="48"/>
      <c r="K19" s="48"/>
      <c r="L19" s="48"/>
      <c r="M19" s="48"/>
      <c r="N19" s="48"/>
      <c r="O19" s="48"/>
      <c r="P19" s="48"/>
      <c r="Q19" s="48"/>
      <c r="R19" s="48"/>
      <c r="S19" s="48"/>
      <c r="T19" s="48"/>
      <c r="U19" s="48"/>
      <c r="V19" s="48"/>
      <c r="AA19" s="46" t="s">
        <v>189</v>
      </c>
      <c r="AB19" s="46" t="s">
        <v>62</v>
      </c>
      <c r="AC19" s="46" t="s">
        <v>63</v>
      </c>
      <c r="AD19" s="46" t="s">
        <v>52</v>
      </c>
      <c r="AE19" s="46" t="s">
        <v>64</v>
      </c>
      <c r="AF19" s="46" t="s">
        <v>65</v>
      </c>
      <c r="AG19" s="46" t="s">
        <v>66</v>
      </c>
      <c r="AH19" s="46" t="s">
        <v>68</v>
      </c>
      <c r="AI19" s="46" t="s">
        <v>67</v>
      </c>
      <c r="AJ19" s="46" t="s">
        <v>140</v>
      </c>
      <c r="AK19" s="48"/>
      <c r="AL19" s="48"/>
      <c r="AM19" s="49"/>
    </row>
    <row r="20" spans="2:39" ht="16.5" x14ac:dyDescent="0.5">
      <c r="B20" s="48" t="s">
        <v>190</v>
      </c>
      <c r="C20" s="48"/>
      <c r="D20" s="48"/>
      <c r="E20" s="48"/>
      <c r="F20" s="48"/>
      <c r="G20" s="48"/>
      <c r="H20" s="48"/>
      <c r="I20" s="48"/>
      <c r="J20" s="48"/>
      <c r="K20" s="48"/>
      <c r="L20" s="48"/>
      <c r="M20" s="48"/>
      <c r="N20" s="48"/>
      <c r="O20" s="48"/>
      <c r="P20" s="48"/>
      <c r="Q20" s="48"/>
      <c r="R20" s="48"/>
      <c r="S20" s="48"/>
      <c r="T20" s="48"/>
      <c r="U20" s="48"/>
      <c r="V20" s="48"/>
      <c r="AA20" s="48" t="s">
        <v>321</v>
      </c>
      <c r="AB20" s="17">
        <f t="shared" ref="AB20:AI21" si="1">AB16/$AJ16</f>
        <v>0</v>
      </c>
      <c r="AC20" s="17">
        <f t="shared" si="1"/>
        <v>0.21448005308542278</v>
      </c>
      <c r="AD20" s="17">
        <f t="shared" si="1"/>
        <v>0</v>
      </c>
      <c r="AE20" s="17">
        <f t="shared" si="1"/>
        <v>0</v>
      </c>
      <c r="AF20" s="17">
        <f t="shared" si="1"/>
        <v>0</v>
      </c>
      <c r="AG20" s="17">
        <f t="shared" si="1"/>
        <v>0</v>
      </c>
      <c r="AH20" s="17">
        <f t="shared" si="1"/>
        <v>0.58601109103394244</v>
      </c>
      <c r="AI20" s="17">
        <f t="shared" si="1"/>
        <v>0.19950885588063488</v>
      </c>
      <c r="AJ20" s="17">
        <f>SUM(AB20:AI20)</f>
        <v>1</v>
      </c>
      <c r="AK20" s="17"/>
      <c r="AL20" s="17"/>
      <c r="AM20" s="50"/>
    </row>
    <row r="21" spans="2:39" ht="16.5" x14ac:dyDescent="0.5">
      <c r="B21" s="48"/>
      <c r="C21" s="48"/>
      <c r="D21" s="48"/>
      <c r="E21" s="48"/>
      <c r="F21" s="48"/>
      <c r="G21" s="48"/>
      <c r="H21" s="48"/>
      <c r="I21" s="48"/>
      <c r="J21" s="48"/>
      <c r="K21" s="48"/>
      <c r="L21" s="48"/>
      <c r="M21" s="48"/>
      <c r="N21" s="48"/>
      <c r="O21" s="48"/>
      <c r="P21" s="48"/>
      <c r="Q21" s="48"/>
      <c r="R21" s="48"/>
      <c r="S21" s="48"/>
      <c r="T21" s="48"/>
      <c r="U21" s="48"/>
      <c r="V21" s="48"/>
      <c r="AA21" s="48" t="s">
        <v>320</v>
      </c>
      <c r="AB21" s="17">
        <f t="shared" si="1"/>
        <v>0</v>
      </c>
      <c r="AC21" s="17">
        <f t="shared" si="1"/>
        <v>0</v>
      </c>
      <c r="AD21" s="17">
        <f t="shared" si="1"/>
        <v>0</v>
      </c>
      <c r="AE21" s="17">
        <f t="shared" si="1"/>
        <v>0</v>
      </c>
      <c r="AF21" s="17">
        <f t="shared" si="1"/>
        <v>0</v>
      </c>
      <c r="AG21" s="17">
        <f t="shared" si="1"/>
        <v>0</v>
      </c>
      <c r="AH21" s="17">
        <f t="shared" si="1"/>
        <v>0.78057565124550132</v>
      </c>
      <c r="AI21" s="17">
        <f t="shared" si="1"/>
        <v>0.21942434875449865</v>
      </c>
      <c r="AJ21" s="17">
        <f>SUM(AB21:AI21)</f>
        <v>1</v>
      </c>
      <c r="AK21" s="17"/>
      <c r="AL21" s="17"/>
      <c r="AM21" s="50"/>
    </row>
    <row r="39" spans="2:2" x14ac:dyDescent="0.5">
      <c r="B39" t="s">
        <v>187</v>
      </c>
    </row>
    <row r="58" spans="2:2" x14ac:dyDescent="0.5">
      <c r="B58" t="s">
        <v>188</v>
      </c>
    </row>
  </sheetData>
  <dataValidations count="1">
    <dataValidation type="list" allowBlank="1" showInputMessage="1" showErrorMessage="1" sqref="AB2" xr:uid="{4A3288A7-8CED-47BB-8E98-BBD86469F4DB}">
      <formula1>#REF!</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C6479-D0E8-4277-95CC-C0F6B13466EA}">
  <sheetPr>
    <tabColor theme="0" tint="-0.499984740745262"/>
  </sheetPr>
  <dimension ref="A1"/>
  <sheetViews>
    <sheetView topLeftCell="A1048576" workbookViewId="0"/>
  </sheetViews>
  <sheetFormatPr defaultRowHeight="18" zeroHeight="1" x14ac:dyDescent="0.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BC3E8-E13E-4927-AE12-1F8B6706576F}">
  <sheetPr>
    <tabColor theme="7" tint="0.39997558519241921"/>
  </sheetPr>
  <dimension ref="A2:E27"/>
  <sheetViews>
    <sheetView zoomScaleNormal="100" workbookViewId="0"/>
  </sheetViews>
  <sheetFormatPr defaultColWidth="8.77734375" defaultRowHeight="18" x14ac:dyDescent="0.5"/>
  <cols>
    <col min="1" max="1" width="14.77734375" style="107" customWidth="1"/>
    <col min="2" max="2" width="26.77734375" style="48" customWidth="1"/>
    <col min="3" max="3" width="21.33203125" style="48" bestFit="1" customWidth="1"/>
    <col min="4" max="4" width="22.6640625" style="48" bestFit="1" customWidth="1"/>
    <col min="5" max="5" width="18.77734375" style="48" bestFit="1" customWidth="1"/>
    <col min="6" max="16384" width="8.77734375" style="48"/>
  </cols>
  <sheetData>
    <row r="2" spans="1:5" ht="16.5" x14ac:dyDescent="0.5">
      <c r="C2" s="20"/>
      <c r="D2" s="20"/>
      <c r="E2" s="20"/>
    </row>
    <row r="4" spans="1:5" ht="16.95" thickBot="1" x14ac:dyDescent="0.55000000000000004">
      <c r="C4" s="187">
        <v>2040</v>
      </c>
      <c r="D4" s="187"/>
      <c r="E4" s="187"/>
    </row>
    <row r="5" spans="1:5" ht="16.95" thickBot="1" x14ac:dyDescent="0.55000000000000004">
      <c r="C5" s="108" t="s">
        <v>327</v>
      </c>
      <c r="D5" s="109" t="s">
        <v>328</v>
      </c>
      <c r="E5" s="109" t="s">
        <v>329</v>
      </c>
    </row>
    <row r="6" spans="1:5" ht="16.5" x14ac:dyDescent="0.5">
      <c r="B6" s="48" t="s">
        <v>330</v>
      </c>
      <c r="C6" s="38" t="e">
        <f>INDEX(NPV!$AI$4:$AI$6,MATCH('Comparison Table'!C$2,NPV!$AH$4:$AH$6,0))</f>
        <v>#N/A</v>
      </c>
      <c r="D6" s="38" t="e">
        <f>INDEX(NPV!$AI$4:$AI$6,MATCH('Comparison Table'!D$2,NPV!$AH$4:$AH$6,0))</f>
        <v>#N/A</v>
      </c>
      <c r="E6" s="38" t="e">
        <f>INDEX(NPV!$AI$4:$AI$6,MATCH('Comparison Table'!E$2,NPV!$AH$4:$AH$6,0))</f>
        <v>#N/A</v>
      </c>
    </row>
    <row r="7" spans="1:5" ht="16.5" x14ac:dyDescent="0.5">
      <c r="B7" s="48" t="s">
        <v>136</v>
      </c>
      <c r="C7" s="110" t="e">
        <f>INDEX(Emissions_Comparison!$BB$4:$BB$6,MATCH(C$2,Emissions_Comparison!$AH$4:$AH$6,0))</f>
        <v>#N/A</v>
      </c>
      <c r="D7" s="110" t="e">
        <f>INDEX(Emissions_Comparison!$BB$4:$BB$6,MATCH(D$2,Emissions_Comparison!$AH$4:$AH$6,0))</f>
        <v>#N/A</v>
      </c>
      <c r="E7" s="110" t="e">
        <f>INDEX(Emissions_Comparison!$BB$4:$BB$6,MATCH(E$2,Emissions_Comparison!$AH$4:$AH$6,0))</f>
        <v>#N/A</v>
      </c>
    </row>
    <row r="8" spans="1:5" ht="16.5" x14ac:dyDescent="0.5">
      <c r="A8" s="107" t="s">
        <v>54</v>
      </c>
      <c r="B8" s="48" t="s">
        <v>331</v>
      </c>
      <c r="C8" s="111">
        <f>SUMIFS('Resource Annual'!$L:$L,'Resource Annual'!$B:$B,$A8,'Resource Annual'!$J:$J,$C$4,'Resource Annual'!$D:$D,C$2)</f>
        <v>0</v>
      </c>
      <c r="D8" s="111">
        <f>SUMIFS('Resource Annual'!$L:$L,'Resource Annual'!$B:$B,$A8,'Resource Annual'!$J:$J,$C$4,'Resource Annual'!$D:$D,D$2)</f>
        <v>0</v>
      </c>
      <c r="E8" s="111">
        <f>SUMIFS('Resource Annual'!$L:$L,'Resource Annual'!$B:$B,$A8,'Resource Annual'!$J:$J,$C$4,'Resource Annual'!$D:$D,E$2)</f>
        <v>0</v>
      </c>
    </row>
    <row r="9" spans="1:5" ht="16.5" x14ac:dyDescent="0.5">
      <c r="A9" s="107" t="s">
        <v>70</v>
      </c>
      <c r="B9" s="48" t="s">
        <v>332</v>
      </c>
      <c r="C9" s="111">
        <f>SUMIFS('Resource Annual'!$L:$L,'Resource Annual'!$B:$B,$A9,'Resource Annual'!$J:$J,$C$4,'Resource Annual'!$D:$D,C$2)</f>
        <v>0</v>
      </c>
      <c r="D9" s="111">
        <f>SUMIFS('Resource Annual'!$L:$L,'Resource Annual'!$B:$B,$A9,'Resource Annual'!$J:$J,$C$4,'Resource Annual'!$D:$D,D$2)</f>
        <v>0</v>
      </c>
      <c r="E9" s="111">
        <f>SUMIFS('Resource Annual'!$L:$L,'Resource Annual'!$B:$B,$A9,'Resource Annual'!$J:$J,$C$4,'Resource Annual'!$D:$D,E$2)</f>
        <v>0</v>
      </c>
    </row>
    <row r="10" spans="1:5" ht="16.5" x14ac:dyDescent="0.5">
      <c r="A10" s="107" t="s">
        <v>53</v>
      </c>
      <c r="B10" s="48" t="s">
        <v>333</v>
      </c>
      <c r="C10" s="111">
        <f>SUMIFS('Resource Annual'!$L:$L,'Resource Annual'!$B:$B,$A10,'Resource Annual'!$J:$J,$C$4,'Resource Annual'!$D:$D,C$2)</f>
        <v>0</v>
      </c>
      <c r="D10" s="111">
        <f>SUMIFS('Resource Annual'!$L:$L,'Resource Annual'!$B:$B,$A10,'Resource Annual'!$J:$J,$C$4,'Resource Annual'!$D:$D,D$2)</f>
        <v>0</v>
      </c>
      <c r="E10" s="111">
        <f>SUMIFS('Resource Annual'!$L:$L,'Resource Annual'!$B:$B,$A10,'Resource Annual'!$J:$J,$C$4,'Resource Annual'!$D:$D,E$2)</f>
        <v>0</v>
      </c>
    </row>
    <row r="11" spans="1:5" ht="16.5" x14ac:dyDescent="0.5">
      <c r="A11" s="107" t="s">
        <v>52</v>
      </c>
      <c r="B11" s="48" t="s">
        <v>334</v>
      </c>
      <c r="C11" s="111">
        <f>SUMIFS('Resource Annual'!$L:$L,'Resource Annual'!$B:$B,$A11,'Resource Annual'!$J:$J,$C$4,'Resource Annual'!$D:$D,C$2)</f>
        <v>0</v>
      </c>
      <c r="D11" s="111">
        <f>SUMIFS('Resource Annual'!$L:$L,'Resource Annual'!$B:$B,$A11,'Resource Annual'!$J:$J,$C$4,'Resource Annual'!$D:$D,D$2)</f>
        <v>0</v>
      </c>
      <c r="E11" s="111">
        <f>SUMIFS('Resource Annual'!$L:$L,'Resource Annual'!$B:$B,$A11,'Resource Annual'!$J:$J,$C$4,'Resource Annual'!$D:$D,E$2)</f>
        <v>0</v>
      </c>
    </row>
    <row r="12" spans="1:5" ht="16.5" x14ac:dyDescent="0.5">
      <c r="A12" s="107" t="s">
        <v>63</v>
      </c>
      <c r="B12" s="48" t="s">
        <v>335</v>
      </c>
      <c r="C12" s="111">
        <f>SUMIFS('Resource Annual'!$L:$L,'Resource Annual'!$B:$B,$A12,'Resource Annual'!$J:$J,$C$4,'Resource Annual'!$D:$D,C$2)</f>
        <v>0</v>
      </c>
      <c r="D12" s="111">
        <f>SUMIFS('Resource Annual'!$L:$L,'Resource Annual'!$B:$B,$A12,'Resource Annual'!$J:$J,$C$4,'Resource Annual'!$D:$D,D$2)</f>
        <v>0</v>
      </c>
      <c r="E12" s="111">
        <f>SUMIFS('Resource Annual'!$L:$L,'Resource Annual'!$B:$B,$A12,'Resource Annual'!$J:$J,$C$4,'Resource Annual'!$D:$D,E$2)</f>
        <v>0</v>
      </c>
    </row>
    <row r="13" spans="1:5" ht="16.5" x14ac:dyDescent="0.5">
      <c r="C13" s="111"/>
      <c r="D13" s="111"/>
      <c r="E13" s="111"/>
    </row>
    <row r="16" spans="1:5" ht="16.5" x14ac:dyDescent="0.5">
      <c r="D16" s="112"/>
      <c r="E16" s="112"/>
    </row>
    <row r="20" spans="2:2" ht="16.5" x14ac:dyDescent="0.5">
      <c r="B20" s="47"/>
    </row>
    <row r="21" spans="2:2" ht="16.5" x14ac:dyDescent="0.5">
      <c r="B21" s="47"/>
    </row>
    <row r="22" spans="2:2" ht="16.5" x14ac:dyDescent="0.5">
      <c r="B22" s="47"/>
    </row>
    <row r="23" spans="2:2" ht="16.5" x14ac:dyDescent="0.5">
      <c r="B23" s="47"/>
    </row>
    <row r="25" spans="2:2" ht="16.5" x14ac:dyDescent="0.5">
      <c r="B25" s="47"/>
    </row>
    <row r="26" spans="2:2" ht="16.5" x14ac:dyDescent="0.5">
      <c r="B26" s="47"/>
    </row>
    <row r="27" spans="2:2" ht="16.5" x14ac:dyDescent="0.5">
      <c r="B27" s="47"/>
    </row>
  </sheetData>
  <mergeCells count="1">
    <mergeCell ref="C4:E4"/>
  </mergeCells>
  <dataValidations count="1">
    <dataValidation type="list" allowBlank="1" showInputMessage="1" showErrorMessage="1" sqref="B2" xr:uid="{337F1F6E-CAAC-4F3A-9623-19352B395B20}">
      <formula1>"ATB, Dominion"</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ED181-2286-478C-9016-E93C7D7CB82A}">
  <sheetPr>
    <tabColor theme="0" tint="-0.14999847407452621"/>
  </sheetPr>
  <dimension ref="A1:AH121"/>
  <sheetViews>
    <sheetView workbookViewId="0">
      <selection sqref="A1:XFD1048576"/>
    </sheetView>
  </sheetViews>
  <sheetFormatPr defaultColWidth="8.77734375" defaultRowHeight="18" x14ac:dyDescent="0.5"/>
  <cols>
    <col min="1" max="1" width="24.109375" style="129" bestFit="1" customWidth="1"/>
    <col min="2" max="2" width="6" style="129" bestFit="1" customWidth="1"/>
    <col min="3" max="3" width="8.77734375" style="129" bestFit="1" customWidth="1"/>
    <col min="4" max="4" width="4.77734375" style="129" bestFit="1" customWidth="1"/>
    <col min="5" max="5" width="10.44140625" style="130" bestFit="1" customWidth="1"/>
    <col min="6" max="6" width="13.6640625" style="130" bestFit="1" customWidth="1"/>
    <col min="7" max="7" width="24.5546875" style="130" bestFit="1" customWidth="1"/>
    <col min="8" max="8" width="17.77734375" style="130" bestFit="1" customWidth="1"/>
    <col min="9" max="9" width="13.88671875" style="130" bestFit="1" customWidth="1"/>
    <col min="10" max="10" width="18" style="130" bestFit="1" customWidth="1"/>
    <col min="11" max="11" width="12.88671875" style="130" bestFit="1" customWidth="1"/>
    <col min="12" max="12" width="20.77734375" style="130" bestFit="1" customWidth="1"/>
    <col min="13" max="13" width="15.33203125" style="130" bestFit="1" customWidth="1"/>
    <col min="14" max="14" width="15.21875" style="130" bestFit="1" customWidth="1"/>
    <col min="15" max="15" width="18.88671875" style="130" bestFit="1" customWidth="1"/>
    <col min="16" max="16" width="23" style="130" bestFit="1" customWidth="1"/>
    <col min="17" max="17" width="26.5546875" style="130" bestFit="1" customWidth="1"/>
    <col min="18" max="18" width="15.33203125" style="130" bestFit="1" customWidth="1"/>
    <col min="19" max="19" width="16.6640625" style="130" bestFit="1" customWidth="1"/>
    <col min="20" max="20" width="21.88671875" style="130" bestFit="1" customWidth="1"/>
    <col min="21" max="21" width="18.21875" style="130" bestFit="1" customWidth="1"/>
    <col min="22" max="22" width="11.44140625" style="130" bestFit="1" customWidth="1"/>
    <col min="23" max="23" width="15.6640625" style="130" bestFit="1" customWidth="1"/>
    <col min="24" max="24" width="12.6640625" style="130" bestFit="1" customWidth="1"/>
    <col min="25" max="25" width="19.109375" style="130" bestFit="1" customWidth="1"/>
    <col min="26" max="26" width="18.5546875" style="130" bestFit="1" customWidth="1"/>
    <col min="27" max="27" width="18.88671875" style="130" bestFit="1" customWidth="1"/>
    <col min="28" max="28" width="23.21875" style="130" bestFit="1" customWidth="1"/>
    <col min="29" max="29" width="17" style="130" bestFit="1" customWidth="1"/>
    <col min="30" max="30" width="19.6640625" style="130" bestFit="1" customWidth="1"/>
    <col min="31" max="31" width="24.109375" style="130" bestFit="1" customWidth="1"/>
    <col min="32" max="32" width="21" style="130" bestFit="1" customWidth="1"/>
    <col min="33" max="33" width="18" style="130" bestFit="1" customWidth="1"/>
    <col min="34" max="34" width="21.88671875" style="130" bestFit="1" customWidth="1"/>
    <col min="35" max="16384" width="8.77734375" style="129"/>
  </cols>
  <sheetData>
    <row r="1" spans="1:34" x14ac:dyDescent="0.5">
      <c r="A1" s="46" t="s">
        <v>0</v>
      </c>
      <c r="B1" s="46" t="s">
        <v>1</v>
      </c>
      <c r="C1" s="46" t="s">
        <v>107</v>
      </c>
      <c r="D1" s="46" t="s">
        <v>6</v>
      </c>
      <c r="E1" s="3" t="s">
        <v>73</v>
      </c>
      <c r="F1" s="3" t="s">
        <v>8</v>
      </c>
      <c r="G1" s="3" t="s">
        <v>75</v>
      </c>
      <c r="H1" s="3" t="s">
        <v>76</v>
      </c>
      <c r="I1" s="3" t="s">
        <v>77</v>
      </c>
      <c r="J1" s="3" t="s">
        <v>9</v>
      </c>
      <c r="K1" s="3" t="s">
        <v>78</v>
      </c>
      <c r="L1" s="3" t="s">
        <v>81</v>
      </c>
      <c r="M1" s="3" t="s">
        <v>14</v>
      </c>
      <c r="N1" s="3" t="s">
        <v>20</v>
      </c>
      <c r="O1" s="3" t="s">
        <v>21</v>
      </c>
      <c r="P1" s="3" t="s">
        <v>23</v>
      </c>
      <c r="Q1" s="3" t="s">
        <v>24</v>
      </c>
      <c r="R1" s="3" t="s">
        <v>27</v>
      </c>
      <c r="S1" s="3" t="s">
        <v>192</v>
      </c>
      <c r="T1" s="3" t="s">
        <v>145</v>
      </c>
      <c r="U1" s="3" t="s">
        <v>146</v>
      </c>
      <c r="V1" s="3" t="s">
        <v>79</v>
      </c>
      <c r="W1" s="3" t="s">
        <v>80</v>
      </c>
      <c r="X1" s="3" t="s">
        <v>147</v>
      </c>
      <c r="Y1" s="3" t="s">
        <v>148</v>
      </c>
      <c r="Z1" s="3" t="s">
        <v>149</v>
      </c>
      <c r="AA1" s="3" t="s">
        <v>150</v>
      </c>
      <c r="AB1" s="3" t="s">
        <v>151</v>
      </c>
      <c r="AC1" s="3" t="s">
        <v>152</v>
      </c>
      <c r="AD1" s="3" t="s">
        <v>153</v>
      </c>
      <c r="AE1" s="3" t="s">
        <v>154</v>
      </c>
      <c r="AF1" s="3" t="s">
        <v>36</v>
      </c>
      <c r="AG1" s="3" t="s">
        <v>155</v>
      </c>
      <c r="AH1" s="3" t="s">
        <v>156</v>
      </c>
    </row>
    <row r="2" spans="1:34" x14ac:dyDescent="0.5">
      <c r="A2" s="129" t="s">
        <v>406</v>
      </c>
      <c r="B2" s="129">
        <v>0</v>
      </c>
      <c r="C2" s="129" t="s">
        <v>407</v>
      </c>
      <c r="D2" s="129">
        <v>2021</v>
      </c>
      <c r="E2" s="130">
        <v>955.49041748046898</v>
      </c>
      <c r="F2" s="130">
        <v>1467</v>
      </c>
      <c r="G2" s="130">
        <v>0</v>
      </c>
      <c r="H2" s="130">
        <v>59.859955677461699</v>
      </c>
      <c r="I2" s="130">
        <v>66.739956724514499</v>
      </c>
      <c r="J2" s="130">
        <v>1467</v>
      </c>
      <c r="K2" s="130">
        <v>5586.1984863281295</v>
      </c>
      <c r="L2" s="130">
        <v>4168.2838439941397</v>
      </c>
      <c r="M2" s="130">
        <v>0</v>
      </c>
      <c r="N2" s="130">
        <v>91610.7529296875</v>
      </c>
      <c r="O2" s="130">
        <v>0</v>
      </c>
      <c r="P2" s="130">
        <v>91.367988586425795</v>
      </c>
      <c r="Q2" s="130">
        <v>6268.0490722656295</v>
      </c>
      <c r="R2" s="130">
        <v>30452.3994140625</v>
      </c>
      <c r="S2" s="130">
        <v>0</v>
      </c>
      <c r="T2" s="130">
        <v>0</v>
      </c>
      <c r="U2" s="130">
        <v>0</v>
      </c>
      <c r="V2" s="130">
        <v>232.278277058154</v>
      </c>
      <c r="W2" s="130">
        <v>1650.1926994323701</v>
      </c>
      <c r="Y2" s="130">
        <v>7535.3894271254503</v>
      </c>
      <c r="Z2" s="130">
        <v>35256.325561523401</v>
      </c>
      <c r="AC2" s="130">
        <v>5586.1985473632803</v>
      </c>
      <c r="AD2" s="130">
        <v>0</v>
      </c>
      <c r="AE2" s="130">
        <v>156143.50553900001</v>
      </c>
      <c r="AF2" s="130">
        <v>0</v>
      </c>
    </row>
    <row r="3" spans="1:34" x14ac:dyDescent="0.5">
      <c r="A3" s="129" t="s">
        <v>406</v>
      </c>
      <c r="B3" s="129">
        <v>0</v>
      </c>
      <c r="C3" s="129" t="s">
        <v>407</v>
      </c>
      <c r="D3" s="129">
        <v>2022</v>
      </c>
      <c r="E3" s="130">
        <v>978.13079833984398</v>
      </c>
      <c r="F3" s="130">
        <v>1272</v>
      </c>
      <c r="G3" s="130">
        <v>0</v>
      </c>
      <c r="H3" s="130">
        <v>35.402319462040701</v>
      </c>
      <c r="I3" s="130">
        <v>65.983575739919601</v>
      </c>
      <c r="J3" s="130">
        <v>1272</v>
      </c>
      <c r="K3" s="130">
        <v>5653.7537231445303</v>
      </c>
      <c r="L3" s="130">
        <v>3381.1208801269499</v>
      </c>
      <c r="M3" s="130">
        <v>0</v>
      </c>
      <c r="N3" s="130">
        <v>76715.925048828096</v>
      </c>
      <c r="O3" s="130">
        <v>0</v>
      </c>
      <c r="P3" s="130">
        <v>184.63391113281301</v>
      </c>
      <c r="Q3" s="130">
        <v>5591.5881958007803</v>
      </c>
      <c r="R3" s="130">
        <v>23530.5146484375</v>
      </c>
      <c r="S3" s="130">
        <v>0</v>
      </c>
      <c r="T3" s="130">
        <v>0</v>
      </c>
      <c r="U3" s="130">
        <v>0</v>
      </c>
      <c r="V3" s="130">
        <v>132.04031085968001</v>
      </c>
      <c r="W3" s="130">
        <v>2404.67283630371</v>
      </c>
      <c r="Y3" s="130">
        <v>4478.9468078613299</v>
      </c>
      <c r="Z3" s="130">
        <v>53048.884765625</v>
      </c>
      <c r="AC3" s="130">
        <v>5653.7536621093795</v>
      </c>
      <c r="AD3" s="130">
        <v>0</v>
      </c>
      <c r="AE3" s="130">
        <v>154592.59976196301</v>
      </c>
      <c r="AF3" s="130">
        <v>0</v>
      </c>
    </row>
    <row r="4" spans="1:34" x14ac:dyDescent="0.5">
      <c r="A4" s="129" t="s">
        <v>406</v>
      </c>
      <c r="B4" s="129">
        <v>0</v>
      </c>
      <c r="C4" s="129" t="s">
        <v>407</v>
      </c>
      <c r="D4" s="129">
        <v>2023</v>
      </c>
      <c r="E4" s="130">
        <v>992.6220703125</v>
      </c>
      <c r="F4" s="130">
        <v>1275</v>
      </c>
      <c r="G4" s="130">
        <v>0</v>
      </c>
      <c r="H4" s="130">
        <v>14.8592819374207</v>
      </c>
      <c r="I4" s="130">
        <v>64.927033074649003</v>
      </c>
      <c r="J4" s="130">
        <v>1095</v>
      </c>
      <c r="K4" s="130">
        <v>5645.6453247070303</v>
      </c>
      <c r="L4" s="130">
        <v>3364.6753540039099</v>
      </c>
      <c r="M4" s="130">
        <v>0</v>
      </c>
      <c r="N4" s="130">
        <v>62327.0927734375</v>
      </c>
      <c r="O4" s="130">
        <v>0</v>
      </c>
      <c r="P4" s="130">
        <v>236.41203689575201</v>
      </c>
      <c r="Q4" s="130">
        <v>34258.997192382798</v>
      </c>
      <c r="R4" s="130">
        <v>16209.751464843799</v>
      </c>
      <c r="S4" s="130">
        <v>0</v>
      </c>
      <c r="T4" s="130">
        <v>0.1025390625</v>
      </c>
      <c r="U4" s="130">
        <v>0</v>
      </c>
      <c r="V4" s="130">
        <v>70.578025698661804</v>
      </c>
      <c r="W4" s="130">
        <v>2351.5476913452098</v>
      </c>
      <c r="Y4" s="130">
        <v>2374.47436332703</v>
      </c>
      <c r="Z4" s="130">
        <v>53795.1689453125</v>
      </c>
      <c r="AC4" s="130">
        <v>5645.6453552246103</v>
      </c>
      <c r="AD4" s="130">
        <v>0</v>
      </c>
      <c r="AE4" s="130">
        <v>164452.84551048299</v>
      </c>
      <c r="AF4" s="130">
        <v>0</v>
      </c>
      <c r="AH4" s="130">
        <v>0.1025390625</v>
      </c>
    </row>
    <row r="5" spans="1:34" x14ac:dyDescent="0.5">
      <c r="A5" s="129" t="s">
        <v>406</v>
      </c>
      <c r="B5" s="129">
        <v>0</v>
      </c>
      <c r="C5" s="129" t="s">
        <v>407</v>
      </c>
      <c r="D5" s="129">
        <v>2024</v>
      </c>
      <c r="E5" s="130">
        <v>919.35418701171898</v>
      </c>
      <c r="F5" s="130">
        <v>1275</v>
      </c>
      <c r="G5" s="130">
        <v>0</v>
      </c>
      <c r="H5" s="130">
        <v>24.0129860380598</v>
      </c>
      <c r="I5" s="130">
        <v>69.176034352803896</v>
      </c>
      <c r="J5" s="130">
        <v>1095</v>
      </c>
      <c r="K5" s="130">
        <v>5586.3847961425799</v>
      </c>
      <c r="L5" s="130">
        <v>3406.5072784423801</v>
      </c>
      <c r="M5" s="130">
        <v>0</v>
      </c>
      <c r="N5" s="130">
        <v>65212.274902343801</v>
      </c>
      <c r="O5" s="130">
        <v>0</v>
      </c>
      <c r="P5" s="130">
        <v>241.61309814453099</v>
      </c>
      <c r="Q5" s="130">
        <v>35309.965576171897</v>
      </c>
      <c r="R5" s="130">
        <v>16566.364746093801</v>
      </c>
      <c r="S5" s="130">
        <v>0</v>
      </c>
      <c r="T5" s="130">
        <v>0</v>
      </c>
      <c r="U5" s="130">
        <v>0</v>
      </c>
      <c r="V5" s="130">
        <v>81.363059341907501</v>
      </c>
      <c r="W5" s="130">
        <v>2261.24097633362</v>
      </c>
      <c r="Y5" s="130">
        <v>3043.0491466522199</v>
      </c>
      <c r="Z5" s="130">
        <v>53948.4091796875</v>
      </c>
      <c r="AC5" s="130">
        <v>5586.3847961425799</v>
      </c>
      <c r="AD5" s="130">
        <v>0</v>
      </c>
      <c r="AE5" s="130">
        <v>168235.57835578901</v>
      </c>
      <c r="AF5" s="130">
        <v>0</v>
      </c>
    </row>
    <row r="6" spans="1:34" x14ac:dyDescent="0.5">
      <c r="A6" s="129" t="s">
        <v>406</v>
      </c>
      <c r="B6" s="129">
        <v>0</v>
      </c>
      <c r="C6" s="129" t="s">
        <v>407</v>
      </c>
      <c r="D6" s="129">
        <v>2025</v>
      </c>
      <c r="E6" s="130">
        <v>917.29052734375</v>
      </c>
      <c r="F6" s="130">
        <v>1475</v>
      </c>
      <c r="G6" s="130">
        <v>0</v>
      </c>
      <c r="H6" s="130">
        <v>27.016190294940301</v>
      </c>
      <c r="I6" s="130">
        <v>69.2720338409504</v>
      </c>
      <c r="J6" s="130">
        <v>1119</v>
      </c>
      <c r="K6" s="130">
        <v>5566.3300476074201</v>
      </c>
      <c r="L6" s="130">
        <v>4043.0944061279301</v>
      </c>
      <c r="M6" s="130">
        <v>0</v>
      </c>
      <c r="N6" s="130">
        <v>66471.788330078096</v>
      </c>
      <c r="O6" s="130">
        <v>0</v>
      </c>
      <c r="P6" s="130">
        <v>149.51639175414999</v>
      </c>
      <c r="Q6" s="130">
        <v>64811.3583984375</v>
      </c>
      <c r="R6" s="130">
        <v>16930.823730468801</v>
      </c>
      <c r="S6" s="130">
        <v>0</v>
      </c>
      <c r="T6" s="130">
        <v>0</v>
      </c>
      <c r="U6" s="130">
        <v>0</v>
      </c>
      <c r="V6" s="130">
        <v>162.581730246544</v>
      </c>
      <c r="W6" s="130">
        <v>1685.81751823425</v>
      </c>
      <c r="Y6" s="130">
        <v>6016.5230884552002</v>
      </c>
      <c r="Z6" s="130">
        <v>43207.2743835449</v>
      </c>
      <c r="AC6" s="130">
        <v>5566.330078125</v>
      </c>
      <c r="AD6" s="130">
        <v>0</v>
      </c>
      <c r="AE6" s="130">
        <v>185554.23814582801</v>
      </c>
      <c r="AF6" s="130">
        <v>0</v>
      </c>
    </row>
    <row r="7" spans="1:34" x14ac:dyDescent="0.5">
      <c r="A7" s="129" t="s">
        <v>406</v>
      </c>
      <c r="B7" s="129">
        <v>0</v>
      </c>
      <c r="C7" s="129" t="s">
        <v>407</v>
      </c>
      <c r="D7" s="129">
        <v>2026</v>
      </c>
      <c r="E7" s="130">
        <v>916.23187255859398</v>
      </c>
      <c r="F7" s="130">
        <v>1875</v>
      </c>
      <c r="G7" s="130">
        <v>0</v>
      </c>
      <c r="H7" s="130">
        <v>49.436357888291496</v>
      </c>
      <c r="I7" s="130">
        <v>69.364023897960394</v>
      </c>
      <c r="J7" s="130">
        <v>1315</v>
      </c>
      <c r="K7" s="130">
        <v>5567.2891845703098</v>
      </c>
      <c r="L7" s="130">
        <v>4881.8251342773401</v>
      </c>
      <c r="M7" s="130">
        <v>0</v>
      </c>
      <c r="N7" s="130">
        <v>65769.975097656294</v>
      </c>
      <c r="O7" s="130">
        <v>0</v>
      </c>
      <c r="P7" s="130">
        <v>101.870498657227</v>
      </c>
      <c r="Q7" s="130">
        <v>93266.6181640625</v>
      </c>
      <c r="R7" s="130">
        <v>17303.2998046875</v>
      </c>
      <c r="S7" s="130">
        <v>0</v>
      </c>
      <c r="T7" s="130">
        <v>0</v>
      </c>
      <c r="U7" s="130">
        <v>0</v>
      </c>
      <c r="V7" s="130">
        <v>412.042812347412</v>
      </c>
      <c r="W7" s="130">
        <v>1097.5068500042</v>
      </c>
      <c r="Y7" s="130">
        <v>14984.5847511292</v>
      </c>
      <c r="Z7" s="130">
        <v>29353.495143890399</v>
      </c>
      <c r="AC7" s="130">
        <v>5567.2893066406295</v>
      </c>
      <c r="AD7" s="130">
        <v>0</v>
      </c>
      <c r="AE7" s="130">
        <v>190810.673957825</v>
      </c>
      <c r="AF7" s="130">
        <v>0</v>
      </c>
    </row>
    <row r="8" spans="1:34" x14ac:dyDescent="0.5">
      <c r="A8" s="129" t="s">
        <v>406</v>
      </c>
      <c r="B8" s="129">
        <v>0</v>
      </c>
      <c r="C8" s="129" t="s">
        <v>407</v>
      </c>
      <c r="D8" s="129">
        <v>2027</v>
      </c>
      <c r="E8" s="130">
        <v>913.59979248046898</v>
      </c>
      <c r="F8" s="130">
        <v>2375</v>
      </c>
      <c r="G8" s="130">
        <v>0</v>
      </c>
      <c r="H8" s="130">
        <v>72.660321165770995</v>
      </c>
      <c r="I8" s="130">
        <v>69.508509502054807</v>
      </c>
      <c r="J8" s="130">
        <v>1515</v>
      </c>
      <c r="K8" s="130">
        <v>5562.8592834472702</v>
      </c>
      <c r="L8" s="130">
        <v>6185.7875366210901</v>
      </c>
      <c r="M8" s="130">
        <v>0</v>
      </c>
      <c r="N8" s="130">
        <v>71279</v>
      </c>
      <c r="O8" s="130">
        <v>0</v>
      </c>
      <c r="P8" s="130">
        <v>104.11163330078099</v>
      </c>
      <c r="Q8" s="130">
        <v>128279.45605468799</v>
      </c>
      <c r="R8" s="130">
        <v>17683.973144531301</v>
      </c>
      <c r="S8" s="130">
        <v>0</v>
      </c>
      <c r="T8" s="130">
        <v>0</v>
      </c>
      <c r="U8" s="130">
        <v>0</v>
      </c>
      <c r="V8" s="130">
        <v>1380.1547546386701</v>
      </c>
      <c r="W8" s="130">
        <v>757.22642254829395</v>
      </c>
      <c r="Y8" s="130">
        <v>46463.186035156301</v>
      </c>
      <c r="Z8" s="130">
        <v>21000.474632263202</v>
      </c>
      <c r="AC8" s="130">
        <v>5562.8591613769504</v>
      </c>
      <c r="AD8" s="130">
        <v>0</v>
      </c>
      <c r="AE8" s="130">
        <v>191883.829429626</v>
      </c>
      <c r="AF8" s="130">
        <v>0</v>
      </c>
    </row>
    <row r="9" spans="1:34" x14ac:dyDescent="0.5">
      <c r="A9" s="129" t="s">
        <v>406</v>
      </c>
      <c r="B9" s="129">
        <v>0</v>
      </c>
      <c r="C9" s="129" t="s">
        <v>407</v>
      </c>
      <c r="D9" s="129">
        <v>2028</v>
      </c>
      <c r="E9" s="130">
        <v>909.01287841796898</v>
      </c>
      <c r="F9" s="130">
        <v>2875</v>
      </c>
      <c r="G9" s="130">
        <v>0</v>
      </c>
      <c r="H9" s="130">
        <v>96.440030601472202</v>
      </c>
      <c r="I9" s="130">
        <v>69.652534710871294</v>
      </c>
      <c r="J9" s="130">
        <v>1715</v>
      </c>
      <c r="K9" s="130">
        <v>5561.5940856933603</v>
      </c>
      <c r="L9" s="130">
        <v>6696.6674194335901</v>
      </c>
      <c r="M9" s="130">
        <v>13835.5742797852</v>
      </c>
      <c r="N9" s="130">
        <v>55792.221191406301</v>
      </c>
      <c r="O9" s="130">
        <v>28051.767883300799</v>
      </c>
      <c r="P9" s="130">
        <v>73.745878219604506</v>
      </c>
      <c r="Q9" s="130">
        <v>161199.64453125</v>
      </c>
      <c r="R9" s="130">
        <v>18073.01953125</v>
      </c>
      <c r="S9" s="130">
        <v>0</v>
      </c>
      <c r="T9" s="130">
        <v>0</v>
      </c>
      <c r="U9" s="130">
        <v>0</v>
      </c>
      <c r="V9" s="130">
        <v>2199.9299850463899</v>
      </c>
      <c r="W9" s="130">
        <v>1064.85610294342</v>
      </c>
      <c r="Y9" s="130">
        <v>97597.512451171904</v>
      </c>
      <c r="Z9" s="130">
        <v>39917.811508178696</v>
      </c>
      <c r="AC9" s="130">
        <v>5561.5941162109402</v>
      </c>
      <c r="AD9" s="130">
        <v>0</v>
      </c>
      <c r="AE9" s="130">
        <v>205510.69807243301</v>
      </c>
      <c r="AF9" s="130">
        <v>0</v>
      </c>
    </row>
    <row r="10" spans="1:34" x14ac:dyDescent="0.5">
      <c r="A10" s="129" t="s">
        <v>406</v>
      </c>
      <c r="B10" s="129">
        <v>0</v>
      </c>
      <c r="C10" s="129" t="s">
        <v>407</v>
      </c>
      <c r="D10" s="129">
        <v>2029</v>
      </c>
      <c r="E10" s="130">
        <v>908.85540771484398</v>
      </c>
      <c r="F10" s="130">
        <v>2495</v>
      </c>
      <c r="G10" s="130">
        <v>0</v>
      </c>
      <c r="H10" s="130">
        <v>25.445541764451299</v>
      </c>
      <c r="I10" s="130">
        <v>69.856222625505595</v>
      </c>
      <c r="J10" s="130">
        <v>1095</v>
      </c>
      <c r="K10" s="130">
        <v>5561.6544189453098</v>
      </c>
      <c r="L10" s="130">
        <v>5514.0342407226599</v>
      </c>
      <c r="M10" s="130">
        <v>112391.844238281</v>
      </c>
      <c r="N10" s="130">
        <v>6071.04541015625</v>
      </c>
      <c r="O10" s="130">
        <v>1429.3430786132801</v>
      </c>
      <c r="P10" s="130">
        <v>88.529159545898395</v>
      </c>
      <c r="Q10" s="130">
        <v>180896.85644531299</v>
      </c>
      <c r="R10" s="130">
        <v>18470.623535156301</v>
      </c>
      <c r="S10" s="130">
        <v>0</v>
      </c>
      <c r="T10" s="130">
        <v>0</v>
      </c>
      <c r="U10" s="130">
        <v>0</v>
      </c>
      <c r="V10" s="130">
        <v>2124.5032730102498</v>
      </c>
      <c r="W10" s="130">
        <v>2172.12328338623</v>
      </c>
      <c r="Y10" s="130">
        <v>90380.118652343794</v>
      </c>
      <c r="Z10" s="130">
        <v>85239.631347656294</v>
      </c>
      <c r="AC10" s="130">
        <v>5561.6545104980496</v>
      </c>
      <c r="AD10" s="130">
        <v>0</v>
      </c>
      <c r="AE10" s="130">
        <v>201815.910324097</v>
      </c>
      <c r="AF10" s="130">
        <v>0</v>
      </c>
    </row>
    <row r="11" spans="1:34" x14ac:dyDescent="0.5">
      <c r="A11" s="129" t="s">
        <v>406</v>
      </c>
      <c r="B11" s="129">
        <v>0</v>
      </c>
      <c r="C11" s="129" t="s">
        <v>407</v>
      </c>
      <c r="D11" s="129">
        <v>2030</v>
      </c>
      <c r="E11" s="130">
        <v>906.40472412109398</v>
      </c>
      <c r="F11" s="130">
        <v>2495</v>
      </c>
      <c r="G11" s="130">
        <v>0</v>
      </c>
      <c r="H11" s="130">
        <v>25.7847136539229</v>
      </c>
      <c r="I11" s="130">
        <v>69.975445498186801</v>
      </c>
      <c r="J11" s="130">
        <v>1095</v>
      </c>
      <c r="K11" s="130">
        <v>5556.1241149902298</v>
      </c>
      <c r="L11" s="130">
        <v>5516.3266296386701</v>
      </c>
      <c r="M11" s="130">
        <v>115753.24810791</v>
      </c>
      <c r="N11" s="130">
        <v>5878.6989746093795</v>
      </c>
      <c r="O11" s="130">
        <v>1471.81298828125</v>
      </c>
      <c r="P11" s="130">
        <v>89.949100494384794</v>
      </c>
      <c r="Q11" s="130">
        <v>185026.26074218799</v>
      </c>
      <c r="R11" s="130">
        <v>18876.978515625</v>
      </c>
      <c r="S11" s="130">
        <v>0</v>
      </c>
      <c r="T11" s="130">
        <v>0</v>
      </c>
      <c r="U11" s="130">
        <v>0</v>
      </c>
      <c r="V11" s="130">
        <v>2134.88940429688</v>
      </c>
      <c r="W11" s="130">
        <v>2174.68677520752</v>
      </c>
      <c r="Y11" s="130">
        <v>91120.580566406294</v>
      </c>
      <c r="Z11" s="130">
        <v>85601.754394531294</v>
      </c>
      <c r="AC11" s="130">
        <v>5556.1241149902298</v>
      </c>
      <c r="AD11" s="130">
        <v>0</v>
      </c>
      <c r="AE11" s="130">
        <v>205824.874149323</v>
      </c>
      <c r="AF11" s="130">
        <v>0</v>
      </c>
    </row>
    <row r="12" spans="1:34" x14ac:dyDescent="0.5">
      <c r="A12" s="129" t="s">
        <v>406</v>
      </c>
      <c r="B12" s="129">
        <v>0</v>
      </c>
      <c r="C12" s="129" t="s">
        <v>407</v>
      </c>
      <c r="D12" s="129">
        <v>2031</v>
      </c>
      <c r="E12" s="130">
        <v>904.41607666015602</v>
      </c>
      <c r="F12" s="130">
        <v>2615</v>
      </c>
      <c r="G12" s="130">
        <v>1.678466796875E-4</v>
      </c>
      <c r="H12" s="130">
        <v>19.706449113459399</v>
      </c>
      <c r="I12" s="130">
        <v>70.083565717661003</v>
      </c>
      <c r="J12" s="130">
        <v>1039.80004882813</v>
      </c>
      <c r="K12" s="130">
        <v>5552.5000305175799</v>
      </c>
      <c r="L12" s="130">
        <v>5717.0537719726599</v>
      </c>
      <c r="M12" s="130">
        <v>365801.01977539097</v>
      </c>
      <c r="N12" s="130">
        <v>1819.44592285156</v>
      </c>
      <c r="O12" s="130">
        <v>468.97578430175798</v>
      </c>
      <c r="P12" s="130">
        <v>129.022407531738</v>
      </c>
      <c r="Q12" s="130">
        <v>195496.27734375</v>
      </c>
      <c r="R12" s="130">
        <v>1184.8913269043001</v>
      </c>
      <c r="S12" s="130">
        <v>4224.0417480468795</v>
      </c>
      <c r="T12" s="130">
        <v>0</v>
      </c>
      <c r="U12" s="130">
        <v>7.4462890625E-3</v>
      </c>
      <c r="V12" s="130">
        <v>2339.0035476684602</v>
      </c>
      <c r="W12" s="130">
        <v>2174.4493713378902</v>
      </c>
      <c r="Y12" s="130">
        <v>97872.167724609404</v>
      </c>
      <c r="Z12" s="130">
        <v>85584.1787109375</v>
      </c>
      <c r="AC12" s="130">
        <v>5552.4999084472702</v>
      </c>
      <c r="AD12" s="130">
        <v>0</v>
      </c>
      <c r="AE12" s="130">
        <v>191034.67296600301</v>
      </c>
      <c r="AF12" s="130">
        <v>0</v>
      </c>
      <c r="AG12" s="130">
        <v>7.4462890625E-3</v>
      </c>
    </row>
    <row r="13" spans="1:34" x14ac:dyDescent="0.5">
      <c r="A13" s="129" t="s">
        <v>406</v>
      </c>
      <c r="B13" s="129">
        <v>0</v>
      </c>
      <c r="C13" s="129" t="s">
        <v>407</v>
      </c>
      <c r="D13" s="129">
        <v>2032</v>
      </c>
      <c r="E13" s="130">
        <v>900.35858154296898</v>
      </c>
      <c r="F13" s="130">
        <v>2615</v>
      </c>
      <c r="G13" s="130">
        <v>0</v>
      </c>
      <c r="H13" s="130">
        <v>20.2458887839711</v>
      </c>
      <c r="I13" s="130">
        <v>70.220035280902806</v>
      </c>
      <c r="J13" s="130">
        <v>1039.80004882813</v>
      </c>
      <c r="K13" s="130">
        <v>5553.5268859863299</v>
      </c>
      <c r="L13" s="130">
        <v>5713.4118041992197</v>
      </c>
      <c r="M13" s="130">
        <v>367572.94079589797</v>
      </c>
      <c r="N13" s="130">
        <v>964.76788330078102</v>
      </c>
      <c r="O13" s="130">
        <v>250.05220031738301</v>
      </c>
      <c r="P13" s="130">
        <v>67.921173095703097</v>
      </c>
      <c r="Q13" s="130">
        <v>200452.51269531299</v>
      </c>
      <c r="R13" s="130">
        <v>1210.9590454101599</v>
      </c>
      <c r="S13" s="130">
        <v>4307.2620849609402</v>
      </c>
      <c r="T13" s="130">
        <v>0</v>
      </c>
      <c r="U13" s="130">
        <v>0</v>
      </c>
      <c r="V13" s="130">
        <v>2328.8936157226599</v>
      </c>
      <c r="W13" s="130">
        <v>2169.00879669189</v>
      </c>
      <c r="Y13" s="130">
        <v>96613.035644531294</v>
      </c>
      <c r="Z13" s="130">
        <v>85846.715087890596</v>
      </c>
      <c r="AC13" s="130">
        <v>5553.5268859863299</v>
      </c>
      <c r="AD13" s="130">
        <v>0</v>
      </c>
      <c r="AE13" s="130">
        <v>196487.15452575701</v>
      </c>
      <c r="AF13" s="130">
        <v>0</v>
      </c>
    </row>
    <row r="14" spans="1:34" x14ac:dyDescent="0.5">
      <c r="A14" s="129" t="s">
        <v>406</v>
      </c>
      <c r="B14" s="129">
        <v>0</v>
      </c>
      <c r="C14" s="129" t="s">
        <v>407</v>
      </c>
      <c r="D14" s="129">
        <v>2033</v>
      </c>
      <c r="E14" s="130">
        <v>900.89202880859398</v>
      </c>
      <c r="F14" s="130">
        <v>2615</v>
      </c>
      <c r="G14" s="130">
        <v>0</v>
      </c>
      <c r="H14" s="130">
        <v>20.174688383970199</v>
      </c>
      <c r="I14" s="130">
        <v>70.295372502625199</v>
      </c>
      <c r="J14" s="130">
        <v>1039.80004882813</v>
      </c>
      <c r="K14" s="130">
        <v>5547.5801696777298</v>
      </c>
      <c r="L14" s="130">
        <v>5689.1399841308603</v>
      </c>
      <c r="M14" s="130">
        <v>364575.629272461</v>
      </c>
      <c r="N14" s="130">
        <v>969.22509765625</v>
      </c>
      <c r="O14" s="130">
        <v>248.29374694824199</v>
      </c>
      <c r="P14" s="130">
        <v>66.623931884765597</v>
      </c>
      <c r="Q14" s="130">
        <v>203969.35644531299</v>
      </c>
      <c r="R14" s="130">
        <v>1237.6000671386701</v>
      </c>
      <c r="S14" s="130">
        <v>4391.0705566406295</v>
      </c>
      <c r="T14" s="130">
        <v>0</v>
      </c>
      <c r="U14" s="130">
        <v>0</v>
      </c>
      <c r="V14" s="130">
        <v>2312.4769058227498</v>
      </c>
      <c r="W14" s="130">
        <v>2170.9169158935501</v>
      </c>
      <c r="Y14" s="130">
        <v>98690.658203125</v>
      </c>
      <c r="Z14" s="130">
        <v>88401.75</v>
      </c>
      <c r="AC14" s="130">
        <v>5547.5801086425799</v>
      </c>
      <c r="AD14" s="130">
        <v>0</v>
      </c>
      <c r="AE14" s="130">
        <v>200593.261642456</v>
      </c>
      <c r="AF14" s="130">
        <v>0</v>
      </c>
    </row>
    <row r="15" spans="1:34" x14ac:dyDescent="0.5">
      <c r="A15" s="129" t="s">
        <v>406</v>
      </c>
      <c r="B15" s="129">
        <v>0</v>
      </c>
      <c r="C15" s="129" t="s">
        <v>407</v>
      </c>
      <c r="D15" s="129">
        <v>2034</v>
      </c>
      <c r="E15" s="130">
        <v>898.93322753906295</v>
      </c>
      <c r="F15" s="130">
        <v>2615</v>
      </c>
      <c r="G15" s="130">
        <v>0</v>
      </c>
      <c r="H15" s="130">
        <v>20.436552780125801</v>
      </c>
      <c r="I15" s="130">
        <v>70.362584005020295</v>
      </c>
      <c r="J15" s="130">
        <v>1039.80004882813</v>
      </c>
      <c r="K15" s="130">
        <v>5540.8107910156295</v>
      </c>
      <c r="L15" s="130">
        <v>5671.7237854003897</v>
      </c>
      <c r="M15" s="130">
        <v>364297.58251953102</v>
      </c>
      <c r="N15" s="130">
        <v>0</v>
      </c>
      <c r="O15" s="130">
        <v>0</v>
      </c>
      <c r="P15" s="130">
        <v>0</v>
      </c>
      <c r="Q15" s="130">
        <v>208593.35449218799</v>
      </c>
      <c r="R15" s="130">
        <v>1264.8271179199201</v>
      </c>
      <c r="S15" s="130">
        <v>4476.3889160156295</v>
      </c>
      <c r="T15" s="130">
        <v>0</v>
      </c>
      <c r="U15" s="130">
        <v>0</v>
      </c>
      <c r="V15" s="130">
        <v>2308.9259643554701</v>
      </c>
      <c r="W15" s="130">
        <v>2178.0130538940398</v>
      </c>
      <c r="Y15" s="130">
        <v>97873.322265625</v>
      </c>
      <c r="Z15" s="130">
        <v>90018.962402343794</v>
      </c>
      <c r="AC15" s="130">
        <v>5540.8108215332004</v>
      </c>
      <c r="AD15" s="130">
        <v>0</v>
      </c>
      <c r="AE15" s="130">
        <v>206480.210662842</v>
      </c>
      <c r="AF15" s="130">
        <v>0</v>
      </c>
    </row>
    <row r="16" spans="1:34" x14ac:dyDescent="0.5">
      <c r="A16" s="129" t="s">
        <v>406</v>
      </c>
      <c r="B16" s="129">
        <v>0</v>
      </c>
      <c r="C16" s="129" t="s">
        <v>407</v>
      </c>
      <c r="D16" s="129">
        <v>2035</v>
      </c>
      <c r="E16" s="130">
        <v>897.76171875</v>
      </c>
      <c r="F16" s="130">
        <v>2665</v>
      </c>
      <c r="G16" s="130">
        <v>0</v>
      </c>
      <c r="H16" s="130">
        <v>17.926213238159399</v>
      </c>
      <c r="I16" s="130">
        <v>70.370342824172695</v>
      </c>
      <c r="J16" s="130">
        <v>1016.79998779297</v>
      </c>
      <c r="K16" s="130">
        <v>5534.2000732421902</v>
      </c>
      <c r="L16" s="130">
        <v>5773.5753784179697</v>
      </c>
      <c r="M16" s="130">
        <v>491825.27221679699</v>
      </c>
      <c r="N16" s="130">
        <v>0</v>
      </c>
      <c r="O16" s="130">
        <v>0</v>
      </c>
      <c r="P16" s="130">
        <v>0</v>
      </c>
      <c r="Q16" s="130">
        <v>215094.712890625</v>
      </c>
      <c r="R16" s="130">
        <v>1292.6533813476599</v>
      </c>
      <c r="S16" s="130">
        <v>0</v>
      </c>
      <c r="T16" s="130">
        <v>1.5380859375E-2</v>
      </c>
      <c r="U16" s="130">
        <v>0</v>
      </c>
      <c r="V16" s="130">
        <v>2393.8592681884802</v>
      </c>
      <c r="W16" s="130">
        <v>2154.48411560059</v>
      </c>
      <c r="Y16" s="130">
        <v>102246.12890625</v>
      </c>
      <c r="Z16" s="130">
        <v>90090.340332031294</v>
      </c>
      <c r="AC16" s="130">
        <v>5534.2001342773401</v>
      </c>
      <c r="AD16" s="130">
        <v>0</v>
      </c>
      <c r="AE16" s="130">
        <v>204231.562316895</v>
      </c>
      <c r="AF16" s="130">
        <v>0</v>
      </c>
      <c r="AH16" s="130">
        <v>1.5380859375E-2</v>
      </c>
    </row>
    <row r="17" spans="1:34" x14ac:dyDescent="0.5">
      <c r="A17" s="129" t="s">
        <v>406</v>
      </c>
      <c r="B17" s="129">
        <v>0</v>
      </c>
      <c r="C17" s="129" t="s">
        <v>407</v>
      </c>
      <c r="D17" s="129">
        <v>2036</v>
      </c>
      <c r="E17" s="130">
        <v>894.78167724609398</v>
      </c>
      <c r="F17" s="130">
        <v>2665</v>
      </c>
      <c r="G17" s="130">
        <v>4.119873046875E-4</v>
      </c>
      <c r="H17" s="130">
        <v>18.319012141378298</v>
      </c>
      <c r="I17" s="130">
        <v>70.278670549084197</v>
      </c>
      <c r="J17" s="130">
        <v>1016.79998779297</v>
      </c>
      <c r="K17" s="130">
        <v>5523.7364196777298</v>
      </c>
      <c r="L17" s="130">
        <v>5769.9243469238299</v>
      </c>
      <c r="M17" s="130">
        <v>506619.3359375</v>
      </c>
      <c r="N17" s="130">
        <v>0</v>
      </c>
      <c r="O17" s="130">
        <v>0</v>
      </c>
      <c r="P17" s="130">
        <v>0</v>
      </c>
      <c r="Q17" s="130">
        <v>219711.71875</v>
      </c>
      <c r="R17" s="130">
        <v>1321.0915832519499</v>
      </c>
      <c r="S17" s="130">
        <v>0</v>
      </c>
      <c r="T17" s="130">
        <v>0</v>
      </c>
      <c r="U17" s="130">
        <v>4.7119140625E-2</v>
      </c>
      <c r="V17" s="130">
        <v>2404.5892944335901</v>
      </c>
      <c r="W17" s="130">
        <v>2158.4014205932599</v>
      </c>
      <c r="Y17" s="130">
        <v>104598.4140625</v>
      </c>
      <c r="Z17" s="130">
        <v>92103.873535156294</v>
      </c>
      <c r="AC17" s="130">
        <v>5523.736328125</v>
      </c>
      <c r="AD17" s="130">
        <v>0</v>
      </c>
      <c r="AE17" s="130">
        <v>208538.316925049</v>
      </c>
      <c r="AF17" s="130">
        <v>0</v>
      </c>
      <c r="AG17" s="130">
        <v>4.7119140625E-2</v>
      </c>
    </row>
    <row r="18" spans="1:34" x14ac:dyDescent="0.5">
      <c r="A18" s="129" t="s">
        <v>406</v>
      </c>
      <c r="B18" s="129">
        <v>0</v>
      </c>
      <c r="C18" s="129" t="s">
        <v>407</v>
      </c>
      <c r="D18" s="129">
        <v>2037</v>
      </c>
      <c r="E18" s="130">
        <v>895.28430175781295</v>
      </c>
      <c r="F18" s="130">
        <v>2665</v>
      </c>
      <c r="G18" s="130">
        <v>0</v>
      </c>
      <c r="H18" s="130">
        <v>18.2525392964254</v>
      </c>
      <c r="I18" s="130">
        <v>70.294105949798293</v>
      </c>
      <c r="J18" s="130">
        <v>1016.79998779297</v>
      </c>
      <c r="K18" s="130">
        <v>5512.9491577148401</v>
      </c>
      <c r="L18" s="130">
        <v>5766.2222900390598</v>
      </c>
      <c r="M18" s="130">
        <v>504922.83105468802</v>
      </c>
      <c r="N18" s="130">
        <v>0</v>
      </c>
      <c r="O18" s="130">
        <v>0</v>
      </c>
      <c r="P18" s="130">
        <v>0</v>
      </c>
      <c r="Q18" s="130">
        <v>224382.998046875</v>
      </c>
      <c r="R18" s="130">
        <v>1350.15563964844</v>
      </c>
      <c r="S18" s="130">
        <v>0</v>
      </c>
      <c r="T18" s="130">
        <v>3.1005859375E-2</v>
      </c>
      <c r="U18" s="130">
        <v>0</v>
      </c>
      <c r="V18" s="130">
        <v>2398.0177230835002</v>
      </c>
      <c r="W18" s="130">
        <v>2144.7445755004901</v>
      </c>
      <c r="Y18" s="130">
        <v>108379.26464843799</v>
      </c>
      <c r="Z18" s="130">
        <v>95200.796875</v>
      </c>
      <c r="AC18" s="130">
        <v>5512.9490356445303</v>
      </c>
      <c r="AD18" s="130">
        <v>0</v>
      </c>
      <c r="AE18" s="130">
        <v>212554.654907227</v>
      </c>
      <c r="AF18" s="130">
        <v>0</v>
      </c>
      <c r="AH18" s="130">
        <v>3.1005859375E-2</v>
      </c>
    </row>
    <row r="19" spans="1:34" x14ac:dyDescent="0.5">
      <c r="A19" s="129" t="s">
        <v>406</v>
      </c>
      <c r="B19" s="129">
        <v>0</v>
      </c>
      <c r="C19" s="129" t="s">
        <v>407</v>
      </c>
      <c r="D19" s="129">
        <v>2038</v>
      </c>
      <c r="E19" s="130">
        <v>894.23522949218795</v>
      </c>
      <c r="F19" s="130">
        <v>2665</v>
      </c>
      <c r="G19" s="130">
        <v>0</v>
      </c>
      <c r="H19" s="130">
        <v>18.391268898061</v>
      </c>
      <c r="I19" s="130">
        <v>70.220160301285105</v>
      </c>
      <c r="J19" s="130">
        <v>1016.79998779297</v>
      </c>
      <c r="K19" s="130">
        <v>5500.6966857910202</v>
      </c>
      <c r="L19" s="130">
        <v>5769.4451599121103</v>
      </c>
      <c r="M19" s="130">
        <v>498396.77880859398</v>
      </c>
      <c r="N19" s="130">
        <v>0</v>
      </c>
      <c r="O19" s="130">
        <v>0</v>
      </c>
      <c r="P19" s="130">
        <v>0</v>
      </c>
      <c r="Q19" s="130">
        <v>229406.041015625</v>
      </c>
      <c r="R19" s="130">
        <v>1379.85900878906</v>
      </c>
      <c r="S19" s="130">
        <v>0</v>
      </c>
      <c r="T19" s="130">
        <v>4.6630859375E-2</v>
      </c>
      <c r="U19" s="130">
        <v>0</v>
      </c>
      <c r="V19" s="130">
        <v>2402.8241043090802</v>
      </c>
      <c r="W19" s="130">
        <v>2134.07566070557</v>
      </c>
      <c r="Y19" s="130">
        <v>112817.414550781</v>
      </c>
      <c r="Z19" s="130">
        <v>98154.6796875</v>
      </c>
      <c r="AC19" s="130">
        <v>5500.6968078613299</v>
      </c>
      <c r="AD19" s="130">
        <v>0</v>
      </c>
      <c r="AE19" s="130">
        <v>216123.118530273</v>
      </c>
      <c r="AF19" s="130">
        <v>0</v>
      </c>
      <c r="AH19" s="130">
        <v>4.6630859375E-2</v>
      </c>
    </row>
    <row r="20" spans="1:34" x14ac:dyDescent="0.5">
      <c r="A20" s="129" t="s">
        <v>406</v>
      </c>
      <c r="B20" s="129">
        <v>0</v>
      </c>
      <c r="C20" s="129" t="s">
        <v>407</v>
      </c>
      <c r="D20" s="129">
        <v>2039</v>
      </c>
      <c r="E20" s="130">
        <v>893.24560546875</v>
      </c>
      <c r="F20" s="130">
        <v>2665</v>
      </c>
      <c r="G20" s="130">
        <v>4.57763671875E-5</v>
      </c>
      <c r="H20" s="130">
        <v>18.5224365721743</v>
      </c>
      <c r="I20" s="130">
        <v>70.173241353342505</v>
      </c>
      <c r="J20" s="130">
        <v>1016.79998779297</v>
      </c>
      <c r="K20" s="130">
        <v>5490.9378967285202</v>
      </c>
      <c r="L20" s="130">
        <v>5761.1553955078098</v>
      </c>
      <c r="M20" s="130">
        <v>498916.90112304699</v>
      </c>
      <c r="N20" s="130">
        <v>0</v>
      </c>
      <c r="O20" s="130">
        <v>0</v>
      </c>
      <c r="P20" s="130">
        <v>0</v>
      </c>
      <c r="Q20" s="130">
        <v>234156.517578125</v>
      </c>
      <c r="R20" s="130">
        <v>1410.2158813476599</v>
      </c>
      <c r="S20" s="130">
        <v>0</v>
      </c>
      <c r="T20" s="130">
        <v>0</v>
      </c>
      <c r="U20" s="130">
        <v>8.056640625E-3</v>
      </c>
      <c r="V20" s="130">
        <v>2395.0347366332999</v>
      </c>
      <c r="W20" s="130">
        <v>2124.8170547485402</v>
      </c>
      <c r="Y20" s="130">
        <v>114282.34667968799</v>
      </c>
      <c r="Z20" s="130">
        <v>99735.4404296875</v>
      </c>
      <c r="AC20" s="130">
        <v>5490.9378356933603</v>
      </c>
      <c r="AD20" s="130">
        <v>0</v>
      </c>
      <c r="AE20" s="130">
        <v>221019.83526611299</v>
      </c>
      <c r="AF20" s="130">
        <v>0</v>
      </c>
      <c r="AG20" s="130">
        <v>8.056640625E-3</v>
      </c>
    </row>
    <row r="21" spans="1:34" x14ac:dyDescent="0.5">
      <c r="A21" s="129" t="s">
        <v>406</v>
      </c>
      <c r="B21" s="129">
        <v>0</v>
      </c>
      <c r="C21" s="129" t="s">
        <v>407</v>
      </c>
      <c r="D21" s="129">
        <v>2040</v>
      </c>
      <c r="E21" s="130">
        <v>889.70941162109398</v>
      </c>
      <c r="F21" s="130">
        <v>2665</v>
      </c>
      <c r="G21" s="130">
        <v>0</v>
      </c>
      <c r="H21" s="130">
        <v>18.993502562653902</v>
      </c>
      <c r="I21" s="130">
        <v>70.115877848667793</v>
      </c>
      <c r="J21" s="130">
        <v>1016.79998779297</v>
      </c>
      <c r="K21" s="130">
        <v>5479.7013244628897</v>
      </c>
      <c r="L21" s="130">
        <v>5779.2895812988299</v>
      </c>
      <c r="M21" s="130">
        <v>503077.15917968802</v>
      </c>
      <c r="N21" s="130">
        <v>0</v>
      </c>
      <c r="O21" s="130">
        <v>0</v>
      </c>
      <c r="P21" s="130">
        <v>0</v>
      </c>
      <c r="Q21" s="130">
        <v>240194.4453125</v>
      </c>
      <c r="R21" s="130">
        <v>1441.2406311035199</v>
      </c>
      <c r="S21" s="130">
        <v>0</v>
      </c>
      <c r="T21" s="130">
        <v>2.33154296875E-2</v>
      </c>
      <c r="U21" s="130">
        <v>0</v>
      </c>
      <c r="V21" s="130">
        <v>2407.03590393066</v>
      </c>
      <c r="W21" s="130">
        <v>2107.4474792480501</v>
      </c>
      <c r="Y21" s="130">
        <v>117783.61425781299</v>
      </c>
      <c r="Z21" s="130">
        <v>101318.056640625</v>
      </c>
      <c r="AC21" s="130">
        <v>5479.7013244628897</v>
      </c>
      <c r="AD21" s="130">
        <v>0</v>
      </c>
      <c r="AE21" s="130">
        <v>225170.10501098601</v>
      </c>
      <c r="AF21" s="130">
        <v>0</v>
      </c>
      <c r="AH21" s="130">
        <v>2.33154296875E-2</v>
      </c>
    </row>
    <row r="22" spans="1:34" x14ac:dyDescent="0.5">
      <c r="A22" s="129" t="s">
        <v>406</v>
      </c>
      <c r="B22" s="129">
        <v>0</v>
      </c>
      <c r="C22" s="129" t="s">
        <v>407</v>
      </c>
      <c r="D22" s="129">
        <v>2041</v>
      </c>
      <c r="E22" s="130">
        <v>890.60711669921898</v>
      </c>
      <c r="F22" s="130">
        <v>2685</v>
      </c>
      <c r="G22" s="130">
        <v>7.0095062255859402E-5</v>
      </c>
      <c r="H22" s="130">
        <v>19.5048910783552</v>
      </c>
      <c r="I22" s="130">
        <v>70.068589325598793</v>
      </c>
      <c r="J22" s="130">
        <v>1022.20001220703</v>
      </c>
      <c r="K22" s="130">
        <v>5466.5539855957004</v>
      </c>
      <c r="L22" s="130">
        <v>5777.7588195800799</v>
      </c>
      <c r="M22" s="130">
        <v>534605.41943359398</v>
      </c>
      <c r="N22" s="130">
        <v>0</v>
      </c>
      <c r="O22" s="130">
        <v>0</v>
      </c>
      <c r="P22" s="130">
        <v>0</v>
      </c>
      <c r="Q22" s="130">
        <v>244692.263671875</v>
      </c>
      <c r="R22" s="130">
        <v>1472.9479064941399</v>
      </c>
      <c r="S22" s="130">
        <v>0</v>
      </c>
      <c r="T22" s="130">
        <v>0</v>
      </c>
      <c r="U22" s="130">
        <v>4.0283203125E-3</v>
      </c>
      <c r="V22" s="130">
        <v>2417.14626312256</v>
      </c>
      <c r="W22" s="130">
        <v>2105.9410629272502</v>
      </c>
      <c r="Y22" s="130">
        <v>120424.476074219</v>
      </c>
      <c r="Z22" s="130">
        <v>103296.136230469</v>
      </c>
      <c r="AC22" s="130">
        <v>5466.5540771484402</v>
      </c>
      <c r="AD22" s="130">
        <v>0</v>
      </c>
      <c r="AE22" s="130">
        <v>229036.87576293899</v>
      </c>
      <c r="AF22" s="130">
        <v>0</v>
      </c>
      <c r="AG22" s="130">
        <v>4.0283203125E-3</v>
      </c>
    </row>
    <row r="23" spans="1:34" x14ac:dyDescent="0.5">
      <c r="A23" s="129" t="s">
        <v>406</v>
      </c>
      <c r="B23" s="129">
        <v>0</v>
      </c>
      <c r="C23" s="129" t="s">
        <v>407</v>
      </c>
      <c r="D23" s="129">
        <v>2042</v>
      </c>
      <c r="E23" s="130">
        <v>889.41717529296898</v>
      </c>
      <c r="F23" s="130">
        <v>2685</v>
      </c>
      <c r="G23" s="130">
        <v>0</v>
      </c>
      <c r="H23" s="130">
        <v>19.664763107322202</v>
      </c>
      <c r="I23" s="130">
        <v>69.987827622898905</v>
      </c>
      <c r="J23" s="130">
        <v>1022.20001220703</v>
      </c>
      <c r="K23" s="130">
        <v>5452.9577331542996</v>
      </c>
      <c r="L23" s="130">
        <v>5769.7855834960901</v>
      </c>
      <c r="M23" s="130">
        <v>539288.22753906297</v>
      </c>
      <c r="N23" s="130">
        <v>0</v>
      </c>
      <c r="O23" s="130">
        <v>0</v>
      </c>
      <c r="P23" s="130">
        <v>0</v>
      </c>
      <c r="Q23" s="130">
        <v>249877.6328125</v>
      </c>
      <c r="R23" s="130">
        <v>1505.3526306152301</v>
      </c>
      <c r="S23" s="130">
        <v>0</v>
      </c>
      <c r="T23" s="130">
        <v>1.55029296875E-2</v>
      </c>
      <c r="U23" s="130">
        <v>0</v>
      </c>
      <c r="V23" s="130">
        <v>2421.53195953369</v>
      </c>
      <c r="W23" s="130">
        <v>2104.7041702270499</v>
      </c>
      <c r="Y23" s="130">
        <v>122896.915527344</v>
      </c>
      <c r="Z23" s="130">
        <v>105446.23339843799</v>
      </c>
      <c r="AC23" s="130">
        <v>5452.9577636718795</v>
      </c>
      <c r="AD23" s="130">
        <v>0</v>
      </c>
      <c r="AE23" s="130">
        <v>233932.28781127901</v>
      </c>
      <c r="AF23" s="130">
        <v>0</v>
      </c>
      <c r="AH23" s="130">
        <v>1.55029296875E-2</v>
      </c>
    </row>
    <row r="24" spans="1:34" x14ac:dyDescent="0.5">
      <c r="A24" s="129" t="s">
        <v>406</v>
      </c>
      <c r="B24" s="129">
        <v>0</v>
      </c>
      <c r="C24" s="129" t="s">
        <v>407</v>
      </c>
      <c r="D24" s="129">
        <v>2043</v>
      </c>
      <c r="E24" s="130">
        <v>888.48370361328102</v>
      </c>
      <c r="F24" s="130">
        <v>2685</v>
      </c>
      <c r="G24" s="130">
        <v>0</v>
      </c>
      <c r="H24" s="130">
        <v>19.790489088393599</v>
      </c>
      <c r="I24" s="130">
        <v>69.910780034977805</v>
      </c>
      <c r="J24" s="130">
        <v>1022.20001220703</v>
      </c>
      <c r="K24" s="130">
        <v>5441.2379760742197</v>
      </c>
      <c r="L24" s="130">
        <v>5774.7472229003897</v>
      </c>
      <c r="M24" s="130">
        <v>542967.27905273403</v>
      </c>
      <c r="N24" s="130">
        <v>0</v>
      </c>
      <c r="O24" s="130">
        <v>0</v>
      </c>
      <c r="P24" s="130">
        <v>0</v>
      </c>
      <c r="Q24" s="130">
        <v>255578.31640625</v>
      </c>
      <c r="R24" s="130">
        <v>1538.4702758789099</v>
      </c>
      <c r="S24" s="130">
        <v>0</v>
      </c>
      <c r="T24" s="130">
        <v>7.6904296875E-3</v>
      </c>
      <c r="U24" s="130">
        <v>0</v>
      </c>
      <c r="V24" s="130">
        <v>2418.3208312988299</v>
      </c>
      <c r="W24" s="130">
        <v>2084.81178283691</v>
      </c>
      <c r="Y24" s="130">
        <v>125951.547363281</v>
      </c>
      <c r="Z24" s="130">
        <v>107215.66894531299</v>
      </c>
      <c r="AC24" s="130">
        <v>5441.2379760742197</v>
      </c>
      <c r="AD24" s="130">
        <v>0</v>
      </c>
      <c r="AE24" s="130">
        <v>238380.90057373</v>
      </c>
      <c r="AF24" s="130">
        <v>0</v>
      </c>
      <c r="AH24" s="130">
        <v>7.6904296875E-3</v>
      </c>
    </row>
    <row r="25" spans="1:34" x14ac:dyDescent="0.5">
      <c r="A25" s="129" t="s">
        <v>406</v>
      </c>
      <c r="B25" s="129">
        <v>0</v>
      </c>
      <c r="C25" s="129" t="s">
        <v>407</v>
      </c>
      <c r="D25" s="129">
        <v>2044</v>
      </c>
      <c r="E25" s="130">
        <v>885.33068847656295</v>
      </c>
      <c r="F25" s="130">
        <v>2685</v>
      </c>
      <c r="G25" s="130">
        <v>0</v>
      </c>
      <c r="H25" s="130">
        <v>20.217104975561</v>
      </c>
      <c r="I25" s="130">
        <v>69.847611638797005</v>
      </c>
      <c r="J25" s="130">
        <v>1022.20001220703</v>
      </c>
      <c r="K25" s="130">
        <v>5431.8704833984402</v>
      </c>
      <c r="L25" s="130">
        <v>5787.0704040527298</v>
      </c>
      <c r="M25" s="130">
        <v>535600.6953125</v>
      </c>
      <c r="N25" s="130">
        <v>0</v>
      </c>
      <c r="O25" s="130">
        <v>0</v>
      </c>
      <c r="P25" s="130">
        <v>0</v>
      </c>
      <c r="Q25" s="130">
        <v>261803.09765625</v>
      </c>
      <c r="R25" s="130">
        <v>1572.3165893554699</v>
      </c>
      <c r="S25" s="130">
        <v>0</v>
      </c>
      <c r="T25" s="130">
        <v>0</v>
      </c>
      <c r="U25" s="130">
        <v>0</v>
      </c>
      <c r="V25" s="130">
        <v>2427.3441467285202</v>
      </c>
      <c r="W25" s="130">
        <v>2072.1439132690398</v>
      </c>
      <c r="Y25" s="130">
        <v>129971.466796875</v>
      </c>
      <c r="Z25" s="130">
        <v>109672.11425781299</v>
      </c>
      <c r="AC25" s="130">
        <v>5431.8705139160202</v>
      </c>
      <c r="AD25" s="130">
        <v>0</v>
      </c>
      <c r="AE25" s="130">
        <v>243076.061706543</v>
      </c>
      <c r="AF25" s="130">
        <v>0</v>
      </c>
    </row>
    <row r="26" spans="1:34" x14ac:dyDescent="0.5">
      <c r="A26" s="129" t="s">
        <v>406</v>
      </c>
      <c r="B26" s="129">
        <v>0</v>
      </c>
      <c r="C26" s="129" t="s">
        <v>407</v>
      </c>
      <c r="D26" s="129">
        <v>2045</v>
      </c>
      <c r="E26" s="130">
        <v>886.22869873046898</v>
      </c>
      <c r="F26" s="130">
        <v>2685</v>
      </c>
      <c r="G26" s="130">
        <v>0</v>
      </c>
      <c r="H26" s="130">
        <v>20.095296192720099</v>
      </c>
      <c r="I26" s="130">
        <v>69.820064256270101</v>
      </c>
      <c r="J26" s="130">
        <v>1022.20001220703</v>
      </c>
      <c r="K26" s="130">
        <v>5420.3853149414099</v>
      </c>
      <c r="L26" s="130">
        <v>5778.1173095703098</v>
      </c>
      <c r="M26" s="130">
        <v>537235.72583007801</v>
      </c>
      <c r="N26" s="130">
        <v>0</v>
      </c>
      <c r="O26" s="130">
        <v>0</v>
      </c>
      <c r="P26" s="130">
        <v>0</v>
      </c>
      <c r="Q26" s="130">
        <v>267095.869140625</v>
      </c>
      <c r="R26" s="130">
        <v>1606.9074096679699</v>
      </c>
      <c r="S26" s="130">
        <v>0</v>
      </c>
      <c r="T26" s="130">
        <v>0</v>
      </c>
      <c r="U26" s="130">
        <v>0</v>
      </c>
      <c r="V26" s="130">
        <v>2422.4538879394499</v>
      </c>
      <c r="W26" s="130">
        <v>2064.72166442871</v>
      </c>
      <c r="Y26" s="130">
        <v>133602.12939453099</v>
      </c>
      <c r="Z26" s="130">
        <v>112473.50390625</v>
      </c>
      <c r="AC26" s="130">
        <v>5420.3854370117197</v>
      </c>
      <c r="AD26" s="130">
        <v>0</v>
      </c>
      <c r="AE26" s="130">
        <v>247574.15106201201</v>
      </c>
      <c r="AF26" s="130">
        <v>0</v>
      </c>
    </row>
    <row r="27" spans="1:34" x14ac:dyDescent="0.5">
      <c r="A27" s="129" t="s">
        <v>406</v>
      </c>
      <c r="B27" s="129">
        <v>0</v>
      </c>
      <c r="C27" s="129" t="s">
        <v>407</v>
      </c>
      <c r="D27" s="129">
        <v>2046</v>
      </c>
      <c r="E27" s="130">
        <v>885.28997802734398</v>
      </c>
      <c r="F27" s="130">
        <v>2685</v>
      </c>
      <c r="G27" s="130">
        <v>0</v>
      </c>
      <c r="H27" s="130">
        <v>20.222636625923698</v>
      </c>
      <c r="I27" s="130">
        <v>69.744259045621803</v>
      </c>
      <c r="J27" s="130">
        <v>1022.20001220703</v>
      </c>
      <c r="K27" s="130">
        <v>5408.7650756835901</v>
      </c>
      <c r="L27" s="130">
        <v>5778.5352478027298</v>
      </c>
      <c r="M27" s="130">
        <v>533387.79321289097</v>
      </c>
      <c r="N27" s="130">
        <v>0</v>
      </c>
      <c r="O27" s="130">
        <v>0</v>
      </c>
      <c r="P27" s="130">
        <v>0</v>
      </c>
      <c r="Q27" s="130">
        <v>273015.345703125</v>
      </c>
      <c r="R27" s="130">
        <v>1642.2592163085901</v>
      </c>
      <c r="S27" s="130">
        <v>0</v>
      </c>
      <c r="T27" s="130">
        <v>0</v>
      </c>
      <c r="U27" s="130">
        <v>0</v>
      </c>
      <c r="V27" s="130">
        <v>2422.8727569580101</v>
      </c>
      <c r="W27" s="130">
        <v>2053.1025009155301</v>
      </c>
      <c r="Y27" s="130">
        <v>138262.18359375</v>
      </c>
      <c r="Z27" s="130">
        <v>115621.31347656299</v>
      </c>
      <c r="AC27" s="130">
        <v>5408.7649536132803</v>
      </c>
      <c r="AD27" s="130">
        <v>0</v>
      </c>
      <c r="AE27" s="130">
        <v>252016.73480224601</v>
      </c>
      <c r="AF27" s="130">
        <v>0</v>
      </c>
    </row>
    <row r="28" spans="1:34" x14ac:dyDescent="0.5">
      <c r="A28" s="129" t="s">
        <v>406</v>
      </c>
      <c r="B28" s="129">
        <v>0</v>
      </c>
      <c r="C28" s="129" t="s">
        <v>407</v>
      </c>
      <c r="D28" s="129">
        <v>2047</v>
      </c>
      <c r="E28" s="130">
        <v>883.97998046875</v>
      </c>
      <c r="F28" s="130">
        <v>2685</v>
      </c>
      <c r="G28" s="130">
        <v>0</v>
      </c>
      <c r="H28" s="130">
        <v>20.400801496594799</v>
      </c>
      <c r="I28" s="130">
        <v>69.668131086438095</v>
      </c>
      <c r="J28" s="130">
        <v>1022.20001220703</v>
      </c>
      <c r="K28" s="130">
        <v>5394.8664245605496</v>
      </c>
      <c r="L28" s="130">
        <v>5770.2834777832004</v>
      </c>
      <c r="M28" s="130">
        <v>542080.84521484398</v>
      </c>
      <c r="N28" s="130">
        <v>0</v>
      </c>
      <c r="O28" s="130">
        <v>0</v>
      </c>
      <c r="P28" s="130">
        <v>0</v>
      </c>
      <c r="Q28" s="130">
        <v>278504.17578125</v>
      </c>
      <c r="R28" s="130">
        <v>1678.3888549804699</v>
      </c>
      <c r="S28" s="130">
        <v>0</v>
      </c>
      <c r="T28" s="130">
        <v>0</v>
      </c>
      <c r="U28" s="130">
        <v>0</v>
      </c>
      <c r="V28" s="130">
        <v>2424.45777893066</v>
      </c>
      <c r="W28" s="130">
        <v>2049.04075622559</v>
      </c>
      <c r="Y28" s="130">
        <v>142374.40527343799</v>
      </c>
      <c r="Z28" s="130">
        <v>119044.38671875</v>
      </c>
      <c r="AC28" s="130">
        <v>5394.8664855957004</v>
      </c>
      <c r="AD28" s="130">
        <v>0</v>
      </c>
      <c r="AE28" s="130">
        <v>256852.546081543</v>
      </c>
      <c r="AF28" s="130">
        <v>0</v>
      </c>
    </row>
    <row r="29" spans="1:34" x14ac:dyDescent="0.5">
      <c r="A29" s="129" t="s">
        <v>406</v>
      </c>
      <c r="B29" s="129">
        <v>0</v>
      </c>
      <c r="C29" s="129" t="s">
        <v>407</v>
      </c>
      <c r="D29" s="129">
        <v>2048</v>
      </c>
      <c r="E29" s="130">
        <v>880.530029296875</v>
      </c>
      <c r="F29" s="130">
        <v>2685</v>
      </c>
      <c r="G29" s="130">
        <v>0</v>
      </c>
      <c r="H29" s="130">
        <v>20.872535335841398</v>
      </c>
      <c r="I29" s="130">
        <v>69.590118219703896</v>
      </c>
      <c r="J29" s="130">
        <v>1022.20001220703</v>
      </c>
      <c r="K29" s="130">
        <v>5382.5004272460901</v>
      </c>
      <c r="L29" s="130">
        <v>5785.4639282226599</v>
      </c>
      <c r="M29" s="130">
        <v>543035.08154296898</v>
      </c>
      <c r="N29" s="130">
        <v>0</v>
      </c>
      <c r="O29" s="130">
        <v>0</v>
      </c>
      <c r="P29" s="130">
        <v>0</v>
      </c>
      <c r="Q29" s="130">
        <v>285637.265625</v>
      </c>
      <c r="R29" s="130">
        <v>1715.31335449219</v>
      </c>
      <c r="S29" s="130">
        <v>0</v>
      </c>
      <c r="T29" s="130">
        <v>0</v>
      </c>
      <c r="U29" s="130">
        <v>0</v>
      </c>
      <c r="V29" s="130">
        <v>2438.5717391967801</v>
      </c>
      <c r="W29" s="130">
        <v>2035.60852050781</v>
      </c>
      <c r="Y29" s="130">
        <v>148189.99316406299</v>
      </c>
      <c r="Z29" s="130">
        <v>122416.25488281299</v>
      </c>
      <c r="AC29" s="130">
        <v>5382.50048828125</v>
      </c>
      <c r="AD29" s="130">
        <v>0</v>
      </c>
      <c r="AE29" s="130">
        <v>261578.84069824201</v>
      </c>
      <c r="AF29" s="130">
        <v>0</v>
      </c>
    </row>
    <row r="30" spans="1:34" x14ac:dyDescent="0.5">
      <c r="A30" s="129" t="s">
        <v>406</v>
      </c>
      <c r="B30" s="129">
        <v>0</v>
      </c>
      <c r="C30" s="129" t="s">
        <v>407</v>
      </c>
      <c r="D30" s="129">
        <v>2049</v>
      </c>
      <c r="E30" s="130">
        <v>881.71002197265602</v>
      </c>
      <c r="F30" s="130">
        <v>3285</v>
      </c>
      <c r="G30" s="130">
        <v>0</v>
      </c>
      <c r="H30" s="130">
        <v>29.213185367232899</v>
      </c>
      <c r="I30" s="130">
        <v>69.540051596369196</v>
      </c>
      <c r="J30" s="130">
        <v>1094.19995117188</v>
      </c>
      <c r="K30" s="130">
        <v>5371.1204528808603</v>
      </c>
      <c r="L30" s="130">
        <v>7494.7872924804697</v>
      </c>
      <c r="M30" s="130">
        <v>748859.22949218797</v>
      </c>
      <c r="N30" s="130">
        <v>0</v>
      </c>
      <c r="O30" s="130">
        <v>0</v>
      </c>
      <c r="P30" s="130">
        <v>0</v>
      </c>
      <c r="Q30" s="130">
        <v>383393.984375</v>
      </c>
      <c r="R30" s="130">
        <v>1753.04992675781</v>
      </c>
      <c r="S30" s="130">
        <v>0</v>
      </c>
      <c r="T30" s="130">
        <v>0</v>
      </c>
      <c r="U30" s="130">
        <v>0</v>
      </c>
      <c r="V30" s="130">
        <v>2870.9616241455101</v>
      </c>
      <c r="W30" s="130">
        <v>747.29476165771496</v>
      </c>
      <c r="Y30" s="130">
        <v>178779.240234375</v>
      </c>
      <c r="Z30" s="130">
        <v>46724.015380859397</v>
      </c>
      <c r="AC30" s="130">
        <v>5371.1204528808603</v>
      </c>
      <c r="AD30" s="130">
        <v>0</v>
      </c>
      <c r="AE30" s="130">
        <v>253091.80944824201</v>
      </c>
      <c r="AF30" s="130">
        <v>0</v>
      </c>
    </row>
    <row r="31" spans="1:34" x14ac:dyDescent="0.5">
      <c r="A31" s="129" t="s">
        <v>406</v>
      </c>
      <c r="B31" s="129">
        <v>0</v>
      </c>
      <c r="C31" s="129" t="s">
        <v>407</v>
      </c>
      <c r="D31" s="129">
        <v>2050</v>
      </c>
      <c r="E31" s="130">
        <v>880.59002685546898</v>
      </c>
      <c r="F31" s="130">
        <v>3585</v>
      </c>
      <c r="G31" s="130">
        <v>0</v>
      </c>
      <c r="H31" s="130">
        <v>33.634147107144003</v>
      </c>
      <c r="I31" s="130">
        <v>69.801705763299296</v>
      </c>
      <c r="J31" s="130">
        <v>1130.19995117188</v>
      </c>
      <c r="K31" s="130">
        <v>5384.4816894531295</v>
      </c>
      <c r="L31" s="130">
        <v>8332.8017578125</v>
      </c>
      <c r="M31" s="130">
        <v>866910.00390625</v>
      </c>
      <c r="N31" s="130">
        <v>0</v>
      </c>
      <c r="O31" s="130">
        <v>0</v>
      </c>
      <c r="P31" s="130">
        <v>0</v>
      </c>
      <c r="Q31" s="130">
        <v>437184.142578125</v>
      </c>
      <c r="R31" s="130">
        <v>1791.6172485351599</v>
      </c>
      <c r="S31" s="130">
        <v>0</v>
      </c>
      <c r="T31" s="130">
        <v>0</v>
      </c>
      <c r="U31" s="130">
        <v>0</v>
      </c>
      <c r="V31" s="130">
        <v>3432.8888549804701</v>
      </c>
      <c r="W31" s="130">
        <v>484.56812953948997</v>
      </c>
      <c r="Y31" s="130">
        <v>219901.37988281299</v>
      </c>
      <c r="Z31" s="130">
        <v>31268.208374023401</v>
      </c>
      <c r="AC31" s="130">
        <v>5384.4817810058603</v>
      </c>
      <c r="AD31" s="130">
        <v>0</v>
      </c>
      <c r="AE31" s="130">
        <v>250342.58831787101</v>
      </c>
      <c r="AF31" s="130">
        <v>0</v>
      </c>
    </row>
    <row r="32" spans="1:34" x14ac:dyDescent="0.5">
      <c r="A32" s="129" t="s">
        <v>408</v>
      </c>
      <c r="B32" s="129">
        <v>0</v>
      </c>
      <c r="C32" s="129" t="s">
        <v>407</v>
      </c>
      <c r="D32" s="129">
        <v>2021</v>
      </c>
      <c r="E32" s="130">
        <v>955.49041748046898</v>
      </c>
      <c r="F32" s="130">
        <v>1467</v>
      </c>
      <c r="G32" s="130">
        <v>0</v>
      </c>
      <c r="H32" s="130">
        <v>59.859955677461699</v>
      </c>
      <c r="I32" s="130">
        <v>66.739956724514499</v>
      </c>
      <c r="J32" s="130">
        <v>1467</v>
      </c>
      <c r="K32" s="130">
        <v>5586.1984863281295</v>
      </c>
      <c r="L32" s="130">
        <v>4209.1360473632803</v>
      </c>
      <c r="M32" s="130">
        <v>0</v>
      </c>
      <c r="N32" s="130">
        <v>92462.5869140625</v>
      </c>
      <c r="O32" s="130">
        <v>0</v>
      </c>
      <c r="P32" s="130">
        <v>91.367988586425795</v>
      </c>
      <c r="Q32" s="130">
        <v>6342.5443725585901</v>
      </c>
      <c r="R32" s="130">
        <v>30452.3994140625</v>
      </c>
      <c r="S32" s="130">
        <v>0</v>
      </c>
      <c r="T32" s="130">
        <v>0</v>
      </c>
      <c r="U32" s="130">
        <v>0</v>
      </c>
      <c r="V32" s="130">
        <v>232.278277058154</v>
      </c>
      <c r="W32" s="130">
        <v>1609.3405265808101</v>
      </c>
      <c r="Y32" s="130">
        <v>7449.9383214116096</v>
      </c>
      <c r="Z32" s="130">
        <v>34563.452026367202</v>
      </c>
      <c r="AC32" s="130">
        <v>5586.1985473632803</v>
      </c>
      <c r="AD32" s="130">
        <v>0</v>
      </c>
      <c r="AE32" s="130">
        <v>156462.412394226</v>
      </c>
      <c r="AF32" s="130">
        <v>0</v>
      </c>
    </row>
    <row r="33" spans="1:34" x14ac:dyDescent="0.5">
      <c r="A33" s="129" t="s">
        <v>408</v>
      </c>
      <c r="B33" s="129">
        <v>0</v>
      </c>
      <c r="C33" s="129" t="s">
        <v>407</v>
      </c>
      <c r="D33" s="129">
        <v>2022</v>
      </c>
      <c r="E33" s="130">
        <v>978.13079833984398</v>
      </c>
      <c r="F33" s="130">
        <v>1272</v>
      </c>
      <c r="G33" s="130">
        <v>0</v>
      </c>
      <c r="H33" s="130">
        <v>35.402319462040701</v>
      </c>
      <c r="I33" s="130">
        <v>65.983575739919601</v>
      </c>
      <c r="J33" s="130">
        <v>1272</v>
      </c>
      <c r="K33" s="130">
        <v>5653.7537231445303</v>
      </c>
      <c r="L33" s="130">
        <v>3463.7386474609398</v>
      </c>
      <c r="M33" s="130">
        <v>0</v>
      </c>
      <c r="N33" s="130">
        <v>78489.918212890596</v>
      </c>
      <c r="O33" s="130">
        <v>0</v>
      </c>
      <c r="P33" s="130">
        <v>184.63391113281301</v>
      </c>
      <c r="Q33" s="130">
        <v>5753.1203918457004</v>
      </c>
      <c r="R33" s="130">
        <v>23530.5146484375</v>
      </c>
      <c r="S33" s="130">
        <v>0</v>
      </c>
      <c r="T33" s="130">
        <v>0</v>
      </c>
      <c r="U33" s="130">
        <v>0</v>
      </c>
      <c r="V33" s="130">
        <v>132.927469730377</v>
      </c>
      <c r="W33" s="130">
        <v>2322.9423522949201</v>
      </c>
      <c r="Y33" s="130">
        <v>4379.1911582946796</v>
      </c>
      <c r="Z33" s="130">
        <v>51301.366088867202</v>
      </c>
      <c r="AC33" s="130">
        <v>5653.7536621093795</v>
      </c>
      <c r="AD33" s="130">
        <v>0</v>
      </c>
      <c r="AE33" s="130">
        <v>154880.362094879</v>
      </c>
      <c r="AF33" s="130">
        <v>0</v>
      </c>
    </row>
    <row r="34" spans="1:34" x14ac:dyDescent="0.5">
      <c r="A34" s="129" t="s">
        <v>408</v>
      </c>
      <c r="B34" s="129">
        <v>0</v>
      </c>
      <c r="C34" s="129" t="s">
        <v>407</v>
      </c>
      <c r="D34" s="129">
        <v>2023</v>
      </c>
      <c r="E34" s="130">
        <v>992.6220703125</v>
      </c>
      <c r="F34" s="130">
        <v>1175</v>
      </c>
      <c r="G34" s="130">
        <v>0</v>
      </c>
      <c r="H34" s="130">
        <v>19.474632079198301</v>
      </c>
      <c r="I34" s="130">
        <v>64.927033074649003</v>
      </c>
      <c r="J34" s="130">
        <v>1139</v>
      </c>
      <c r="K34" s="130">
        <v>5645.6453247070303</v>
      </c>
      <c r="L34" s="130">
        <v>2955.4879837036101</v>
      </c>
      <c r="M34" s="130">
        <v>0</v>
      </c>
      <c r="N34" s="130">
        <v>62327.0927734375</v>
      </c>
      <c r="O34" s="130">
        <v>0</v>
      </c>
      <c r="P34" s="130">
        <v>236.41203689575201</v>
      </c>
      <c r="Q34" s="130">
        <v>12643.3474121094</v>
      </c>
      <c r="R34" s="130">
        <v>16209.751464843799</v>
      </c>
      <c r="S34" s="130">
        <v>0</v>
      </c>
      <c r="T34" s="130">
        <v>2.4169921875E-2</v>
      </c>
      <c r="U34" s="130">
        <v>0</v>
      </c>
      <c r="V34" s="130">
        <v>58.461341857910199</v>
      </c>
      <c r="W34" s="130">
        <v>2748.6185951232901</v>
      </c>
      <c r="Y34" s="130">
        <v>2069.0184631347702</v>
      </c>
      <c r="Z34" s="130">
        <v>63146.398681640603</v>
      </c>
      <c r="AC34" s="130">
        <v>5645.6453552246103</v>
      </c>
      <c r="AD34" s="130">
        <v>0</v>
      </c>
      <c r="AE34" s="130">
        <v>152493.95973587001</v>
      </c>
      <c r="AF34" s="130">
        <v>0</v>
      </c>
      <c r="AH34" s="130">
        <v>2.4169921875E-2</v>
      </c>
    </row>
    <row r="35" spans="1:34" x14ac:dyDescent="0.5">
      <c r="A35" s="129" t="s">
        <v>408</v>
      </c>
      <c r="B35" s="129">
        <v>0</v>
      </c>
      <c r="C35" s="129" t="s">
        <v>407</v>
      </c>
      <c r="D35" s="129">
        <v>2024</v>
      </c>
      <c r="E35" s="130">
        <v>919.35418701171898</v>
      </c>
      <c r="F35" s="130">
        <v>1175</v>
      </c>
      <c r="G35" s="130">
        <v>0</v>
      </c>
      <c r="H35" s="130">
        <v>28.996156253287801</v>
      </c>
      <c r="I35" s="130">
        <v>69.176034352803896</v>
      </c>
      <c r="J35" s="130">
        <v>1139</v>
      </c>
      <c r="K35" s="130">
        <v>5586.3847961425799</v>
      </c>
      <c r="L35" s="130">
        <v>2993.04248809814</v>
      </c>
      <c r="M35" s="130">
        <v>0</v>
      </c>
      <c r="N35" s="130">
        <v>65212.274902343801</v>
      </c>
      <c r="O35" s="130">
        <v>0</v>
      </c>
      <c r="P35" s="130">
        <v>241.61309814453099</v>
      </c>
      <c r="Q35" s="130">
        <v>13016.4035644531</v>
      </c>
      <c r="R35" s="130">
        <v>16566.364746093801</v>
      </c>
      <c r="S35" s="130">
        <v>0</v>
      </c>
      <c r="T35" s="130">
        <v>0</v>
      </c>
      <c r="U35" s="130">
        <v>0</v>
      </c>
      <c r="V35" s="130">
        <v>62.885426163673401</v>
      </c>
      <c r="W35" s="130">
        <v>2656.2283287048299</v>
      </c>
      <c r="Y35" s="130">
        <v>2519.29808807373</v>
      </c>
      <c r="Z35" s="130">
        <v>63334.002685546897</v>
      </c>
      <c r="AC35" s="130">
        <v>5586.3847961425799</v>
      </c>
      <c r="AD35" s="130">
        <v>0</v>
      </c>
      <c r="AE35" s="130">
        <v>155851.36090850801</v>
      </c>
      <c r="AF35" s="130">
        <v>0</v>
      </c>
    </row>
    <row r="36" spans="1:34" x14ac:dyDescent="0.5">
      <c r="A36" s="129" t="s">
        <v>408</v>
      </c>
      <c r="B36" s="129">
        <v>0</v>
      </c>
      <c r="C36" s="129" t="s">
        <v>407</v>
      </c>
      <c r="D36" s="129">
        <v>2025</v>
      </c>
      <c r="E36" s="130">
        <v>917.29052734375</v>
      </c>
      <c r="F36" s="130">
        <v>1175</v>
      </c>
      <c r="G36" s="130">
        <v>0</v>
      </c>
      <c r="H36" s="130">
        <v>29.286363490560301</v>
      </c>
      <c r="I36" s="130">
        <v>69.2720338409504</v>
      </c>
      <c r="J36" s="130">
        <v>1139</v>
      </c>
      <c r="K36" s="130">
        <v>5566.3300476074201</v>
      </c>
      <c r="L36" s="130">
        <v>2772.84621429443</v>
      </c>
      <c r="M36" s="130">
        <v>0</v>
      </c>
      <c r="N36" s="130">
        <v>60688.723876953103</v>
      </c>
      <c r="O36" s="130">
        <v>0</v>
      </c>
      <c r="P36" s="130">
        <v>99.677585601806598</v>
      </c>
      <c r="Q36" s="130">
        <v>12953.875427246099</v>
      </c>
      <c r="R36" s="130">
        <v>16930.823730468801</v>
      </c>
      <c r="S36" s="130">
        <v>0</v>
      </c>
      <c r="T36" s="130">
        <v>0</v>
      </c>
      <c r="U36" s="130">
        <v>0</v>
      </c>
      <c r="V36" s="130">
        <v>48.0850443840027</v>
      </c>
      <c r="W36" s="130">
        <v>2841.5687408447302</v>
      </c>
      <c r="Y36" s="130">
        <v>1994.4400329589801</v>
      </c>
      <c r="Z36" s="130">
        <v>73459.398925781294</v>
      </c>
      <c r="AC36" s="130">
        <v>5566.330078125</v>
      </c>
      <c r="AD36" s="130">
        <v>0</v>
      </c>
      <c r="AE36" s="130">
        <v>162138.05951309201</v>
      </c>
      <c r="AF36" s="130">
        <v>0</v>
      </c>
    </row>
    <row r="37" spans="1:34" x14ac:dyDescent="0.5">
      <c r="A37" s="129" t="s">
        <v>408</v>
      </c>
      <c r="B37" s="129">
        <v>0</v>
      </c>
      <c r="C37" s="129" t="s">
        <v>407</v>
      </c>
      <c r="D37" s="129">
        <v>2026</v>
      </c>
      <c r="E37" s="130">
        <v>916.23187255859398</v>
      </c>
      <c r="F37" s="130">
        <v>1575</v>
      </c>
      <c r="G37" s="130">
        <v>0</v>
      </c>
      <c r="H37" s="130">
        <v>51.709154205984099</v>
      </c>
      <c r="I37" s="130">
        <v>69.364023897960394</v>
      </c>
      <c r="J37" s="130">
        <v>1335</v>
      </c>
      <c r="K37" s="130">
        <v>5567.2891845703098</v>
      </c>
      <c r="L37" s="130">
        <v>3826.43333435059</v>
      </c>
      <c r="M37" s="130">
        <v>0</v>
      </c>
      <c r="N37" s="130">
        <v>65769.975097656294</v>
      </c>
      <c r="O37" s="130">
        <v>0</v>
      </c>
      <c r="P37" s="130">
        <v>101.870498657227</v>
      </c>
      <c r="Q37" s="130">
        <v>40659.2998046875</v>
      </c>
      <c r="R37" s="130">
        <v>17303.2998046875</v>
      </c>
      <c r="S37" s="130">
        <v>0</v>
      </c>
      <c r="T37" s="130">
        <v>0</v>
      </c>
      <c r="U37" s="130">
        <v>0</v>
      </c>
      <c r="V37" s="130">
        <v>303.90018570423098</v>
      </c>
      <c r="W37" s="130">
        <v>2044.75584602356</v>
      </c>
      <c r="Y37" s="130">
        <v>11166.555484771699</v>
      </c>
      <c r="Z37" s="130">
        <v>54883.637573242202</v>
      </c>
      <c r="AC37" s="130">
        <v>5567.2893066406295</v>
      </c>
      <c r="AD37" s="130">
        <v>0</v>
      </c>
      <c r="AE37" s="130">
        <v>167551.52729415899</v>
      </c>
      <c r="AF37" s="130">
        <v>0</v>
      </c>
    </row>
    <row r="38" spans="1:34" x14ac:dyDescent="0.5">
      <c r="A38" s="129" t="s">
        <v>408</v>
      </c>
      <c r="B38" s="129">
        <v>0</v>
      </c>
      <c r="C38" s="129" t="s">
        <v>407</v>
      </c>
      <c r="D38" s="129">
        <v>2027</v>
      </c>
      <c r="E38" s="130">
        <v>913.59979248046898</v>
      </c>
      <c r="F38" s="130">
        <v>2075</v>
      </c>
      <c r="G38" s="130">
        <v>0</v>
      </c>
      <c r="H38" s="130">
        <v>74.939665339576607</v>
      </c>
      <c r="I38" s="130">
        <v>69.508509502054807</v>
      </c>
      <c r="J38" s="130">
        <v>1535</v>
      </c>
      <c r="K38" s="130">
        <v>5562.8592834472702</v>
      </c>
      <c r="L38" s="130">
        <v>5213.8485717773401</v>
      </c>
      <c r="M38" s="130">
        <v>0</v>
      </c>
      <c r="N38" s="130">
        <v>73278.618896484404</v>
      </c>
      <c r="O38" s="130">
        <v>0</v>
      </c>
      <c r="P38" s="130">
        <v>104.11163330078099</v>
      </c>
      <c r="Q38" s="130">
        <v>74788.530761718794</v>
      </c>
      <c r="R38" s="130">
        <v>17683.973144531301</v>
      </c>
      <c r="S38" s="130">
        <v>0</v>
      </c>
      <c r="T38" s="130">
        <v>0</v>
      </c>
      <c r="U38" s="130">
        <v>0</v>
      </c>
      <c r="V38" s="130">
        <v>1320.0352363586401</v>
      </c>
      <c r="W38" s="130">
        <v>1669.0458698272701</v>
      </c>
      <c r="Y38" s="130">
        <v>44278.092651367202</v>
      </c>
      <c r="Z38" s="130">
        <v>47093.410705566399</v>
      </c>
      <c r="AC38" s="130">
        <v>5562.8591613769504</v>
      </c>
      <c r="AD38" s="130">
        <v>0</v>
      </c>
      <c r="AE38" s="130">
        <v>168670.552490234</v>
      </c>
      <c r="AF38" s="130">
        <v>0</v>
      </c>
    </row>
    <row r="39" spans="1:34" x14ac:dyDescent="0.5">
      <c r="A39" s="129" t="s">
        <v>408</v>
      </c>
      <c r="B39" s="129">
        <v>0</v>
      </c>
      <c r="C39" s="129" t="s">
        <v>407</v>
      </c>
      <c r="D39" s="129">
        <v>2028</v>
      </c>
      <c r="E39" s="130">
        <v>909.01287841796898</v>
      </c>
      <c r="F39" s="130">
        <v>2575</v>
      </c>
      <c r="G39" s="130">
        <v>0</v>
      </c>
      <c r="H39" s="130">
        <v>98.730876439390201</v>
      </c>
      <c r="I39" s="130">
        <v>69.652534710871294</v>
      </c>
      <c r="J39" s="130">
        <v>1735</v>
      </c>
      <c r="K39" s="130">
        <v>5561.5940856933603</v>
      </c>
      <c r="L39" s="130">
        <v>6237.3550415039099</v>
      </c>
      <c r="M39" s="130">
        <v>5936.4543457031295</v>
      </c>
      <c r="N39" s="130">
        <v>70674.587646484404</v>
      </c>
      <c r="O39" s="130">
        <v>0</v>
      </c>
      <c r="P39" s="130">
        <v>76.617904663085895</v>
      </c>
      <c r="Q39" s="130">
        <v>107601.479003906</v>
      </c>
      <c r="R39" s="130">
        <v>18073.01953125</v>
      </c>
      <c r="S39" s="130">
        <v>0</v>
      </c>
      <c r="T39" s="130">
        <v>0</v>
      </c>
      <c r="U39" s="130">
        <v>0</v>
      </c>
      <c r="V39" s="130">
        <v>2268.1686706543001</v>
      </c>
      <c r="W39" s="130">
        <v>1592.4077739715599</v>
      </c>
      <c r="Y39" s="130">
        <v>76947.127197265596</v>
      </c>
      <c r="Z39" s="130">
        <v>46648.081146240198</v>
      </c>
      <c r="AC39" s="130">
        <v>5561.5941162109402</v>
      </c>
      <c r="AD39" s="130">
        <v>0</v>
      </c>
      <c r="AE39" s="130">
        <v>166126.658035278</v>
      </c>
      <c r="AF39" s="130">
        <v>0</v>
      </c>
    </row>
    <row r="40" spans="1:34" x14ac:dyDescent="0.5">
      <c r="A40" s="129" t="s">
        <v>408</v>
      </c>
      <c r="B40" s="129">
        <v>0</v>
      </c>
      <c r="C40" s="129" t="s">
        <v>407</v>
      </c>
      <c r="D40" s="129">
        <v>2029</v>
      </c>
      <c r="E40" s="130">
        <v>908.85540771484398</v>
      </c>
      <c r="F40" s="130">
        <v>2075</v>
      </c>
      <c r="G40" s="130">
        <v>0</v>
      </c>
      <c r="H40" s="130">
        <v>22.2378018837165</v>
      </c>
      <c r="I40" s="130">
        <v>69.856222625505595</v>
      </c>
      <c r="J40" s="130">
        <v>1067</v>
      </c>
      <c r="K40" s="130">
        <v>5561.6544189453098</v>
      </c>
      <c r="L40" s="130">
        <v>4263.9566955566397</v>
      </c>
      <c r="M40" s="130">
        <v>41539.829524993896</v>
      </c>
      <c r="N40" s="130">
        <v>6431.8896484375</v>
      </c>
      <c r="O40" s="130">
        <v>0</v>
      </c>
      <c r="P40" s="130">
        <v>93.791854858398395</v>
      </c>
      <c r="Q40" s="130">
        <v>119865.94628906299</v>
      </c>
      <c r="R40" s="130">
        <v>18470.623535156301</v>
      </c>
      <c r="S40" s="130">
        <v>0</v>
      </c>
      <c r="T40" s="130">
        <v>0</v>
      </c>
      <c r="U40" s="130">
        <v>0</v>
      </c>
      <c r="V40" s="130">
        <v>1940.20482635498</v>
      </c>
      <c r="W40" s="130">
        <v>3237.9022369384802</v>
      </c>
      <c r="Y40" s="130">
        <v>64852.797119140603</v>
      </c>
      <c r="Z40" s="130">
        <v>100002.102050781</v>
      </c>
      <c r="AC40" s="130">
        <v>5561.6545104980496</v>
      </c>
      <c r="AD40" s="130">
        <v>0</v>
      </c>
      <c r="AE40" s="130">
        <v>180011.55625915501</v>
      </c>
      <c r="AF40" s="130">
        <v>0</v>
      </c>
    </row>
    <row r="41" spans="1:34" x14ac:dyDescent="0.5">
      <c r="A41" s="129" t="s">
        <v>408</v>
      </c>
      <c r="B41" s="129">
        <v>0</v>
      </c>
      <c r="C41" s="129" t="s">
        <v>407</v>
      </c>
      <c r="D41" s="129">
        <v>2030</v>
      </c>
      <c r="E41" s="130">
        <v>906.40472412109398</v>
      </c>
      <c r="F41" s="130">
        <v>2075</v>
      </c>
      <c r="G41" s="130">
        <v>0</v>
      </c>
      <c r="H41" s="130">
        <v>22.568300884690199</v>
      </c>
      <c r="I41" s="130">
        <v>69.975445498186801</v>
      </c>
      <c r="J41" s="130">
        <v>1067</v>
      </c>
      <c r="K41" s="130">
        <v>5556.1241149902298</v>
      </c>
      <c r="L41" s="130">
        <v>4266.0595703125</v>
      </c>
      <c r="M41" s="130">
        <v>42521.571075439497</v>
      </c>
      <c r="N41" s="130">
        <v>6258.76123046875</v>
      </c>
      <c r="O41" s="130">
        <v>0</v>
      </c>
      <c r="P41" s="130">
        <v>95.833873748779297</v>
      </c>
      <c r="Q41" s="130">
        <v>122566.615234375</v>
      </c>
      <c r="R41" s="130">
        <v>18876.978515625</v>
      </c>
      <c r="S41" s="130">
        <v>0</v>
      </c>
      <c r="T41" s="130">
        <v>0</v>
      </c>
      <c r="U41" s="130">
        <v>0</v>
      </c>
      <c r="V41" s="130">
        <v>1951.0771217346201</v>
      </c>
      <c r="W41" s="130">
        <v>3241.1416473388699</v>
      </c>
      <c r="Y41" s="130">
        <v>65725.918457031294</v>
      </c>
      <c r="Z41" s="130">
        <v>100920.40625</v>
      </c>
      <c r="AC41" s="130">
        <v>5556.1241149902298</v>
      </c>
      <c r="AD41" s="130">
        <v>0</v>
      </c>
      <c r="AE41" s="130">
        <v>182992.67664718599</v>
      </c>
      <c r="AF41" s="130">
        <v>0</v>
      </c>
    </row>
    <row r="42" spans="1:34" x14ac:dyDescent="0.5">
      <c r="A42" s="129" t="s">
        <v>408</v>
      </c>
      <c r="B42" s="129">
        <v>0</v>
      </c>
      <c r="C42" s="129" t="s">
        <v>407</v>
      </c>
      <c r="D42" s="129">
        <v>2031</v>
      </c>
      <c r="E42" s="130">
        <v>904.41607666015602</v>
      </c>
      <c r="F42" s="130">
        <v>2145</v>
      </c>
      <c r="G42" s="130">
        <v>5.340576171875E-5</v>
      </c>
      <c r="H42" s="130">
        <v>19.1308135872452</v>
      </c>
      <c r="I42" s="130">
        <v>70.083565717661003</v>
      </c>
      <c r="J42" s="130">
        <v>1034.80004882813</v>
      </c>
      <c r="K42" s="130">
        <v>5552.5000305175799</v>
      </c>
      <c r="L42" s="130">
        <v>4355.0330505371103</v>
      </c>
      <c r="M42" s="130">
        <v>141808.547485352</v>
      </c>
      <c r="N42" s="130">
        <v>1143.89343261719</v>
      </c>
      <c r="O42" s="130">
        <v>0</v>
      </c>
      <c r="P42" s="130">
        <v>81.117004394531307</v>
      </c>
      <c r="Q42" s="130">
        <v>130185.71875</v>
      </c>
      <c r="R42" s="130">
        <v>1184.8913269043001</v>
      </c>
      <c r="S42" s="130">
        <v>8448.08349609375</v>
      </c>
      <c r="T42" s="130">
        <v>0</v>
      </c>
      <c r="U42" s="130">
        <v>3.662109375E-3</v>
      </c>
      <c r="V42" s="130">
        <v>2070.7347793579102</v>
      </c>
      <c r="W42" s="130">
        <v>3268.2015991210901</v>
      </c>
      <c r="Y42" s="130">
        <v>67169.717041015596</v>
      </c>
      <c r="Z42" s="130">
        <v>101035.400878906</v>
      </c>
      <c r="AC42" s="130">
        <v>5552.4999084472702</v>
      </c>
      <c r="AD42" s="130">
        <v>0</v>
      </c>
      <c r="AE42" s="130">
        <v>174909.39151001</v>
      </c>
      <c r="AF42" s="130">
        <v>0</v>
      </c>
      <c r="AG42" s="130">
        <v>3.662109375E-3</v>
      </c>
    </row>
    <row r="43" spans="1:34" x14ac:dyDescent="0.5">
      <c r="A43" s="129" t="s">
        <v>408</v>
      </c>
      <c r="B43" s="129">
        <v>0</v>
      </c>
      <c r="C43" s="129" t="s">
        <v>407</v>
      </c>
      <c r="D43" s="129">
        <v>2032</v>
      </c>
      <c r="E43" s="130">
        <v>900.35858154296898</v>
      </c>
      <c r="F43" s="130">
        <v>2145</v>
      </c>
      <c r="G43" s="130">
        <v>0</v>
      </c>
      <c r="H43" s="130">
        <v>19.667672381117999</v>
      </c>
      <c r="I43" s="130">
        <v>70.220035280902806</v>
      </c>
      <c r="J43" s="130">
        <v>1034.80004882813</v>
      </c>
      <c r="K43" s="130">
        <v>5553.5268859863299</v>
      </c>
      <c r="L43" s="130">
        <v>4365.7985992431604</v>
      </c>
      <c r="M43" s="130">
        <v>146541.05029296901</v>
      </c>
      <c r="N43" s="130">
        <v>1138.31579589844</v>
      </c>
      <c r="O43" s="130">
        <v>0</v>
      </c>
      <c r="P43" s="130">
        <v>80.139221191406307</v>
      </c>
      <c r="Q43" s="130">
        <v>133407.79736328099</v>
      </c>
      <c r="R43" s="130">
        <v>1210.9590454101599</v>
      </c>
      <c r="S43" s="130">
        <v>8614.5241699218805</v>
      </c>
      <c r="T43" s="130">
        <v>4.150390625E-3</v>
      </c>
      <c r="U43" s="130">
        <v>0</v>
      </c>
      <c r="V43" s="130">
        <v>2069.5309753418001</v>
      </c>
      <c r="W43" s="130">
        <v>3257.2588806152298</v>
      </c>
      <c r="Y43" s="130">
        <v>67326.604980468794</v>
      </c>
      <c r="Z43" s="130">
        <v>101940.221191406</v>
      </c>
      <c r="AC43" s="130">
        <v>5553.5268859863299</v>
      </c>
      <c r="AD43" s="130">
        <v>0</v>
      </c>
      <c r="AE43" s="130">
        <v>179065.34765625</v>
      </c>
      <c r="AF43" s="130">
        <v>0</v>
      </c>
      <c r="AH43" s="130">
        <v>4.150390625E-3</v>
      </c>
    </row>
    <row r="44" spans="1:34" x14ac:dyDescent="0.5">
      <c r="A44" s="129" t="s">
        <v>408</v>
      </c>
      <c r="B44" s="129">
        <v>0</v>
      </c>
      <c r="C44" s="129" t="s">
        <v>407</v>
      </c>
      <c r="D44" s="129">
        <v>2033</v>
      </c>
      <c r="E44" s="130">
        <v>900.89202880859398</v>
      </c>
      <c r="F44" s="130">
        <v>2145</v>
      </c>
      <c r="G44" s="130">
        <v>0</v>
      </c>
      <c r="H44" s="130">
        <v>19.5968143565579</v>
      </c>
      <c r="I44" s="130">
        <v>70.295372502625199</v>
      </c>
      <c r="J44" s="130">
        <v>1034.80004882813</v>
      </c>
      <c r="K44" s="130">
        <v>5547.5801696777298</v>
      </c>
      <c r="L44" s="130">
        <v>4346.6526184082004</v>
      </c>
      <c r="M44" s="130">
        <v>146884.58203125</v>
      </c>
      <c r="N44" s="130">
        <v>1139.96728515625</v>
      </c>
      <c r="O44" s="130">
        <v>0</v>
      </c>
      <c r="P44" s="130">
        <v>78.360633850097699</v>
      </c>
      <c r="Q44" s="130">
        <v>135776.04638671901</v>
      </c>
      <c r="R44" s="130">
        <v>1237.6000671386701</v>
      </c>
      <c r="S44" s="130">
        <v>8782.14111328125</v>
      </c>
      <c r="T44" s="130">
        <v>1.9775390625E-2</v>
      </c>
      <c r="U44" s="130">
        <v>0</v>
      </c>
      <c r="V44" s="130">
        <v>2057.5149536132799</v>
      </c>
      <c r="W44" s="130">
        <v>3258.4426574706999</v>
      </c>
      <c r="Y44" s="130">
        <v>69033.572265625</v>
      </c>
      <c r="Z44" s="130">
        <v>105371.576171875</v>
      </c>
      <c r="AC44" s="130">
        <v>5547.5801086425799</v>
      </c>
      <c r="AD44" s="130">
        <v>0</v>
      </c>
      <c r="AE44" s="130">
        <v>183352.09961700399</v>
      </c>
      <c r="AF44" s="130">
        <v>0</v>
      </c>
      <c r="AH44" s="130">
        <v>1.9775390625E-2</v>
      </c>
    </row>
    <row r="45" spans="1:34" x14ac:dyDescent="0.5">
      <c r="A45" s="129" t="s">
        <v>408</v>
      </c>
      <c r="B45" s="129">
        <v>0</v>
      </c>
      <c r="C45" s="129" t="s">
        <v>407</v>
      </c>
      <c r="D45" s="129">
        <v>2034</v>
      </c>
      <c r="E45" s="130">
        <v>898.93322753906295</v>
      </c>
      <c r="F45" s="130">
        <v>2255</v>
      </c>
      <c r="G45" s="130">
        <v>1.25885009765625E-4</v>
      </c>
      <c r="H45" s="130">
        <v>19.069807275601601</v>
      </c>
      <c r="I45" s="130">
        <v>70.362584005020295</v>
      </c>
      <c r="J45" s="130">
        <v>1028</v>
      </c>
      <c r="K45" s="130">
        <v>5540.8107910156295</v>
      </c>
      <c r="L45" s="130">
        <v>4532.81201171875</v>
      </c>
      <c r="M45" s="130">
        <v>308941.10733032197</v>
      </c>
      <c r="N45" s="130">
        <v>0</v>
      </c>
      <c r="O45" s="130">
        <v>0</v>
      </c>
      <c r="P45" s="130">
        <v>0</v>
      </c>
      <c r="Q45" s="130">
        <v>143316.392578125</v>
      </c>
      <c r="R45" s="130">
        <v>1264.8271179199201</v>
      </c>
      <c r="S45" s="130">
        <v>4476.3889160156295</v>
      </c>
      <c r="T45" s="130">
        <v>0</v>
      </c>
      <c r="U45" s="130">
        <v>8.056640625E-3</v>
      </c>
      <c r="V45" s="130">
        <v>2227.9254837036101</v>
      </c>
      <c r="W45" s="130">
        <v>3235.9242553710901</v>
      </c>
      <c r="Y45" s="130">
        <v>76361.035400390596</v>
      </c>
      <c r="Z45" s="130">
        <v>108218.54785156299</v>
      </c>
      <c r="AC45" s="130">
        <v>5540.8108215332004</v>
      </c>
      <c r="AD45" s="130">
        <v>0</v>
      </c>
      <c r="AE45" s="130">
        <v>180915.12911987299</v>
      </c>
      <c r="AF45" s="130">
        <v>0</v>
      </c>
      <c r="AG45" s="130">
        <v>8.056640625E-3</v>
      </c>
    </row>
    <row r="46" spans="1:34" x14ac:dyDescent="0.5">
      <c r="A46" s="129" t="s">
        <v>408</v>
      </c>
      <c r="B46" s="129">
        <v>0</v>
      </c>
      <c r="C46" s="129" t="s">
        <v>407</v>
      </c>
      <c r="D46" s="129">
        <v>2035</v>
      </c>
      <c r="E46" s="130">
        <v>897.76171875</v>
      </c>
      <c r="F46" s="130">
        <v>2255</v>
      </c>
      <c r="G46" s="130">
        <v>0</v>
      </c>
      <c r="H46" s="130">
        <v>19.225165877471699</v>
      </c>
      <c r="I46" s="130">
        <v>70.370342824172695</v>
      </c>
      <c r="J46" s="130">
        <v>1028</v>
      </c>
      <c r="K46" s="130">
        <v>5534.2000732421902</v>
      </c>
      <c r="L46" s="130">
        <v>4526.2035369873001</v>
      </c>
      <c r="M46" s="130">
        <v>312160.18585205101</v>
      </c>
      <c r="N46" s="130">
        <v>0</v>
      </c>
      <c r="O46" s="130">
        <v>0</v>
      </c>
      <c r="P46" s="130">
        <v>0</v>
      </c>
      <c r="Q46" s="130">
        <v>146255.810546875</v>
      </c>
      <c r="R46" s="130">
        <v>1292.6533813476599</v>
      </c>
      <c r="S46" s="130">
        <v>4562.2825927734402</v>
      </c>
      <c r="T46" s="130">
        <v>7.568359375E-3</v>
      </c>
      <c r="U46" s="130">
        <v>0</v>
      </c>
      <c r="V46" s="130">
        <v>2218.5784835815398</v>
      </c>
      <c r="W46" s="130">
        <v>3226.5750732421898</v>
      </c>
      <c r="Y46" s="130">
        <v>77750.1640625</v>
      </c>
      <c r="Z46" s="130">
        <v>110437.812011719</v>
      </c>
      <c r="AC46" s="130">
        <v>5534.2001342773401</v>
      </c>
      <c r="AD46" s="130">
        <v>0</v>
      </c>
      <c r="AE46" s="130">
        <v>184798.386901855</v>
      </c>
      <c r="AF46" s="130">
        <v>0</v>
      </c>
      <c r="AH46" s="130">
        <v>7.568359375E-3</v>
      </c>
    </row>
    <row r="47" spans="1:34" x14ac:dyDescent="0.5">
      <c r="A47" s="129" t="s">
        <v>408</v>
      </c>
      <c r="B47" s="129">
        <v>0</v>
      </c>
      <c r="C47" s="129" t="s">
        <v>407</v>
      </c>
      <c r="D47" s="129">
        <v>2036</v>
      </c>
      <c r="E47" s="130">
        <v>894.78167724609398</v>
      </c>
      <c r="F47" s="130">
        <v>2255</v>
      </c>
      <c r="G47" s="130">
        <v>3.70025634765625E-4</v>
      </c>
      <c r="H47" s="130">
        <v>19.622286034396399</v>
      </c>
      <c r="I47" s="130">
        <v>70.278670549084197</v>
      </c>
      <c r="J47" s="130">
        <v>1028</v>
      </c>
      <c r="K47" s="130">
        <v>5523.7364196777298</v>
      </c>
      <c r="L47" s="130">
        <v>4534.3825378417996</v>
      </c>
      <c r="M47" s="130">
        <v>312575.36264038098</v>
      </c>
      <c r="N47" s="130">
        <v>0</v>
      </c>
      <c r="O47" s="130">
        <v>0</v>
      </c>
      <c r="P47" s="130">
        <v>0</v>
      </c>
      <c r="Q47" s="130">
        <v>149743.51464843799</v>
      </c>
      <c r="R47" s="130">
        <v>1321.0915832519499</v>
      </c>
      <c r="S47" s="130">
        <v>4648.7775878906295</v>
      </c>
      <c r="T47" s="130">
        <v>0</v>
      </c>
      <c r="U47" s="130">
        <v>2.3681640625E-2</v>
      </c>
      <c r="V47" s="130">
        <v>2239.41332244873</v>
      </c>
      <c r="W47" s="130">
        <v>3228.7674713134802</v>
      </c>
      <c r="Y47" s="130">
        <v>79814.797119140596</v>
      </c>
      <c r="Z47" s="130">
        <v>112590.454589844</v>
      </c>
      <c r="AC47" s="130">
        <v>5523.736328125</v>
      </c>
      <c r="AD47" s="130">
        <v>0</v>
      </c>
      <c r="AE47" s="130">
        <v>188489.064971924</v>
      </c>
      <c r="AF47" s="130">
        <v>0</v>
      </c>
      <c r="AG47" s="130">
        <v>2.3681640625E-2</v>
      </c>
    </row>
    <row r="48" spans="1:34" x14ac:dyDescent="0.5">
      <c r="A48" s="129" t="s">
        <v>408</v>
      </c>
      <c r="B48" s="129">
        <v>0</v>
      </c>
      <c r="C48" s="129" t="s">
        <v>407</v>
      </c>
      <c r="D48" s="129">
        <v>2037</v>
      </c>
      <c r="E48" s="130">
        <v>895.28430175781295</v>
      </c>
      <c r="F48" s="130">
        <v>2255</v>
      </c>
      <c r="G48" s="130">
        <v>0</v>
      </c>
      <c r="H48" s="130">
        <v>19.555086404541701</v>
      </c>
      <c r="I48" s="130">
        <v>70.294105949798293</v>
      </c>
      <c r="J48" s="130">
        <v>1028</v>
      </c>
      <c r="K48" s="130">
        <v>5512.9491577148401</v>
      </c>
      <c r="L48" s="130">
        <v>4533.1366271972702</v>
      </c>
      <c r="M48" s="130">
        <v>310062.90548706101</v>
      </c>
      <c r="N48" s="130">
        <v>0</v>
      </c>
      <c r="O48" s="130">
        <v>0</v>
      </c>
      <c r="P48" s="130">
        <v>0</v>
      </c>
      <c r="Q48" s="130">
        <v>152995.82421875</v>
      </c>
      <c r="R48" s="130">
        <v>1350.15563964844</v>
      </c>
      <c r="S48" s="130">
        <v>4735.6768798828098</v>
      </c>
      <c r="T48" s="130">
        <v>1.9287109375E-2</v>
      </c>
      <c r="U48" s="130">
        <v>0</v>
      </c>
      <c r="V48" s="130">
        <v>2232.9192581176799</v>
      </c>
      <c r="W48" s="130">
        <v>3212.73170471191</v>
      </c>
      <c r="Y48" s="130">
        <v>82688.196777343794</v>
      </c>
      <c r="Z48" s="130">
        <v>116526.3046875</v>
      </c>
      <c r="AC48" s="130">
        <v>5512.9490356445303</v>
      </c>
      <c r="AD48" s="130">
        <v>0</v>
      </c>
      <c r="AE48" s="130">
        <v>192919.74536132801</v>
      </c>
      <c r="AF48" s="130">
        <v>0</v>
      </c>
      <c r="AH48" s="130">
        <v>1.9287109375E-2</v>
      </c>
    </row>
    <row r="49" spans="1:34" x14ac:dyDescent="0.5">
      <c r="A49" s="129" t="s">
        <v>408</v>
      </c>
      <c r="B49" s="129">
        <v>0</v>
      </c>
      <c r="C49" s="129" t="s">
        <v>407</v>
      </c>
      <c r="D49" s="129">
        <v>2038</v>
      </c>
      <c r="E49" s="130">
        <v>894.23522949218795</v>
      </c>
      <c r="F49" s="130">
        <v>2255</v>
      </c>
      <c r="G49" s="130">
        <v>0</v>
      </c>
      <c r="H49" s="130">
        <v>19.695344107328399</v>
      </c>
      <c r="I49" s="130">
        <v>70.220160301285105</v>
      </c>
      <c r="J49" s="130">
        <v>1028</v>
      </c>
      <c r="K49" s="130">
        <v>5500.6966857910202</v>
      </c>
      <c r="L49" s="130">
        <v>4530.8781738281295</v>
      </c>
      <c r="M49" s="130">
        <v>311126.00453186</v>
      </c>
      <c r="N49" s="130">
        <v>0</v>
      </c>
      <c r="O49" s="130">
        <v>0</v>
      </c>
      <c r="P49" s="130">
        <v>0</v>
      </c>
      <c r="Q49" s="130">
        <v>156283.83056640599</v>
      </c>
      <c r="R49" s="130">
        <v>1379.85900878906</v>
      </c>
      <c r="S49" s="130">
        <v>4823.419921875</v>
      </c>
      <c r="T49" s="130">
        <v>2.3193359375E-2</v>
      </c>
      <c r="U49" s="130">
        <v>0</v>
      </c>
      <c r="V49" s="130">
        <v>2235.4416961669899</v>
      </c>
      <c r="W49" s="130">
        <v>3205.26023864746</v>
      </c>
      <c r="Y49" s="130">
        <v>86258.930908203096</v>
      </c>
      <c r="Z49" s="130">
        <v>120797.044433594</v>
      </c>
      <c r="AC49" s="130">
        <v>5500.6968078613299</v>
      </c>
      <c r="AD49" s="130">
        <v>0</v>
      </c>
      <c r="AE49" s="130">
        <v>197025.199829102</v>
      </c>
      <c r="AF49" s="130">
        <v>0</v>
      </c>
      <c r="AH49" s="130">
        <v>2.3193359375E-2</v>
      </c>
    </row>
    <row r="50" spans="1:34" x14ac:dyDescent="0.5">
      <c r="A50" s="129" t="s">
        <v>408</v>
      </c>
      <c r="B50" s="129">
        <v>0</v>
      </c>
      <c r="C50" s="129" t="s">
        <v>407</v>
      </c>
      <c r="D50" s="129">
        <v>2039</v>
      </c>
      <c r="E50" s="130">
        <v>893.24560546875</v>
      </c>
      <c r="F50" s="130">
        <v>2255</v>
      </c>
      <c r="G50" s="130">
        <v>1.25885009765625E-4</v>
      </c>
      <c r="H50" s="130">
        <v>19.827965867277801</v>
      </c>
      <c r="I50" s="130">
        <v>70.173241353342505</v>
      </c>
      <c r="J50" s="130">
        <v>1028</v>
      </c>
      <c r="K50" s="130">
        <v>5490.9378967285202</v>
      </c>
      <c r="L50" s="130">
        <v>4522.5931549072302</v>
      </c>
      <c r="M50" s="130">
        <v>312169.89678955101</v>
      </c>
      <c r="N50" s="130">
        <v>0</v>
      </c>
      <c r="O50" s="130">
        <v>0</v>
      </c>
      <c r="P50" s="130">
        <v>0</v>
      </c>
      <c r="Q50" s="130">
        <v>159430.00390625</v>
      </c>
      <c r="R50" s="130">
        <v>1410.2158813476599</v>
      </c>
      <c r="S50" s="130">
        <v>4911.9078369140598</v>
      </c>
      <c r="T50" s="130">
        <v>0</v>
      </c>
      <c r="U50" s="130">
        <v>4.150390625E-3</v>
      </c>
      <c r="V50" s="130">
        <v>2229.5188369750999</v>
      </c>
      <c r="W50" s="130">
        <v>3197.8633728027298</v>
      </c>
      <c r="Y50" s="130">
        <v>86958.557861328096</v>
      </c>
      <c r="Z50" s="130">
        <v>122413.60449218799</v>
      </c>
      <c r="AC50" s="130">
        <v>5490.9378356933603</v>
      </c>
      <c r="AD50" s="130">
        <v>0</v>
      </c>
      <c r="AE50" s="130">
        <v>201207.17840576201</v>
      </c>
      <c r="AF50" s="130">
        <v>0</v>
      </c>
      <c r="AG50" s="130">
        <v>4.150390625E-3</v>
      </c>
    </row>
    <row r="51" spans="1:34" x14ac:dyDescent="0.5">
      <c r="A51" s="129" t="s">
        <v>408</v>
      </c>
      <c r="B51" s="129">
        <v>0</v>
      </c>
      <c r="C51" s="129" t="s">
        <v>407</v>
      </c>
      <c r="D51" s="129">
        <v>2040</v>
      </c>
      <c r="E51" s="130">
        <v>889.70941162109398</v>
      </c>
      <c r="F51" s="130">
        <v>2255</v>
      </c>
      <c r="G51" s="130">
        <v>0</v>
      </c>
      <c r="H51" s="130">
        <v>20.304211352247702</v>
      </c>
      <c r="I51" s="130">
        <v>70.115877848667793</v>
      </c>
      <c r="J51" s="130">
        <v>1028</v>
      </c>
      <c r="K51" s="130">
        <v>5479.7013244628897</v>
      </c>
      <c r="L51" s="130">
        <v>4527.5409698486301</v>
      </c>
      <c r="M51" s="130">
        <v>321002.58154296898</v>
      </c>
      <c r="N51" s="130">
        <v>0</v>
      </c>
      <c r="O51" s="130">
        <v>0</v>
      </c>
      <c r="P51" s="130">
        <v>0</v>
      </c>
      <c r="Q51" s="130">
        <v>163115.71972656299</v>
      </c>
      <c r="R51" s="130">
        <v>1441.2406311035199</v>
      </c>
      <c r="S51" s="130">
        <v>5000.0350341796902</v>
      </c>
      <c r="T51" s="130">
        <v>0</v>
      </c>
      <c r="U51" s="130">
        <v>0</v>
      </c>
      <c r="V51" s="130">
        <v>2230.7130432128902</v>
      </c>
      <c r="W51" s="130">
        <v>3182.87330627441</v>
      </c>
      <c r="Y51" s="130">
        <v>89457.39453125</v>
      </c>
      <c r="Z51" s="130">
        <v>125281.149902344</v>
      </c>
      <c r="AC51" s="130">
        <v>5479.7013244628897</v>
      </c>
      <c r="AD51" s="130">
        <v>0</v>
      </c>
      <c r="AE51" s="130">
        <v>205380.75076293899</v>
      </c>
      <c r="AF51" s="130">
        <v>0</v>
      </c>
    </row>
    <row r="52" spans="1:34" x14ac:dyDescent="0.5">
      <c r="A52" s="129" t="s">
        <v>408</v>
      </c>
      <c r="B52" s="129">
        <v>0</v>
      </c>
      <c r="C52" s="129" t="s">
        <v>407</v>
      </c>
      <c r="D52" s="129">
        <v>2041</v>
      </c>
      <c r="E52" s="130">
        <v>890.60711669921898</v>
      </c>
      <c r="F52" s="130">
        <v>2325</v>
      </c>
      <c r="G52" s="130">
        <v>2.6702880859375E-5</v>
      </c>
      <c r="H52" s="130">
        <v>18.1253554415288</v>
      </c>
      <c r="I52" s="130">
        <v>70.068589325598793</v>
      </c>
      <c r="J52" s="130">
        <v>1010.40002441406</v>
      </c>
      <c r="K52" s="130">
        <v>5466.5539855957004</v>
      </c>
      <c r="L52" s="130">
        <v>4653.6458587646503</v>
      </c>
      <c r="M52" s="130">
        <v>468639.46493530303</v>
      </c>
      <c r="N52" s="130">
        <v>0</v>
      </c>
      <c r="O52" s="130">
        <v>0</v>
      </c>
      <c r="P52" s="130">
        <v>0</v>
      </c>
      <c r="Q52" s="130">
        <v>168930.107421875</v>
      </c>
      <c r="R52" s="130">
        <v>1472.9479064941399</v>
      </c>
      <c r="S52" s="130">
        <v>0</v>
      </c>
      <c r="T52" s="130">
        <v>0</v>
      </c>
      <c r="U52" s="130">
        <v>1.220703125E-3</v>
      </c>
      <c r="V52" s="130">
        <v>2345.3722610473601</v>
      </c>
      <c r="W52" s="130">
        <v>3158.2803802490198</v>
      </c>
      <c r="Y52" s="130">
        <v>96315.981933593794</v>
      </c>
      <c r="Z52" s="130">
        <v>127149.101074219</v>
      </c>
      <c r="AC52" s="130">
        <v>5466.5540771484402</v>
      </c>
      <c r="AD52" s="130">
        <v>0</v>
      </c>
      <c r="AE52" s="130">
        <v>201236.175689697</v>
      </c>
      <c r="AF52" s="130">
        <v>0</v>
      </c>
      <c r="AG52" s="130">
        <v>1.220703125E-3</v>
      </c>
    </row>
    <row r="53" spans="1:34" x14ac:dyDescent="0.5">
      <c r="A53" s="129" t="s">
        <v>408</v>
      </c>
      <c r="B53" s="129">
        <v>0</v>
      </c>
      <c r="C53" s="129" t="s">
        <v>407</v>
      </c>
      <c r="D53" s="129">
        <v>2042</v>
      </c>
      <c r="E53" s="130">
        <v>889.41717529296898</v>
      </c>
      <c r="F53" s="130">
        <v>2325</v>
      </c>
      <c r="G53" s="130">
        <v>0</v>
      </c>
      <c r="H53" s="130">
        <v>18.283386931375802</v>
      </c>
      <c r="I53" s="130">
        <v>69.987827622898905</v>
      </c>
      <c r="J53" s="130">
        <v>1010.40002441406</v>
      </c>
      <c r="K53" s="130">
        <v>5452.9577331542996</v>
      </c>
      <c r="L53" s="130">
        <v>4643.3460998535202</v>
      </c>
      <c r="M53" s="130">
        <v>471276.630859375</v>
      </c>
      <c r="N53" s="130">
        <v>0</v>
      </c>
      <c r="O53" s="130">
        <v>0</v>
      </c>
      <c r="P53" s="130">
        <v>0</v>
      </c>
      <c r="Q53" s="130">
        <v>172264.45605468799</v>
      </c>
      <c r="R53" s="130">
        <v>1505.3526306152301</v>
      </c>
      <c r="S53" s="130">
        <v>0</v>
      </c>
      <c r="T53" s="130">
        <v>3.0029296875E-2</v>
      </c>
      <c r="U53" s="130">
        <v>0</v>
      </c>
      <c r="V53" s="130">
        <v>2343.9813995361301</v>
      </c>
      <c r="W53" s="130">
        <v>3153.5930938720699</v>
      </c>
      <c r="Y53" s="130">
        <v>98332.537597656294</v>
      </c>
      <c r="Z53" s="130">
        <v>130257.301269531</v>
      </c>
      <c r="AC53" s="130">
        <v>5452.9577636718795</v>
      </c>
      <c r="AD53" s="130">
        <v>0</v>
      </c>
      <c r="AE53" s="130">
        <v>205694.542327881</v>
      </c>
      <c r="AF53" s="130">
        <v>0</v>
      </c>
      <c r="AH53" s="130">
        <v>3.0029296875E-2</v>
      </c>
    </row>
    <row r="54" spans="1:34" x14ac:dyDescent="0.5">
      <c r="A54" s="129" t="s">
        <v>408</v>
      </c>
      <c r="B54" s="129">
        <v>0</v>
      </c>
      <c r="C54" s="129" t="s">
        <v>407</v>
      </c>
      <c r="D54" s="129">
        <v>2043</v>
      </c>
      <c r="E54" s="130">
        <v>888.48370361328102</v>
      </c>
      <c r="F54" s="130">
        <v>2325</v>
      </c>
      <c r="G54" s="130">
        <v>0</v>
      </c>
      <c r="H54" s="130">
        <v>18.407661567285601</v>
      </c>
      <c r="I54" s="130">
        <v>69.910780034977805</v>
      </c>
      <c r="J54" s="130">
        <v>1010.40002441406</v>
      </c>
      <c r="K54" s="130">
        <v>5441.2379760742197</v>
      </c>
      <c r="L54" s="130">
        <v>4647.32472229004</v>
      </c>
      <c r="M54" s="130">
        <v>475290.12280273403</v>
      </c>
      <c r="N54" s="130">
        <v>0</v>
      </c>
      <c r="O54" s="130">
        <v>0</v>
      </c>
      <c r="P54" s="130">
        <v>0</v>
      </c>
      <c r="Q54" s="130">
        <v>176205.11328125</v>
      </c>
      <c r="R54" s="130">
        <v>1538.4702758789099</v>
      </c>
      <c r="S54" s="130">
        <v>0</v>
      </c>
      <c r="T54" s="130">
        <v>1.4404296875E-2</v>
      </c>
      <c r="U54" s="130">
        <v>0</v>
      </c>
      <c r="V54" s="130">
        <v>2342.0192489624001</v>
      </c>
      <c r="W54" s="130">
        <v>3135.9324951171898</v>
      </c>
      <c r="Y54" s="130">
        <v>100673.789550781</v>
      </c>
      <c r="Z54" s="130">
        <v>132660.95996093799</v>
      </c>
      <c r="AC54" s="130">
        <v>5441.2379760742197</v>
      </c>
      <c r="AD54" s="130">
        <v>0</v>
      </c>
      <c r="AE54" s="130">
        <v>209730.73956298799</v>
      </c>
      <c r="AF54" s="130">
        <v>0</v>
      </c>
      <c r="AH54" s="130">
        <v>1.4404296875E-2</v>
      </c>
    </row>
    <row r="55" spans="1:34" x14ac:dyDescent="0.5">
      <c r="A55" s="129" t="s">
        <v>408</v>
      </c>
      <c r="B55" s="129">
        <v>0</v>
      </c>
      <c r="C55" s="129" t="s">
        <v>407</v>
      </c>
      <c r="D55" s="129">
        <v>2044</v>
      </c>
      <c r="E55" s="130">
        <v>885.33068847656295</v>
      </c>
      <c r="F55" s="130">
        <v>2325</v>
      </c>
      <c r="G55" s="130">
        <v>4.1961669921875E-4</v>
      </c>
      <c r="H55" s="130">
        <v>18.8212477316258</v>
      </c>
      <c r="I55" s="130">
        <v>69.847611638797005</v>
      </c>
      <c r="J55" s="130">
        <v>1010.33068847656</v>
      </c>
      <c r="K55" s="130">
        <v>5431.8704833984402</v>
      </c>
      <c r="L55" s="130">
        <v>4653.0482482910202</v>
      </c>
      <c r="M55" s="130">
        <v>471676.09472656302</v>
      </c>
      <c r="N55" s="130">
        <v>0</v>
      </c>
      <c r="O55" s="130">
        <v>0</v>
      </c>
      <c r="P55" s="130">
        <v>0</v>
      </c>
      <c r="Q55" s="130">
        <v>180303.40234375</v>
      </c>
      <c r="R55" s="130">
        <v>1572.3165893554699</v>
      </c>
      <c r="S55" s="130">
        <v>0</v>
      </c>
      <c r="T55" s="130">
        <v>0</v>
      </c>
      <c r="U55" s="130">
        <v>4.3701171875E-2</v>
      </c>
      <c r="V55" s="130">
        <v>2353.0716552734398</v>
      </c>
      <c r="W55" s="130">
        <v>3131.8938293456999</v>
      </c>
      <c r="Y55" s="130">
        <v>103149.48046875</v>
      </c>
      <c r="Z55" s="130">
        <v>135440.888671875</v>
      </c>
      <c r="AC55" s="130">
        <v>5431.8705139160202</v>
      </c>
      <c r="AD55" s="130">
        <v>0</v>
      </c>
      <c r="AE55" s="130">
        <v>214167.17083740199</v>
      </c>
      <c r="AF55" s="130">
        <v>0</v>
      </c>
      <c r="AG55" s="130">
        <v>4.3701171875E-2</v>
      </c>
    </row>
    <row r="56" spans="1:34" x14ac:dyDescent="0.5">
      <c r="A56" s="129" t="s">
        <v>408</v>
      </c>
      <c r="B56" s="129">
        <v>0</v>
      </c>
      <c r="C56" s="129" t="s">
        <v>407</v>
      </c>
      <c r="D56" s="129">
        <v>2045</v>
      </c>
      <c r="E56" s="130">
        <v>886.22869873046898</v>
      </c>
      <c r="F56" s="130">
        <v>2325</v>
      </c>
      <c r="G56" s="130">
        <v>0</v>
      </c>
      <c r="H56" s="130">
        <v>18.708950064620101</v>
      </c>
      <c r="I56" s="130">
        <v>69.820064256270101</v>
      </c>
      <c r="J56" s="130">
        <v>1010.40002441406</v>
      </c>
      <c r="K56" s="130">
        <v>5420.3853149414099</v>
      </c>
      <c r="L56" s="130">
        <v>4644.4555053710901</v>
      </c>
      <c r="M56" s="130">
        <v>476629.639038086</v>
      </c>
      <c r="N56" s="130">
        <v>0</v>
      </c>
      <c r="O56" s="130">
        <v>0</v>
      </c>
      <c r="P56" s="130">
        <v>0</v>
      </c>
      <c r="Q56" s="130">
        <v>183929.78125</v>
      </c>
      <c r="R56" s="130">
        <v>1606.9074096679699</v>
      </c>
      <c r="S56" s="130">
        <v>0</v>
      </c>
      <c r="T56" s="130">
        <v>0</v>
      </c>
      <c r="U56" s="130">
        <v>1.220703125E-3</v>
      </c>
      <c r="V56" s="130">
        <v>2343.4540557861301</v>
      </c>
      <c r="W56" s="130">
        <v>3119.3837585449201</v>
      </c>
      <c r="Y56" s="130">
        <v>106510.70605468799</v>
      </c>
      <c r="Z56" s="130">
        <v>139442.98828125</v>
      </c>
      <c r="AC56" s="130">
        <v>5420.3854370117197</v>
      </c>
      <c r="AD56" s="130">
        <v>0</v>
      </c>
      <c r="AE56" s="130">
        <v>218468.972106934</v>
      </c>
      <c r="AF56" s="130">
        <v>0</v>
      </c>
      <c r="AG56" s="130">
        <v>1.220703125E-3</v>
      </c>
    </row>
    <row r="57" spans="1:34" x14ac:dyDescent="0.5">
      <c r="A57" s="129" t="s">
        <v>408</v>
      </c>
      <c r="B57" s="129">
        <v>0</v>
      </c>
      <c r="C57" s="129" t="s">
        <v>407</v>
      </c>
      <c r="D57" s="129">
        <v>2046</v>
      </c>
      <c r="E57" s="130">
        <v>885.28997802734398</v>
      </c>
      <c r="F57" s="130">
        <v>2325</v>
      </c>
      <c r="G57" s="130">
        <v>6.866455078125E-5</v>
      </c>
      <c r="H57" s="130">
        <v>18.821885853810102</v>
      </c>
      <c r="I57" s="130">
        <v>69.744259045621803</v>
      </c>
      <c r="J57" s="130">
        <v>1010.28997802734</v>
      </c>
      <c r="K57" s="130">
        <v>5408.7650756835901</v>
      </c>
      <c r="L57" s="130">
        <v>4644.7283477783203</v>
      </c>
      <c r="M57" s="130">
        <v>472771.89562988299</v>
      </c>
      <c r="N57" s="130">
        <v>0</v>
      </c>
      <c r="O57" s="130">
        <v>0</v>
      </c>
      <c r="P57" s="130">
        <v>0</v>
      </c>
      <c r="Q57" s="130">
        <v>187987.26074218799</v>
      </c>
      <c r="R57" s="130">
        <v>1642.2592163085901</v>
      </c>
      <c r="S57" s="130">
        <v>0</v>
      </c>
      <c r="T57" s="130">
        <v>0</v>
      </c>
      <c r="U57" s="130">
        <v>8.7890625E-3</v>
      </c>
      <c r="V57" s="130">
        <v>2343.1549072265602</v>
      </c>
      <c r="W57" s="130">
        <v>3107.19190979004</v>
      </c>
      <c r="Y57" s="130">
        <v>110351.620605469</v>
      </c>
      <c r="Z57" s="130">
        <v>143729.66845703099</v>
      </c>
      <c r="AC57" s="130">
        <v>5408.7649536132803</v>
      </c>
      <c r="AD57" s="130">
        <v>0</v>
      </c>
      <c r="AE57" s="130">
        <v>223007.57659912101</v>
      </c>
      <c r="AF57" s="130">
        <v>0</v>
      </c>
      <c r="AG57" s="130">
        <v>8.7890625E-3</v>
      </c>
    </row>
    <row r="58" spans="1:34" x14ac:dyDescent="0.5">
      <c r="A58" s="129" t="s">
        <v>408</v>
      </c>
      <c r="B58" s="129">
        <v>0</v>
      </c>
      <c r="C58" s="129" t="s">
        <v>407</v>
      </c>
      <c r="D58" s="129">
        <v>2047</v>
      </c>
      <c r="E58" s="130">
        <v>883.97998046875</v>
      </c>
      <c r="F58" s="130">
        <v>2325</v>
      </c>
      <c r="G58" s="130">
        <v>2.55584716796875E-4</v>
      </c>
      <c r="H58" s="130">
        <v>18.843704767182199</v>
      </c>
      <c r="I58" s="130">
        <v>69.668131086438095</v>
      </c>
      <c r="J58" s="130">
        <v>1008.98004150391</v>
      </c>
      <c r="K58" s="130">
        <v>5394.8664245605496</v>
      </c>
      <c r="L58" s="130">
        <v>4646.00001525879</v>
      </c>
      <c r="M58" s="130">
        <v>476285.20086669899</v>
      </c>
      <c r="N58" s="130">
        <v>0</v>
      </c>
      <c r="O58" s="130">
        <v>0</v>
      </c>
      <c r="P58" s="130">
        <v>0</v>
      </c>
      <c r="Q58" s="130">
        <v>192175.58496093799</v>
      </c>
      <c r="R58" s="130">
        <v>1678.3888549804699</v>
      </c>
      <c r="S58" s="130">
        <v>0</v>
      </c>
      <c r="T58" s="130">
        <v>0</v>
      </c>
      <c r="U58" s="130">
        <v>2.392578125E-2</v>
      </c>
      <c r="V58" s="130">
        <v>2351.9607543945299</v>
      </c>
      <c r="W58" s="130">
        <v>3100.8272705078102</v>
      </c>
      <c r="Y58" s="130">
        <v>114139.462402344</v>
      </c>
      <c r="Z58" s="130">
        <v>148154.70654296901</v>
      </c>
      <c r="AC58" s="130">
        <v>5394.8664855957004</v>
      </c>
      <c r="AD58" s="130">
        <v>0</v>
      </c>
      <c r="AE58" s="130">
        <v>227869.24188232399</v>
      </c>
      <c r="AF58" s="130">
        <v>0</v>
      </c>
      <c r="AG58" s="130">
        <v>2.392578125E-2</v>
      </c>
    </row>
    <row r="59" spans="1:34" x14ac:dyDescent="0.5">
      <c r="A59" s="129" t="s">
        <v>408</v>
      </c>
      <c r="B59" s="129">
        <v>0</v>
      </c>
      <c r="C59" s="129" t="s">
        <v>407</v>
      </c>
      <c r="D59" s="129">
        <v>2048</v>
      </c>
      <c r="E59" s="130">
        <v>880.530029296875</v>
      </c>
      <c r="F59" s="130">
        <v>2325</v>
      </c>
      <c r="G59" s="130">
        <v>2.0599365234375E-4</v>
      </c>
      <c r="H59" s="130">
        <v>18.901384095531601</v>
      </c>
      <c r="I59" s="130">
        <v>69.590118219703896</v>
      </c>
      <c r="J59" s="130">
        <v>1005.53009033203</v>
      </c>
      <c r="K59" s="130">
        <v>5382.5004272460901</v>
      </c>
      <c r="L59" s="130">
        <v>4653.8253173828098</v>
      </c>
      <c r="M59" s="130">
        <v>473094.162109375</v>
      </c>
      <c r="N59" s="130">
        <v>0</v>
      </c>
      <c r="O59" s="130">
        <v>0</v>
      </c>
      <c r="P59" s="130">
        <v>0</v>
      </c>
      <c r="Q59" s="130">
        <v>196734.24511718799</v>
      </c>
      <c r="R59" s="130">
        <v>1715.31335449219</v>
      </c>
      <c r="S59" s="130">
        <v>0</v>
      </c>
      <c r="T59" s="130">
        <v>0</v>
      </c>
      <c r="U59" s="130">
        <v>1.6357421875E-2</v>
      </c>
      <c r="V59" s="130">
        <v>2362.1141052246098</v>
      </c>
      <c r="W59" s="130">
        <v>3090.78929138184</v>
      </c>
      <c r="Y59" s="130">
        <v>118894.48339843799</v>
      </c>
      <c r="Z59" s="130">
        <v>153260.3046875</v>
      </c>
      <c r="AC59" s="130">
        <v>5382.50048828125</v>
      </c>
      <c r="AD59" s="130">
        <v>0</v>
      </c>
      <c r="AE59" s="130">
        <v>232815.396118164</v>
      </c>
      <c r="AF59" s="130">
        <v>0</v>
      </c>
      <c r="AG59" s="130">
        <v>1.6357421875E-2</v>
      </c>
    </row>
    <row r="60" spans="1:34" x14ac:dyDescent="0.5">
      <c r="A60" s="129" t="s">
        <v>408</v>
      </c>
      <c r="B60" s="129">
        <v>0</v>
      </c>
      <c r="C60" s="129" t="s">
        <v>407</v>
      </c>
      <c r="D60" s="129">
        <v>2049</v>
      </c>
      <c r="E60" s="130">
        <v>881.71002197265602</v>
      </c>
      <c r="F60" s="130">
        <v>2325</v>
      </c>
      <c r="G60" s="130">
        <v>1.7547607421875E-4</v>
      </c>
      <c r="H60" s="130">
        <v>18.881584054326801</v>
      </c>
      <c r="I60" s="130">
        <v>69.540051596369196</v>
      </c>
      <c r="J60" s="130">
        <v>1006.7099609375</v>
      </c>
      <c r="K60" s="130">
        <v>5371.1204528808603</v>
      </c>
      <c r="L60" s="130">
        <v>4643.9217987060501</v>
      </c>
      <c r="M60" s="130">
        <v>477428.80529785203</v>
      </c>
      <c r="N60" s="130">
        <v>0</v>
      </c>
      <c r="O60" s="130">
        <v>0</v>
      </c>
      <c r="P60" s="130">
        <v>0</v>
      </c>
      <c r="Q60" s="130">
        <v>200634.5234375</v>
      </c>
      <c r="R60" s="130">
        <v>1753.04992675781</v>
      </c>
      <c r="S60" s="130">
        <v>0</v>
      </c>
      <c r="T60" s="130">
        <v>0</v>
      </c>
      <c r="U60" s="130">
        <v>1.953125E-2</v>
      </c>
      <c r="V60" s="130">
        <v>2357.2378692626999</v>
      </c>
      <c r="W60" s="130">
        <v>3084.4368743896498</v>
      </c>
      <c r="Y60" s="130">
        <v>122427.978515625</v>
      </c>
      <c r="Z60" s="130">
        <v>157600.212890625</v>
      </c>
      <c r="AC60" s="130">
        <v>5371.1204528808603</v>
      </c>
      <c r="AD60" s="130">
        <v>0</v>
      </c>
      <c r="AE60" s="130">
        <v>237559.82727050799</v>
      </c>
      <c r="AF60" s="130">
        <v>0</v>
      </c>
      <c r="AG60" s="130">
        <v>1.953125E-2</v>
      </c>
    </row>
    <row r="61" spans="1:34" x14ac:dyDescent="0.5">
      <c r="A61" s="129" t="s">
        <v>408</v>
      </c>
      <c r="B61" s="129">
        <v>0</v>
      </c>
      <c r="C61" s="129" t="s">
        <v>407</v>
      </c>
      <c r="D61" s="129">
        <v>2050</v>
      </c>
      <c r="E61" s="130">
        <v>880.59002685546898</v>
      </c>
      <c r="F61" s="130">
        <v>2325</v>
      </c>
      <c r="G61" s="130">
        <v>2.93731689453125E-4</v>
      </c>
      <c r="H61" s="130">
        <v>18.900388243610401</v>
      </c>
      <c r="I61" s="130">
        <v>69.801705763299296</v>
      </c>
      <c r="J61" s="130">
        <v>1005.59008789063</v>
      </c>
      <c r="K61" s="130">
        <v>5384.4816894531295</v>
      </c>
      <c r="L61" s="130">
        <v>4639.1630401611301</v>
      </c>
      <c r="M61" s="130">
        <v>474528.63934326201</v>
      </c>
      <c r="N61" s="130">
        <v>0</v>
      </c>
      <c r="O61" s="130">
        <v>0</v>
      </c>
      <c r="P61" s="130">
        <v>0</v>
      </c>
      <c r="Q61" s="130">
        <v>204838.34472656299</v>
      </c>
      <c r="R61" s="130">
        <v>1791.6172485351599</v>
      </c>
      <c r="S61" s="130">
        <v>0</v>
      </c>
      <c r="T61" s="130">
        <v>0</v>
      </c>
      <c r="U61" s="130">
        <v>3.564453125E-2</v>
      </c>
      <c r="V61" s="130">
        <v>2350.3455352783199</v>
      </c>
      <c r="W61" s="130">
        <v>3095.6636505126999</v>
      </c>
      <c r="Y61" s="130">
        <v>125529.729980469</v>
      </c>
      <c r="Z61" s="130">
        <v>162738.02246093799</v>
      </c>
      <c r="AC61" s="130">
        <v>5384.4817810058603</v>
      </c>
      <c r="AD61" s="130">
        <v>0</v>
      </c>
      <c r="AE61" s="130">
        <v>243838.29010009801</v>
      </c>
      <c r="AF61" s="130">
        <v>0</v>
      </c>
      <c r="AG61" s="130">
        <v>3.564453125E-2</v>
      </c>
    </row>
    <row r="62" spans="1:34" x14ac:dyDescent="0.5">
      <c r="A62" s="129" t="s">
        <v>409</v>
      </c>
      <c r="B62" s="129">
        <v>0</v>
      </c>
      <c r="C62" s="129" t="s">
        <v>407</v>
      </c>
      <c r="D62" s="129">
        <v>2021</v>
      </c>
      <c r="E62" s="130">
        <v>955.49041748046898</v>
      </c>
      <c r="F62" s="130">
        <v>1467</v>
      </c>
      <c r="G62" s="130">
        <v>0</v>
      </c>
      <c r="H62" s="130">
        <v>59.859955677461699</v>
      </c>
      <c r="I62" s="130">
        <v>66.739956724514499</v>
      </c>
      <c r="J62" s="130">
        <v>1467</v>
      </c>
      <c r="K62" s="130">
        <v>5586.1984863281295</v>
      </c>
      <c r="L62" s="130">
        <v>4168.2838439941397</v>
      </c>
      <c r="M62" s="130">
        <v>0</v>
      </c>
      <c r="N62" s="130">
        <v>91610.7529296875</v>
      </c>
      <c r="O62" s="130">
        <v>0</v>
      </c>
      <c r="P62" s="130">
        <v>91.367988586425795</v>
      </c>
      <c r="Q62" s="130">
        <v>6268.0490722656295</v>
      </c>
      <c r="R62" s="130">
        <v>30452.3994140625</v>
      </c>
      <c r="S62" s="130">
        <v>0</v>
      </c>
      <c r="T62" s="130">
        <v>0</v>
      </c>
      <c r="U62" s="130">
        <v>0</v>
      </c>
      <c r="V62" s="130">
        <v>232.278277058154</v>
      </c>
      <c r="W62" s="130">
        <v>1650.1926994323701</v>
      </c>
      <c r="Y62" s="130">
        <v>7535.3894271254503</v>
      </c>
      <c r="Z62" s="130">
        <v>35256.325561523401</v>
      </c>
      <c r="AC62" s="130">
        <v>5586.1985473632803</v>
      </c>
      <c r="AD62" s="130">
        <v>0</v>
      </c>
      <c r="AE62" s="130">
        <v>156143.50553900001</v>
      </c>
      <c r="AF62" s="130">
        <v>0</v>
      </c>
    </row>
    <row r="63" spans="1:34" x14ac:dyDescent="0.5">
      <c r="A63" s="129" t="s">
        <v>409</v>
      </c>
      <c r="B63" s="129">
        <v>0</v>
      </c>
      <c r="C63" s="129" t="s">
        <v>407</v>
      </c>
      <c r="D63" s="129">
        <v>2022</v>
      </c>
      <c r="E63" s="130">
        <v>978.13079833984398</v>
      </c>
      <c r="F63" s="130">
        <v>1272</v>
      </c>
      <c r="G63" s="130">
        <v>0</v>
      </c>
      <c r="H63" s="130">
        <v>35.402319462040701</v>
      </c>
      <c r="I63" s="130">
        <v>65.983575739919601</v>
      </c>
      <c r="J63" s="130">
        <v>1272</v>
      </c>
      <c r="K63" s="130">
        <v>5653.7537231445303</v>
      </c>
      <c r="L63" s="130">
        <v>3381.1208801269499</v>
      </c>
      <c r="M63" s="130">
        <v>0</v>
      </c>
      <c r="N63" s="130">
        <v>76715.925048828096</v>
      </c>
      <c r="O63" s="130">
        <v>0</v>
      </c>
      <c r="P63" s="130">
        <v>184.63391113281301</v>
      </c>
      <c r="Q63" s="130">
        <v>5591.5881958007803</v>
      </c>
      <c r="R63" s="130">
        <v>23530.5146484375</v>
      </c>
      <c r="S63" s="130">
        <v>0</v>
      </c>
      <c r="T63" s="130">
        <v>0</v>
      </c>
      <c r="U63" s="130">
        <v>0</v>
      </c>
      <c r="V63" s="130">
        <v>132.04031085968001</v>
      </c>
      <c r="W63" s="130">
        <v>2404.67283630371</v>
      </c>
      <c r="Y63" s="130">
        <v>4478.9468078613299</v>
      </c>
      <c r="Z63" s="130">
        <v>53048.884765625</v>
      </c>
      <c r="AC63" s="130">
        <v>5653.7536621093795</v>
      </c>
      <c r="AD63" s="130">
        <v>0</v>
      </c>
      <c r="AE63" s="130">
        <v>154592.59976196301</v>
      </c>
      <c r="AF63" s="130">
        <v>0</v>
      </c>
    </row>
    <row r="64" spans="1:34" x14ac:dyDescent="0.5">
      <c r="A64" s="129" t="s">
        <v>409</v>
      </c>
      <c r="B64" s="129">
        <v>0</v>
      </c>
      <c r="C64" s="129" t="s">
        <v>407</v>
      </c>
      <c r="D64" s="129">
        <v>2023</v>
      </c>
      <c r="E64" s="130">
        <v>992.6220703125</v>
      </c>
      <c r="F64" s="130">
        <v>1275</v>
      </c>
      <c r="G64" s="130">
        <v>0</v>
      </c>
      <c r="H64" s="130">
        <v>14.8592819374207</v>
      </c>
      <c r="I64" s="130">
        <v>64.927033074649003</v>
      </c>
      <c r="J64" s="130">
        <v>1095</v>
      </c>
      <c r="K64" s="130">
        <v>5645.6453247070303</v>
      </c>
      <c r="L64" s="130">
        <v>3364.6753540039099</v>
      </c>
      <c r="M64" s="130">
        <v>0</v>
      </c>
      <c r="N64" s="130">
        <v>62327.0927734375</v>
      </c>
      <c r="O64" s="130">
        <v>0</v>
      </c>
      <c r="P64" s="130">
        <v>236.41203689575201</v>
      </c>
      <c r="Q64" s="130">
        <v>34258.997192382798</v>
      </c>
      <c r="R64" s="130">
        <v>16209.751464843799</v>
      </c>
      <c r="S64" s="130">
        <v>0</v>
      </c>
      <c r="T64" s="130">
        <v>0.1025390625</v>
      </c>
      <c r="U64" s="130">
        <v>0</v>
      </c>
      <c r="V64" s="130">
        <v>70.578025698661804</v>
      </c>
      <c r="W64" s="130">
        <v>2351.5476913452098</v>
      </c>
      <c r="Y64" s="130">
        <v>2374.47436332703</v>
      </c>
      <c r="Z64" s="130">
        <v>53795.1689453125</v>
      </c>
      <c r="AC64" s="130">
        <v>5645.6453552246103</v>
      </c>
      <c r="AD64" s="130">
        <v>0</v>
      </c>
      <c r="AE64" s="130">
        <v>164452.84551048299</v>
      </c>
      <c r="AF64" s="130">
        <v>0</v>
      </c>
      <c r="AH64" s="130">
        <v>0.1025390625</v>
      </c>
    </row>
    <row r="65" spans="1:32" x14ac:dyDescent="0.5">
      <c r="A65" s="129" t="s">
        <v>409</v>
      </c>
      <c r="B65" s="129">
        <v>0</v>
      </c>
      <c r="C65" s="129" t="s">
        <v>407</v>
      </c>
      <c r="D65" s="129">
        <v>2024</v>
      </c>
      <c r="E65" s="130">
        <v>919.35418701171898</v>
      </c>
      <c r="F65" s="130">
        <v>1275</v>
      </c>
      <c r="G65" s="130">
        <v>0</v>
      </c>
      <c r="H65" s="130">
        <v>24.0129860380598</v>
      </c>
      <c r="I65" s="130">
        <v>69.176034352803896</v>
      </c>
      <c r="J65" s="130">
        <v>1095</v>
      </c>
      <c r="K65" s="130">
        <v>5586.3847961425799</v>
      </c>
      <c r="L65" s="130">
        <v>3406.5072784423801</v>
      </c>
      <c r="M65" s="130">
        <v>0</v>
      </c>
      <c r="N65" s="130">
        <v>65212.274902343801</v>
      </c>
      <c r="O65" s="130">
        <v>0</v>
      </c>
      <c r="P65" s="130">
        <v>241.61309814453099</v>
      </c>
      <c r="Q65" s="130">
        <v>35309.965576171897</v>
      </c>
      <c r="R65" s="130">
        <v>16566.364746093801</v>
      </c>
      <c r="S65" s="130">
        <v>0</v>
      </c>
      <c r="T65" s="130">
        <v>0</v>
      </c>
      <c r="U65" s="130">
        <v>0</v>
      </c>
      <c r="V65" s="130">
        <v>81.363059341907501</v>
      </c>
      <c r="W65" s="130">
        <v>2261.24097633362</v>
      </c>
      <c r="Y65" s="130">
        <v>3043.0491466522199</v>
      </c>
      <c r="Z65" s="130">
        <v>53948.4091796875</v>
      </c>
      <c r="AC65" s="130">
        <v>5586.3847961425799</v>
      </c>
      <c r="AD65" s="130">
        <v>0</v>
      </c>
      <c r="AE65" s="130">
        <v>168235.57835578901</v>
      </c>
      <c r="AF65" s="130">
        <v>0</v>
      </c>
    </row>
    <row r="66" spans="1:32" x14ac:dyDescent="0.5">
      <c r="A66" s="129" t="s">
        <v>409</v>
      </c>
      <c r="B66" s="129">
        <v>0</v>
      </c>
      <c r="C66" s="129" t="s">
        <v>407</v>
      </c>
      <c r="D66" s="129">
        <v>2025</v>
      </c>
      <c r="E66" s="130">
        <v>917.29052734375</v>
      </c>
      <c r="F66" s="130">
        <v>1475</v>
      </c>
      <c r="G66" s="130">
        <v>0</v>
      </c>
      <c r="H66" s="130">
        <v>27.016190294940301</v>
      </c>
      <c r="I66" s="130">
        <v>69.2720338409504</v>
      </c>
      <c r="J66" s="130">
        <v>1119</v>
      </c>
      <c r="K66" s="130">
        <v>5566.3300476074201</v>
      </c>
      <c r="L66" s="130">
        <v>4043.0944061279301</v>
      </c>
      <c r="M66" s="130">
        <v>0</v>
      </c>
      <c r="N66" s="130">
        <v>66471.788330078096</v>
      </c>
      <c r="O66" s="130">
        <v>0</v>
      </c>
      <c r="P66" s="130">
        <v>149.51639175414999</v>
      </c>
      <c r="Q66" s="130">
        <v>64811.3583984375</v>
      </c>
      <c r="R66" s="130">
        <v>16930.823730468801</v>
      </c>
      <c r="S66" s="130">
        <v>0</v>
      </c>
      <c r="T66" s="130">
        <v>0</v>
      </c>
      <c r="U66" s="130">
        <v>0</v>
      </c>
      <c r="V66" s="130">
        <v>162.581730246544</v>
      </c>
      <c r="W66" s="130">
        <v>1685.81751823425</v>
      </c>
      <c r="Y66" s="130">
        <v>6016.5230884552002</v>
      </c>
      <c r="Z66" s="130">
        <v>43207.2743835449</v>
      </c>
      <c r="AC66" s="130">
        <v>5566.330078125</v>
      </c>
      <c r="AD66" s="130">
        <v>0</v>
      </c>
      <c r="AE66" s="130">
        <v>185554.23814582801</v>
      </c>
      <c r="AF66" s="130">
        <v>0</v>
      </c>
    </row>
    <row r="67" spans="1:32" x14ac:dyDescent="0.5">
      <c r="A67" s="129" t="s">
        <v>409</v>
      </c>
      <c r="B67" s="129">
        <v>0</v>
      </c>
      <c r="C67" s="129" t="s">
        <v>407</v>
      </c>
      <c r="D67" s="129">
        <v>2026</v>
      </c>
      <c r="E67" s="130">
        <v>916.23187255859398</v>
      </c>
      <c r="F67" s="130">
        <v>1475</v>
      </c>
      <c r="G67" s="130">
        <v>0</v>
      </c>
      <c r="H67" s="130">
        <v>27.162953974903498</v>
      </c>
      <c r="I67" s="130">
        <v>69.364023897960394</v>
      </c>
      <c r="J67" s="130">
        <v>1119</v>
      </c>
      <c r="K67" s="130">
        <v>5567.2891845703098</v>
      </c>
      <c r="L67" s="130">
        <v>3950.4405670166002</v>
      </c>
      <c r="M67" s="130">
        <v>0</v>
      </c>
      <c r="N67" s="130">
        <v>65769.975097656294</v>
      </c>
      <c r="O67" s="130">
        <v>0</v>
      </c>
      <c r="P67" s="130">
        <v>101.870498657227</v>
      </c>
      <c r="Q67" s="130">
        <v>66117.5595703125</v>
      </c>
      <c r="R67" s="130">
        <v>17303.2998046875</v>
      </c>
      <c r="S67" s="130">
        <v>0</v>
      </c>
      <c r="T67" s="130">
        <v>0</v>
      </c>
      <c r="U67" s="130">
        <v>0</v>
      </c>
      <c r="V67" s="130">
        <v>144.38908946514101</v>
      </c>
      <c r="W67" s="130">
        <v>1761.23766040802</v>
      </c>
      <c r="Y67" s="130">
        <v>5311.7882499694797</v>
      </c>
      <c r="Z67" s="130">
        <v>48104.861663818403</v>
      </c>
      <c r="AC67" s="130">
        <v>5567.2893066406295</v>
      </c>
      <c r="AD67" s="130">
        <v>0</v>
      </c>
      <c r="AE67" s="130">
        <v>192085.778385162</v>
      </c>
      <c r="AF67" s="130">
        <v>0</v>
      </c>
    </row>
    <row r="68" spans="1:32" x14ac:dyDescent="0.5">
      <c r="A68" s="129" t="s">
        <v>409</v>
      </c>
      <c r="B68" s="129">
        <v>0</v>
      </c>
      <c r="C68" s="129" t="s">
        <v>407</v>
      </c>
      <c r="D68" s="129">
        <v>2027</v>
      </c>
      <c r="E68" s="130">
        <v>913.59979248046898</v>
      </c>
      <c r="F68" s="130">
        <v>1475</v>
      </c>
      <c r="G68" s="130">
        <v>0</v>
      </c>
      <c r="H68" s="130">
        <v>27.529306524420999</v>
      </c>
      <c r="I68" s="130">
        <v>69.508509502054807</v>
      </c>
      <c r="J68" s="130">
        <v>1119</v>
      </c>
      <c r="K68" s="130">
        <v>5562.8592834472702</v>
      </c>
      <c r="L68" s="130">
        <v>4090.6896057128902</v>
      </c>
      <c r="M68" s="130">
        <v>0</v>
      </c>
      <c r="N68" s="130">
        <v>71279</v>
      </c>
      <c r="O68" s="130">
        <v>0</v>
      </c>
      <c r="P68" s="130">
        <v>104.11163330078099</v>
      </c>
      <c r="Q68" s="130">
        <v>67780.657714843794</v>
      </c>
      <c r="R68" s="130">
        <v>17683.973144531301</v>
      </c>
      <c r="S68" s="130">
        <v>0</v>
      </c>
      <c r="T68" s="130">
        <v>0</v>
      </c>
      <c r="U68" s="130">
        <v>0</v>
      </c>
      <c r="V68" s="130">
        <v>153.982186764479</v>
      </c>
      <c r="W68" s="130">
        <v>1626.15175819397</v>
      </c>
      <c r="Y68" s="130">
        <v>5787.9082698822003</v>
      </c>
      <c r="Z68" s="130">
        <v>46394.238800048799</v>
      </c>
      <c r="AC68" s="130">
        <v>5562.8591613769504</v>
      </c>
      <c r="AD68" s="130">
        <v>0</v>
      </c>
      <c r="AE68" s="130">
        <v>197454.073022842</v>
      </c>
      <c r="AF68" s="130">
        <v>0</v>
      </c>
    </row>
    <row r="69" spans="1:32" x14ac:dyDescent="0.5">
      <c r="A69" s="129" t="s">
        <v>409</v>
      </c>
      <c r="B69" s="129">
        <v>0</v>
      </c>
      <c r="C69" s="129" t="s">
        <v>407</v>
      </c>
      <c r="D69" s="129">
        <v>2028</v>
      </c>
      <c r="E69" s="130">
        <v>909.01287841796898</v>
      </c>
      <c r="F69" s="130">
        <v>1475</v>
      </c>
      <c r="G69" s="130">
        <v>0</v>
      </c>
      <c r="H69" s="130">
        <v>28.172824631514501</v>
      </c>
      <c r="I69" s="130">
        <v>69.652534710871294</v>
      </c>
      <c r="J69" s="130">
        <v>1119</v>
      </c>
      <c r="K69" s="130">
        <v>5561.5940856933603</v>
      </c>
      <c r="L69" s="130">
        <v>3559.0744018554701</v>
      </c>
      <c r="M69" s="130">
        <v>0</v>
      </c>
      <c r="N69" s="130">
        <v>59322.425537109397</v>
      </c>
      <c r="O69" s="130">
        <v>29246.0449829102</v>
      </c>
      <c r="P69" s="130">
        <v>106.40208435058599</v>
      </c>
      <c r="Q69" s="130">
        <v>68378.874755859404</v>
      </c>
      <c r="R69" s="130">
        <v>18073.01953125</v>
      </c>
      <c r="S69" s="130">
        <v>0</v>
      </c>
      <c r="T69" s="130">
        <v>0</v>
      </c>
      <c r="U69" s="130">
        <v>0</v>
      </c>
      <c r="V69" s="130">
        <v>120.55189466476401</v>
      </c>
      <c r="W69" s="130">
        <v>2123.0709476470902</v>
      </c>
      <c r="Y69" s="130">
        <v>6477.8544616699201</v>
      </c>
      <c r="Z69" s="130">
        <v>81866.426330566406</v>
      </c>
      <c r="AC69" s="130">
        <v>5561.5941162109402</v>
      </c>
      <c r="AD69" s="130">
        <v>0</v>
      </c>
      <c r="AE69" s="130">
        <v>250515.33876037601</v>
      </c>
      <c r="AF69" s="130">
        <v>0</v>
      </c>
    </row>
    <row r="70" spans="1:32" x14ac:dyDescent="0.5">
      <c r="A70" s="129" t="s">
        <v>409</v>
      </c>
      <c r="B70" s="129">
        <v>0</v>
      </c>
      <c r="C70" s="129" t="s">
        <v>407</v>
      </c>
      <c r="D70" s="129">
        <v>2029</v>
      </c>
      <c r="E70" s="130">
        <v>908.85540771484398</v>
      </c>
      <c r="F70" s="130">
        <v>1475</v>
      </c>
      <c r="G70" s="130">
        <v>0</v>
      </c>
      <c r="H70" s="130">
        <v>28.195033090795501</v>
      </c>
      <c r="I70" s="130">
        <v>69.856222625505595</v>
      </c>
      <c r="J70" s="130">
        <v>1119</v>
      </c>
      <c r="K70" s="130">
        <v>5561.6544189453098</v>
      </c>
      <c r="L70" s="130">
        <v>3218.7288665771498</v>
      </c>
      <c r="M70" s="130">
        <v>0</v>
      </c>
      <c r="N70" s="130">
        <v>52263.879516601599</v>
      </c>
      <c r="O70" s="130">
        <v>25682.643127441399</v>
      </c>
      <c r="P70" s="130">
        <v>111.214344024658</v>
      </c>
      <c r="Q70" s="130">
        <v>68690.111328125</v>
      </c>
      <c r="R70" s="130">
        <v>18470.623535156301</v>
      </c>
      <c r="S70" s="130">
        <v>0</v>
      </c>
      <c r="T70" s="130">
        <v>0</v>
      </c>
      <c r="U70" s="130">
        <v>0</v>
      </c>
      <c r="V70" s="130">
        <v>86.3552694320679</v>
      </c>
      <c r="W70" s="130">
        <v>2429.2808914184602</v>
      </c>
      <c r="Y70" s="130">
        <v>4805.3430480957004</v>
      </c>
      <c r="Z70" s="130">
        <v>93841.509521484404</v>
      </c>
      <c r="AC70" s="130">
        <v>5561.6545104980496</v>
      </c>
      <c r="AD70" s="130">
        <v>0</v>
      </c>
      <c r="AE70" s="130">
        <v>254254.63832473801</v>
      </c>
      <c r="AF70" s="130">
        <v>0</v>
      </c>
    </row>
    <row r="71" spans="1:32" x14ac:dyDescent="0.5">
      <c r="A71" s="129" t="s">
        <v>409</v>
      </c>
      <c r="B71" s="129">
        <v>0</v>
      </c>
      <c r="C71" s="129" t="s">
        <v>407</v>
      </c>
      <c r="D71" s="129">
        <v>2030</v>
      </c>
      <c r="E71" s="130">
        <v>906.40472412109398</v>
      </c>
      <c r="F71" s="130">
        <v>1475</v>
      </c>
      <c r="G71" s="130">
        <v>0</v>
      </c>
      <c r="H71" s="130">
        <v>28.5416388846938</v>
      </c>
      <c r="I71" s="130">
        <v>69.975445498186801</v>
      </c>
      <c r="J71" s="130">
        <v>1119</v>
      </c>
      <c r="K71" s="130">
        <v>5556.1241149902298</v>
      </c>
      <c r="L71" s="130">
        <v>3168.8139038085901</v>
      </c>
      <c r="M71" s="130">
        <v>0</v>
      </c>
      <c r="N71" s="130">
        <v>51800.747924804702</v>
      </c>
      <c r="O71" s="130">
        <v>25836.5861816406</v>
      </c>
      <c r="P71" s="130">
        <v>113.66107177734401</v>
      </c>
      <c r="Q71" s="130">
        <v>70254.567871093794</v>
      </c>
      <c r="R71" s="130">
        <v>18876.978515625</v>
      </c>
      <c r="S71" s="130">
        <v>0</v>
      </c>
      <c r="T71" s="130">
        <v>0</v>
      </c>
      <c r="U71" s="130">
        <v>0</v>
      </c>
      <c r="V71" s="130">
        <v>79.810681283473997</v>
      </c>
      <c r="W71" s="130">
        <v>2467.1204910278302</v>
      </c>
      <c r="Y71" s="130">
        <v>4555.9219970703098</v>
      </c>
      <c r="Z71" s="130">
        <v>95700.102050781294</v>
      </c>
      <c r="AC71" s="130">
        <v>5556.1241149902298</v>
      </c>
      <c r="AD71" s="130">
        <v>0</v>
      </c>
      <c r="AE71" s="130">
        <v>258026.72161865199</v>
      </c>
      <c r="AF71" s="130">
        <v>0</v>
      </c>
    </row>
    <row r="72" spans="1:32" x14ac:dyDescent="0.5">
      <c r="A72" s="129" t="s">
        <v>409</v>
      </c>
      <c r="B72" s="129">
        <v>0</v>
      </c>
      <c r="C72" s="129" t="s">
        <v>407</v>
      </c>
      <c r="D72" s="129">
        <v>2031</v>
      </c>
      <c r="E72" s="130">
        <v>904.41607666015602</v>
      </c>
      <c r="F72" s="130">
        <v>1905</v>
      </c>
      <c r="G72" s="130">
        <v>0</v>
      </c>
      <c r="H72" s="130">
        <v>27.903286450888402</v>
      </c>
      <c r="I72" s="130">
        <v>70.083565717661003</v>
      </c>
      <c r="J72" s="130">
        <v>1111</v>
      </c>
      <c r="K72" s="130">
        <v>5552.5000305175799</v>
      </c>
      <c r="L72" s="130">
        <v>4374.1197204589798</v>
      </c>
      <c r="M72" s="130">
        <v>0</v>
      </c>
      <c r="N72" s="130">
        <v>46173.34375</v>
      </c>
      <c r="O72" s="130">
        <v>24446.469238281301</v>
      </c>
      <c r="P72" s="130">
        <v>188.324424743652</v>
      </c>
      <c r="Q72" s="130">
        <v>106790.541015625</v>
      </c>
      <c r="R72" s="130">
        <v>1184.8913269043001</v>
      </c>
      <c r="S72" s="130">
        <v>0</v>
      </c>
      <c r="T72" s="130">
        <v>0</v>
      </c>
      <c r="U72" s="130">
        <v>0</v>
      </c>
      <c r="V72" s="130">
        <v>371.84850072860701</v>
      </c>
      <c r="W72" s="130">
        <v>1550.2281913757299</v>
      </c>
      <c r="Y72" s="130">
        <v>17619.257537841801</v>
      </c>
      <c r="Z72" s="130">
        <v>59027.861328125</v>
      </c>
      <c r="AC72" s="130">
        <v>5552.4999084472702</v>
      </c>
      <c r="AD72" s="130">
        <v>0</v>
      </c>
      <c r="AE72" s="130">
        <v>220192.17354583699</v>
      </c>
      <c r="AF72" s="130">
        <v>0</v>
      </c>
    </row>
    <row r="73" spans="1:32" x14ac:dyDescent="0.5">
      <c r="A73" s="129" t="s">
        <v>409</v>
      </c>
      <c r="B73" s="129">
        <v>0</v>
      </c>
      <c r="C73" s="129" t="s">
        <v>407</v>
      </c>
      <c r="D73" s="129">
        <v>2032</v>
      </c>
      <c r="E73" s="130">
        <v>900.35858154296898</v>
      </c>
      <c r="F73" s="130">
        <v>2505</v>
      </c>
      <c r="G73" s="130">
        <v>0</v>
      </c>
      <c r="H73" s="130">
        <v>47.2138961663942</v>
      </c>
      <c r="I73" s="130">
        <v>70.220035280902806</v>
      </c>
      <c r="J73" s="130">
        <v>1273</v>
      </c>
      <c r="K73" s="130">
        <v>5553.5268859863299</v>
      </c>
      <c r="L73" s="130">
        <v>5623.5189514160202</v>
      </c>
      <c r="M73" s="130">
        <v>0</v>
      </c>
      <c r="N73" s="130">
        <v>42306.862426757798</v>
      </c>
      <c r="O73" s="130">
        <v>23080.5087890625</v>
      </c>
      <c r="P73" s="130">
        <v>92.086410522460895</v>
      </c>
      <c r="Q73" s="130">
        <v>144519.12207031299</v>
      </c>
      <c r="R73" s="130">
        <v>1210.9590454101599</v>
      </c>
      <c r="S73" s="130">
        <v>0</v>
      </c>
      <c r="T73" s="130">
        <v>0</v>
      </c>
      <c r="U73" s="130">
        <v>0</v>
      </c>
      <c r="V73" s="130">
        <v>1492.8645935058601</v>
      </c>
      <c r="W73" s="130">
        <v>1422.87292480469</v>
      </c>
      <c r="Y73" s="130">
        <v>63865.218139648401</v>
      </c>
      <c r="Z73" s="130">
        <v>54866.569091796897</v>
      </c>
      <c r="AC73" s="130">
        <v>5553.5268859863299</v>
      </c>
      <c r="AD73" s="130">
        <v>0</v>
      </c>
      <c r="AE73" s="130">
        <v>202210.88969421401</v>
      </c>
      <c r="AF73" s="130">
        <v>0</v>
      </c>
    </row>
    <row r="74" spans="1:32" x14ac:dyDescent="0.5">
      <c r="A74" s="129" t="s">
        <v>409</v>
      </c>
      <c r="B74" s="129">
        <v>0</v>
      </c>
      <c r="C74" s="129" t="s">
        <v>407</v>
      </c>
      <c r="D74" s="129">
        <v>2033</v>
      </c>
      <c r="E74" s="130">
        <v>900.89202880859398</v>
      </c>
      <c r="F74" s="130">
        <v>2965</v>
      </c>
      <c r="G74" s="130">
        <v>0</v>
      </c>
      <c r="H74" s="130">
        <v>61.481112576801799</v>
      </c>
      <c r="I74" s="130">
        <v>70.295372502625199</v>
      </c>
      <c r="J74" s="130">
        <v>1397.19995117188</v>
      </c>
      <c r="K74" s="130">
        <v>5547.5801696777298</v>
      </c>
      <c r="L74" s="130">
        <v>6415.0155334472702</v>
      </c>
      <c r="M74" s="130">
        <v>119361.423828125</v>
      </c>
      <c r="N74" s="130">
        <v>39204.2734375</v>
      </c>
      <c r="O74" s="130">
        <v>21772.5478515625</v>
      </c>
      <c r="P74" s="130">
        <v>54.249664306640597</v>
      </c>
      <c r="Q74" s="130">
        <v>170799.025390625</v>
      </c>
      <c r="R74" s="130">
        <v>1237.6000671386701</v>
      </c>
      <c r="S74" s="130">
        <v>0</v>
      </c>
      <c r="T74" s="130">
        <v>0</v>
      </c>
      <c r="U74" s="130">
        <v>0</v>
      </c>
      <c r="V74" s="130">
        <v>2247.3836517333998</v>
      </c>
      <c r="W74" s="130">
        <v>1379.9480590820301</v>
      </c>
      <c r="Y74" s="130">
        <v>97346.305908203096</v>
      </c>
      <c r="Z74" s="130">
        <v>54818.749511718801</v>
      </c>
      <c r="AC74" s="130">
        <v>5547.5801086425799</v>
      </c>
      <c r="AD74" s="130">
        <v>0</v>
      </c>
      <c r="AE74" s="130">
        <v>190540.140014648</v>
      </c>
      <c r="AF74" s="130">
        <v>0</v>
      </c>
    </row>
    <row r="75" spans="1:32" x14ac:dyDescent="0.5">
      <c r="A75" s="129" t="s">
        <v>409</v>
      </c>
      <c r="B75" s="129">
        <v>0</v>
      </c>
      <c r="C75" s="129" t="s">
        <v>407</v>
      </c>
      <c r="D75" s="129">
        <v>2034</v>
      </c>
      <c r="E75" s="130">
        <v>898.93322753906295</v>
      </c>
      <c r="F75" s="130">
        <v>2965</v>
      </c>
      <c r="G75" s="130">
        <v>0</v>
      </c>
      <c r="H75" s="130">
        <v>61.832984960280399</v>
      </c>
      <c r="I75" s="130">
        <v>70.362584005020295</v>
      </c>
      <c r="J75" s="130">
        <v>1397.19995117188</v>
      </c>
      <c r="K75" s="130">
        <v>5540.8107910156295</v>
      </c>
      <c r="L75" s="130">
        <v>6405.3454589843795</v>
      </c>
      <c r="M75" s="130">
        <v>120352.62296295199</v>
      </c>
      <c r="N75" s="130">
        <v>39416.904174804702</v>
      </c>
      <c r="O75" s="130">
        <v>22420.0762329102</v>
      </c>
      <c r="P75" s="130">
        <v>0</v>
      </c>
      <c r="Q75" s="130">
        <v>174629.30761718799</v>
      </c>
      <c r="R75" s="130">
        <v>1264.8271179199201</v>
      </c>
      <c r="S75" s="130">
        <v>0</v>
      </c>
      <c r="T75" s="130">
        <v>0</v>
      </c>
      <c r="U75" s="130">
        <v>0</v>
      </c>
      <c r="V75" s="130">
        <v>2245.1233596801799</v>
      </c>
      <c r="W75" s="130">
        <v>1380.58912658691</v>
      </c>
      <c r="Y75" s="130">
        <v>96262.680419921904</v>
      </c>
      <c r="Z75" s="130">
        <v>56015.042480468801</v>
      </c>
      <c r="AC75" s="130">
        <v>5540.8108215332004</v>
      </c>
      <c r="AD75" s="130">
        <v>0</v>
      </c>
      <c r="AE75" s="130">
        <v>197483.477203369</v>
      </c>
      <c r="AF75" s="130">
        <v>0</v>
      </c>
    </row>
    <row r="76" spans="1:32" x14ac:dyDescent="0.5">
      <c r="A76" s="129" t="s">
        <v>409</v>
      </c>
      <c r="B76" s="129">
        <v>0</v>
      </c>
      <c r="C76" s="129" t="s">
        <v>407</v>
      </c>
      <c r="D76" s="129">
        <v>2035</v>
      </c>
      <c r="E76" s="130">
        <v>897.76171875</v>
      </c>
      <c r="F76" s="130">
        <v>2965</v>
      </c>
      <c r="G76" s="130">
        <v>0</v>
      </c>
      <c r="H76" s="130">
        <v>62.0441594771033</v>
      </c>
      <c r="I76" s="130">
        <v>70.370342824172695</v>
      </c>
      <c r="J76" s="130">
        <v>1397.19995117188</v>
      </c>
      <c r="K76" s="130">
        <v>5534.2000732421902</v>
      </c>
      <c r="L76" s="130">
        <v>6416.3782653808603</v>
      </c>
      <c r="M76" s="130">
        <v>117214.855712891</v>
      </c>
      <c r="N76" s="130">
        <v>40493.613647460901</v>
      </c>
      <c r="O76" s="130">
        <v>23374.770080566399</v>
      </c>
      <c r="P76" s="130">
        <v>0</v>
      </c>
      <c r="Q76" s="130">
        <v>178525.28808593799</v>
      </c>
      <c r="R76" s="130">
        <v>1292.6533813476599</v>
      </c>
      <c r="S76" s="130">
        <v>0</v>
      </c>
      <c r="T76" s="130">
        <v>0</v>
      </c>
      <c r="U76" s="130">
        <v>0</v>
      </c>
      <c r="V76" s="130">
        <v>2246.9894714355501</v>
      </c>
      <c r="W76" s="130">
        <v>1364.8115844726599</v>
      </c>
      <c r="Y76" s="130">
        <v>96983.787109375</v>
      </c>
      <c r="Z76" s="130">
        <v>55976.069824218801</v>
      </c>
      <c r="AC76" s="130">
        <v>5534.2001342773401</v>
      </c>
      <c r="AD76" s="130">
        <v>0</v>
      </c>
      <c r="AE76" s="130">
        <v>202678.60791015599</v>
      </c>
      <c r="AF76" s="130">
        <v>0</v>
      </c>
    </row>
    <row r="77" spans="1:32" x14ac:dyDescent="0.5">
      <c r="A77" s="129" t="s">
        <v>409</v>
      </c>
      <c r="B77" s="129">
        <v>0</v>
      </c>
      <c r="C77" s="129" t="s">
        <v>407</v>
      </c>
      <c r="D77" s="129">
        <v>2036</v>
      </c>
      <c r="E77" s="130">
        <v>894.78167724609398</v>
      </c>
      <c r="F77" s="130">
        <v>3125</v>
      </c>
      <c r="G77" s="130">
        <v>0</v>
      </c>
      <c r="H77" s="130">
        <v>67.610765663230296</v>
      </c>
      <c r="I77" s="130">
        <v>70.278670549084197</v>
      </c>
      <c r="J77" s="130">
        <v>1440.39990234375</v>
      </c>
      <c r="K77" s="130">
        <v>5523.7364196777298</v>
      </c>
      <c r="L77" s="130">
        <v>6601.2167663574201</v>
      </c>
      <c r="M77" s="130">
        <v>278136.69665527297</v>
      </c>
      <c r="N77" s="130">
        <v>40370.827758789099</v>
      </c>
      <c r="O77" s="130">
        <v>23565.149291992198</v>
      </c>
      <c r="P77" s="130">
        <v>0</v>
      </c>
      <c r="Q77" s="130">
        <v>188052.19921875</v>
      </c>
      <c r="R77" s="130">
        <v>1321.0915832519499</v>
      </c>
      <c r="S77" s="130">
        <v>0</v>
      </c>
      <c r="T77" s="130">
        <v>0</v>
      </c>
      <c r="U77" s="130">
        <v>0</v>
      </c>
      <c r="V77" s="130">
        <v>2431.5731124877898</v>
      </c>
      <c r="W77" s="130">
        <v>1354.09252166748</v>
      </c>
      <c r="Y77" s="130">
        <v>106699.088134766</v>
      </c>
      <c r="Z77" s="130">
        <v>56755.15234375</v>
      </c>
      <c r="AC77" s="130">
        <v>5523.736328125</v>
      </c>
      <c r="AD77" s="130">
        <v>0</v>
      </c>
      <c r="AE77" s="130">
        <v>203365.33206176799</v>
      </c>
      <c r="AF77" s="130">
        <v>0</v>
      </c>
    </row>
    <row r="78" spans="1:32" x14ac:dyDescent="0.5">
      <c r="A78" s="129" t="s">
        <v>409</v>
      </c>
      <c r="B78" s="129">
        <v>0</v>
      </c>
      <c r="C78" s="129" t="s">
        <v>407</v>
      </c>
      <c r="D78" s="129">
        <v>2037</v>
      </c>
      <c r="E78" s="130">
        <v>895.28430175781295</v>
      </c>
      <c r="F78" s="130">
        <v>3125</v>
      </c>
      <c r="G78" s="130">
        <v>0</v>
      </c>
      <c r="H78" s="130">
        <v>67.516668075681295</v>
      </c>
      <c r="I78" s="130">
        <v>70.294105949798293</v>
      </c>
      <c r="J78" s="130">
        <v>1440.39990234375</v>
      </c>
      <c r="K78" s="130">
        <v>5512.9491577148401</v>
      </c>
      <c r="L78" s="130">
        <v>6592.5234069824201</v>
      </c>
      <c r="M78" s="130">
        <v>278816.16455078102</v>
      </c>
      <c r="N78" s="130">
        <v>41287.126464843801</v>
      </c>
      <c r="O78" s="130">
        <v>24335.831176757802</v>
      </c>
      <c r="P78" s="130">
        <v>0</v>
      </c>
      <c r="Q78" s="130">
        <v>191978.302734375</v>
      </c>
      <c r="R78" s="130">
        <v>1350.15563964844</v>
      </c>
      <c r="S78" s="130">
        <v>0</v>
      </c>
      <c r="T78" s="130">
        <v>0</v>
      </c>
      <c r="U78" s="130">
        <v>0</v>
      </c>
      <c r="V78" s="130">
        <v>2425.22142791748</v>
      </c>
      <c r="W78" s="130">
        <v>1345.6475028991699</v>
      </c>
      <c r="Y78" s="130">
        <v>110560.154296875</v>
      </c>
      <c r="Z78" s="130">
        <v>58699.78125</v>
      </c>
      <c r="AC78" s="130">
        <v>5512.9490356445303</v>
      </c>
      <c r="AD78" s="130">
        <v>0</v>
      </c>
      <c r="AE78" s="130">
        <v>207091.04296875</v>
      </c>
      <c r="AF78" s="130">
        <v>0</v>
      </c>
    </row>
    <row r="79" spans="1:32" x14ac:dyDescent="0.5">
      <c r="A79" s="129" t="s">
        <v>409</v>
      </c>
      <c r="B79" s="129">
        <v>0</v>
      </c>
      <c r="C79" s="129" t="s">
        <v>407</v>
      </c>
      <c r="D79" s="129">
        <v>2038</v>
      </c>
      <c r="E79" s="130">
        <v>894.23522949218795</v>
      </c>
      <c r="F79" s="130">
        <v>3285</v>
      </c>
      <c r="G79" s="130">
        <v>0</v>
      </c>
      <c r="H79" s="130">
        <v>72.743185782232302</v>
      </c>
      <c r="I79" s="130">
        <v>70.220160301285105</v>
      </c>
      <c r="J79" s="130">
        <v>1483.59985351563</v>
      </c>
      <c r="K79" s="130">
        <v>5500.6966857910202</v>
      </c>
      <c r="L79" s="130">
        <v>6737.5433654785202</v>
      </c>
      <c r="M79" s="130">
        <v>479404.63549804699</v>
      </c>
      <c r="N79" s="130">
        <v>41573.140014648401</v>
      </c>
      <c r="O79" s="130">
        <v>24744.189331054698</v>
      </c>
      <c r="P79" s="130">
        <v>0</v>
      </c>
      <c r="Q79" s="130">
        <v>200315.783203125</v>
      </c>
      <c r="R79" s="130">
        <v>1379.85900878906</v>
      </c>
      <c r="S79" s="130">
        <v>0</v>
      </c>
      <c r="T79" s="130">
        <v>0</v>
      </c>
      <c r="U79" s="130">
        <v>0</v>
      </c>
      <c r="V79" s="130">
        <v>2556.4162063598601</v>
      </c>
      <c r="W79" s="130">
        <v>1319.56984329224</v>
      </c>
      <c r="Y79" s="130">
        <v>121024.58691406299</v>
      </c>
      <c r="Z79" s="130">
        <v>59592.393310546897</v>
      </c>
      <c r="AC79" s="130">
        <v>5500.6968078613299</v>
      </c>
      <c r="AD79" s="130">
        <v>0</v>
      </c>
      <c r="AE79" s="130">
        <v>206580.777954102</v>
      </c>
      <c r="AF79" s="130">
        <v>0</v>
      </c>
    </row>
    <row r="80" spans="1:32" x14ac:dyDescent="0.5">
      <c r="A80" s="129" t="s">
        <v>409</v>
      </c>
      <c r="B80" s="129">
        <v>0</v>
      </c>
      <c r="C80" s="129" t="s">
        <v>407</v>
      </c>
      <c r="D80" s="129">
        <v>2039</v>
      </c>
      <c r="E80" s="130">
        <v>893.24560546875</v>
      </c>
      <c r="F80" s="130">
        <v>3285</v>
      </c>
      <c r="G80" s="130">
        <v>0</v>
      </c>
      <c r="H80" s="130">
        <v>72.9345630718867</v>
      </c>
      <c r="I80" s="130">
        <v>70.173241353342505</v>
      </c>
      <c r="J80" s="130">
        <v>1483.59985351563</v>
      </c>
      <c r="K80" s="130">
        <v>5490.9378967285202</v>
      </c>
      <c r="L80" s="130">
        <v>6733.2562866210901</v>
      </c>
      <c r="M80" s="130">
        <v>479263.91308593802</v>
      </c>
      <c r="N80" s="130">
        <v>42752.287231445298</v>
      </c>
      <c r="O80" s="130">
        <v>25661.630737304698</v>
      </c>
      <c r="P80" s="130">
        <v>0</v>
      </c>
      <c r="Q80" s="130">
        <v>204507.896484375</v>
      </c>
      <c r="R80" s="130">
        <v>1410.2158813476599</v>
      </c>
      <c r="S80" s="130">
        <v>0</v>
      </c>
      <c r="T80" s="130">
        <v>0</v>
      </c>
      <c r="U80" s="130">
        <v>0</v>
      </c>
      <c r="V80" s="130">
        <v>2552.04100036621</v>
      </c>
      <c r="W80" s="130">
        <v>1309.7220840454099</v>
      </c>
      <c r="Y80" s="130">
        <v>122789.94921875</v>
      </c>
      <c r="Z80" s="130">
        <v>60399.283691406301</v>
      </c>
      <c r="AC80" s="130">
        <v>5490.9378356933603</v>
      </c>
      <c r="AD80" s="130">
        <v>0</v>
      </c>
      <c r="AE80" s="130">
        <v>211941.36480712899</v>
      </c>
      <c r="AF80" s="130">
        <v>0</v>
      </c>
    </row>
    <row r="81" spans="1:34" x14ac:dyDescent="0.5">
      <c r="A81" s="129" t="s">
        <v>409</v>
      </c>
      <c r="B81" s="129">
        <v>0</v>
      </c>
      <c r="C81" s="129" t="s">
        <v>407</v>
      </c>
      <c r="D81" s="129">
        <v>2040</v>
      </c>
      <c r="E81" s="130">
        <v>889.70941162109398</v>
      </c>
      <c r="F81" s="130">
        <v>3445</v>
      </c>
      <c r="G81" s="130">
        <v>0</v>
      </c>
      <c r="H81" s="130">
        <v>78.677477038614299</v>
      </c>
      <c r="I81" s="130">
        <v>70.115877848667793</v>
      </c>
      <c r="J81" s="130">
        <v>1526.7998046875</v>
      </c>
      <c r="K81" s="130">
        <v>5479.7013244628897</v>
      </c>
      <c r="L81" s="130">
        <v>6885.5197448730496</v>
      </c>
      <c r="M81" s="130">
        <v>717420.52880859398</v>
      </c>
      <c r="N81" s="130">
        <v>43726.879760742202</v>
      </c>
      <c r="O81" s="130">
        <v>26476.9680175781</v>
      </c>
      <c r="P81" s="130">
        <v>0</v>
      </c>
      <c r="Q81" s="130">
        <v>213144.35546875</v>
      </c>
      <c r="R81" s="130">
        <v>1441.2406311035199</v>
      </c>
      <c r="S81" s="130">
        <v>0</v>
      </c>
      <c r="T81" s="130">
        <v>0</v>
      </c>
      <c r="U81" s="130">
        <v>0</v>
      </c>
      <c r="V81" s="130">
        <v>2680.9258575439499</v>
      </c>
      <c r="W81" s="130">
        <v>1275.1075820922899</v>
      </c>
      <c r="Y81" s="130">
        <v>132239.28613281299</v>
      </c>
      <c r="Z81" s="130">
        <v>60166.650390625</v>
      </c>
      <c r="AC81" s="130">
        <v>5479.7013244628897</v>
      </c>
      <c r="AD81" s="130">
        <v>0</v>
      </c>
      <c r="AE81" s="130">
        <v>212716.80813598601</v>
      </c>
      <c r="AF81" s="130">
        <v>0</v>
      </c>
    </row>
    <row r="82" spans="1:34" x14ac:dyDescent="0.5">
      <c r="A82" s="129" t="s">
        <v>409</v>
      </c>
      <c r="B82" s="129">
        <v>0</v>
      </c>
      <c r="C82" s="129" t="s">
        <v>407</v>
      </c>
      <c r="D82" s="129">
        <v>2041</v>
      </c>
      <c r="E82" s="130">
        <v>890.60711669921898</v>
      </c>
      <c r="F82" s="130">
        <v>2947</v>
      </c>
      <c r="G82" s="130">
        <v>1.6355514526367201E-4</v>
      </c>
      <c r="H82" s="130">
        <v>18.289047582159199</v>
      </c>
      <c r="I82" s="130">
        <v>70.068589325598793</v>
      </c>
      <c r="J82" s="130">
        <v>1011.80004882813</v>
      </c>
      <c r="K82" s="130">
        <v>5466.5539855957004</v>
      </c>
      <c r="L82" s="130">
        <v>5777.7588806152298</v>
      </c>
      <c r="M82" s="130">
        <v>534605.45849609398</v>
      </c>
      <c r="N82" s="130">
        <v>0</v>
      </c>
      <c r="O82" s="130">
        <v>0</v>
      </c>
      <c r="P82" s="130">
        <v>0</v>
      </c>
      <c r="Q82" s="130">
        <v>218656.33496093799</v>
      </c>
      <c r="R82" s="130">
        <v>3072.66357421875</v>
      </c>
      <c r="S82" s="130">
        <v>25443.298828125</v>
      </c>
      <c r="T82" s="130">
        <v>0</v>
      </c>
      <c r="U82" s="130">
        <v>8.7890625E-3</v>
      </c>
      <c r="V82" s="130">
        <v>2417.1462936401399</v>
      </c>
      <c r="W82" s="130">
        <v>2105.9410629272502</v>
      </c>
      <c r="Y82" s="130">
        <v>120424.4765625</v>
      </c>
      <c r="Z82" s="130">
        <v>103296.136230469</v>
      </c>
      <c r="AC82" s="130">
        <v>5466.5540771484402</v>
      </c>
      <c r="AD82" s="130">
        <v>0</v>
      </c>
      <c r="AE82" s="130">
        <v>230043.96582031299</v>
      </c>
      <c r="AF82" s="130">
        <v>0</v>
      </c>
      <c r="AG82" s="130">
        <v>8.7890625E-3</v>
      </c>
    </row>
    <row r="83" spans="1:34" x14ac:dyDescent="0.5">
      <c r="A83" s="129" t="s">
        <v>409</v>
      </c>
      <c r="B83" s="129">
        <v>0</v>
      </c>
      <c r="C83" s="129" t="s">
        <v>407</v>
      </c>
      <c r="D83" s="129">
        <v>2042</v>
      </c>
      <c r="E83" s="130">
        <v>889.41717529296898</v>
      </c>
      <c r="F83" s="130">
        <v>2947</v>
      </c>
      <c r="G83" s="130">
        <v>0</v>
      </c>
      <c r="H83" s="130">
        <v>18.447282047647199</v>
      </c>
      <c r="I83" s="130">
        <v>69.987827622898905</v>
      </c>
      <c r="J83" s="130">
        <v>1011.80004882813</v>
      </c>
      <c r="K83" s="130">
        <v>5452.9577331542996</v>
      </c>
      <c r="L83" s="130">
        <v>5769.7852478027298</v>
      </c>
      <c r="M83" s="130">
        <v>539288.21557617199</v>
      </c>
      <c r="N83" s="130">
        <v>0</v>
      </c>
      <c r="O83" s="130">
        <v>0</v>
      </c>
      <c r="P83" s="130">
        <v>0</v>
      </c>
      <c r="Q83" s="130">
        <v>223334.740234375</v>
      </c>
      <c r="R83" s="130">
        <v>3140.2620849609398</v>
      </c>
      <c r="S83" s="130">
        <v>25888.1748046875</v>
      </c>
      <c r="T83" s="130">
        <v>3.80859375E-2</v>
      </c>
      <c r="U83" s="130">
        <v>0</v>
      </c>
      <c r="V83" s="130">
        <v>2421.5319061279301</v>
      </c>
      <c r="W83" s="130">
        <v>2104.7041549682599</v>
      </c>
      <c r="Y83" s="130">
        <v>122896.917480469</v>
      </c>
      <c r="Z83" s="130">
        <v>105446.234375</v>
      </c>
      <c r="AC83" s="130">
        <v>5452.9577636718795</v>
      </c>
      <c r="AD83" s="130">
        <v>0</v>
      </c>
      <c r="AE83" s="130">
        <v>234912.45593261701</v>
      </c>
      <c r="AF83" s="130">
        <v>0</v>
      </c>
      <c r="AH83" s="130">
        <v>3.80859375E-2</v>
      </c>
    </row>
    <row r="84" spans="1:34" x14ac:dyDescent="0.5">
      <c r="A84" s="129" t="s">
        <v>409</v>
      </c>
      <c r="B84" s="129">
        <v>0</v>
      </c>
      <c r="C84" s="129" t="s">
        <v>407</v>
      </c>
      <c r="D84" s="129">
        <v>2043</v>
      </c>
      <c r="E84" s="130">
        <v>888.48370361328102</v>
      </c>
      <c r="F84" s="130">
        <v>2947</v>
      </c>
      <c r="G84" s="130">
        <v>0</v>
      </c>
      <c r="H84" s="130">
        <v>18.5717288802316</v>
      </c>
      <c r="I84" s="130">
        <v>69.910780034977805</v>
      </c>
      <c r="J84" s="130">
        <v>1011.80004882813</v>
      </c>
      <c r="K84" s="130">
        <v>5441.2379760742197</v>
      </c>
      <c r="L84" s="130">
        <v>5774.7470703125</v>
      </c>
      <c r="M84" s="130">
        <v>542967.29028320301</v>
      </c>
      <c r="N84" s="130">
        <v>0</v>
      </c>
      <c r="O84" s="130">
        <v>0</v>
      </c>
      <c r="P84" s="130">
        <v>0</v>
      </c>
      <c r="Q84" s="130">
        <v>228424.947265625</v>
      </c>
      <c r="R84" s="130">
        <v>3209.34741210938</v>
      </c>
      <c r="S84" s="130">
        <v>26332.6728515625</v>
      </c>
      <c r="T84" s="130">
        <v>6.8359375E-3</v>
      </c>
      <c r="U84" s="130">
        <v>0</v>
      </c>
      <c r="V84" s="130">
        <v>2418.3207550048801</v>
      </c>
      <c r="W84" s="130">
        <v>2084.81178283691</v>
      </c>
      <c r="Y84" s="130">
        <v>125951.544921875</v>
      </c>
      <c r="Z84" s="130">
        <v>107215.669921875</v>
      </c>
      <c r="AC84" s="130">
        <v>5441.2379760742197</v>
      </c>
      <c r="AD84" s="130">
        <v>0</v>
      </c>
      <c r="AE84" s="130">
        <v>239231.085693359</v>
      </c>
      <c r="AF84" s="130">
        <v>0</v>
      </c>
      <c r="AH84" s="130">
        <v>6.8359375E-3</v>
      </c>
    </row>
    <row r="85" spans="1:34" x14ac:dyDescent="0.5">
      <c r="A85" s="129" t="s">
        <v>409</v>
      </c>
      <c r="B85" s="129">
        <v>0</v>
      </c>
      <c r="C85" s="129" t="s">
        <v>407</v>
      </c>
      <c r="D85" s="129">
        <v>2044</v>
      </c>
      <c r="E85" s="130">
        <v>885.33068847656295</v>
      </c>
      <c r="F85" s="130">
        <v>2947</v>
      </c>
      <c r="G85" s="130">
        <v>0</v>
      </c>
      <c r="H85" s="130">
        <v>18.994004335438198</v>
      </c>
      <c r="I85" s="130">
        <v>69.847611638797005</v>
      </c>
      <c r="J85" s="130">
        <v>1011.80004882813</v>
      </c>
      <c r="K85" s="130">
        <v>5431.8704833984402</v>
      </c>
      <c r="L85" s="130">
        <v>5787.0703430175799</v>
      </c>
      <c r="M85" s="130">
        <v>535600.68286132801</v>
      </c>
      <c r="N85" s="130">
        <v>0</v>
      </c>
      <c r="O85" s="130">
        <v>0</v>
      </c>
      <c r="P85" s="130">
        <v>0</v>
      </c>
      <c r="Q85" s="130">
        <v>234001.970703125</v>
      </c>
      <c r="R85" s="130">
        <v>3279.95288085938</v>
      </c>
      <c r="S85" s="130">
        <v>26773.8984375</v>
      </c>
      <c r="T85" s="130">
        <v>0</v>
      </c>
      <c r="U85" s="130">
        <v>4.8828125E-4</v>
      </c>
      <c r="V85" s="130">
        <v>2427.3441162109398</v>
      </c>
      <c r="W85" s="130">
        <v>2072.1439132690398</v>
      </c>
      <c r="Y85" s="130">
        <v>129971.467285156</v>
      </c>
      <c r="Z85" s="130">
        <v>109672.11425781299</v>
      </c>
      <c r="AC85" s="130">
        <v>5431.8705139160202</v>
      </c>
      <c r="AD85" s="130">
        <v>0</v>
      </c>
      <c r="AE85" s="130">
        <v>243756.46948242199</v>
      </c>
      <c r="AF85" s="130">
        <v>0</v>
      </c>
      <c r="AG85" s="130">
        <v>4.8828125E-4</v>
      </c>
    </row>
    <row r="86" spans="1:34" x14ac:dyDescent="0.5">
      <c r="A86" s="129" t="s">
        <v>409</v>
      </c>
      <c r="B86" s="129">
        <v>0</v>
      </c>
      <c r="C86" s="129" t="s">
        <v>407</v>
      </c>
      <c r="D86" s="129">
        <v>2045</v>
      </c>
      <c r="E86" s="130">
        <v>886.22869873046898</v>
      </c>
      <c r="F86" s="130">
        <v>3297</v>
      </c>
      <c r="G86" s="130">
        <v>0</v>
      </c>
      <c r="H86" s="130">
        <v>18.6384606840281</v>
      </c>
      <c r="I86" s="130">
        <v>69.820064256270101</v>
      </c>
      <c r="J86" s="130">
        <v>1009.80004882813</v>
      </c>
      <c r="K86" s="130">
        <v>5420.3853149414099</v>
      </c>
      <c r="L86" s="130">
        <v>6926.7854919433603</v>
      </c>
      <c r="M86" s="130">
        <v>675946.30224609398</v>
      </c>
      <c r="N86" s="130">
        <v>0</v>
      </c>
      <c r="O86" s="130">
        <v>0</v>
      </c>
      <c r="P86" s="130">
        <v>0</v>
      </c>
      <c r="Q86" s="130">
        <v>298628.302734375</v>
      </c>
      <c r="R86" s="130">
        <v>3352.11181640625</v>
      </c>
      <c r="S86" s="130">
        <v>21770.122558593801</v>
      </c>
      <c r="T86" s="130">
        <v>1.025390625E-2</v>
      </c>
      <c r="U86" s="130">
        <v>0</v>
      </c>
      <c r="V86" s="130">
        <v>2588.5757141113299</v>
      </c>
      <c r="W86" s="130">
        <v>1082.1752357482901</v>
      </c>
      <c r="Y86" s="130">
        <v>142725.91552734401</v>
      </c>
      <c r="Z86" s="130">
        <v>59521.057861328103</v>
      </c>
      <c r="AC86" s="130">
        <v>5420.3854370117197</v>
      </c>
      <c r="AD86" s="130">
        <v>0</v>
      </c>
      <c r="AE86" s="130">
        <v>240545.66918945301</v>
      </c>
      <c r="AF86" s="130">
        <v>0</v>
      </c>
      <c r="AH86" s="130">
        <v>1.025390625E-2</v>
      </c>
    </row>
    <row r="87" spans="1:34" x14ac:dyDescent="0.5">
      <c r="A87" s="129" t="s">
        <v>409</v>
      </c>
      <c r="B87" s="129">
        <v>0</v>
      </c>
      <c r="C87" s="129" t="s">
        <v>407</v>
      </c>
      <c r="D87" s="129">
        <v>2046</v>
      </c>
      <c r="E87" s="130">
        <v>885.28997802734398</v>
      </c>
      <c r="F87" s="130">
        <v>3647</v>
      </c>
      <c r="G87" s="130">
        <v>4.1484832763671902E-5</v>
      </c>
      <c r="H87" s="130">
        <v>18.529037959675399</v>
      </c>
      <c r="I87" s="130">
        <v>69.744259045621803</v>
      </c>
      <c r="J87" s="130">
        <v>1007.80004882813</v>
      </c>
      <c r="K87" s="130">
        <v>5408.7650756835901</v>
      </c>
      <c r="L87" s="130">
        <v>8068.2625122070303</v>
      </c>
      <c r="M87" s="130">
        <v>818598.25390625</v>
      </c>
      <c r="N87" s="130">
        <v>0</v>
      </c>
      <c r="O87" s="130">
        <v>0</v>
      </c>
      <c r="P87" s="130">
        <v>0</v>
      </c>
      <c r="Q87" s="130">
        <v>365271.037109375</v>
      </c>
      <c r="R87" s="130">
        <v>3425.85791015625</v>
      </c>
      <c r="S87" s="130">
        <v>16591.1103515625</v>
      </c>
      <c r="T87" s="130">
        <v>0</v>
      </c>
      <c r="U87" s="130">
        <v>7.8125E-3</v>
      </c>
      <c r="V87" s="130">
        <v>3226.90818786621</v>
      </c>
      <c r="W87" s="130">
        <v>567.41092395782505</v>
      </c>
      <c r="Y87" s="130">
        <v>182721.54296875</v>
      </c>
      <c r="Z87" s="130">
        <v>32318.936218261701</v>
      </c>
      <c r="AC87" s="130">
        <v>5408.7649536132803</v>
      </c>
      <c r="AD87" s="130">
        <v>0</v>
      </c>
      <c r="AE87" s="130">
        <v>234885.406433105</v>
      </c>
      <c r="AF87" s="130">
        <v>0</v>
      </c>
      <c r="AG87" s="130">
        <v>7.8125E-3</v>
      </c>
    </row>
    <row r="88" spans="1:34" x14ac:dyDescent="0.5">
      <c r="A88" s="129" t="s">
        <v>409</v>
      </c>
      <c r="B88" s="129">
        <v>0</v>
      </c>
      <c r="C88" s="129" t="s">
        <v>407</v>
      </c>
      <c r="D88" s="129">
        <v>2047</v>
      </c>
      <c r="E88" s="130">
        <v>883.97998046875</v>
      </c>
      <c r="F88" s="130">
        <v>3997</v>
      </c>
      <c r="G88" s="130">
        <v>2.8562545776367198E-4</v>
      </c>
      <c r="H88" s="130">
        <v>18.4691498411248</v>
      </c>
      <c r="I88" s="130">
        <v>69.668131086438095</v>
      </c>
      <c r="J88" s="130">
        <v>1005.80004882813</v>
      </c>
      <c r="K88" s="130">
        <v>5394.8664245605496</v>
      </c>
      <c r="L88" s="130">
        <v>9152.9763183593805</v>
      </c>
      <c r="M88" s="130">
        <v>1009022.56054688</v>
      </c>
      <c r="N88" s="130">
        <v>0</v>
      </c>
      <c r="O88" s="130">
        <v>0</v>
      </c>
      <c r="P88" s="130">
        <v>0</v>
      </c>
      <c r="Q88" s="130">
        <v>431032.2890625</v>
      </c>
      <c r="R88" s="130">
        <v>3501.22705078125</v>
      </c>
      <c r="S88" s="130">
        <v>11235.971191406299</v>
      </c>
      <c r="T88" s="130">
        <v>0</v>
      </c>
      <c r="U88" s="130">
        <v>2.783203125E-2</v>
      </c>
      <c r="V88" s="130">
        <v>4109.2400512695303</v>
      </c>
      <c r="W88" s="130">
        <v>351.12971115112299</v>
      </c>
      <c r="Y88" s="130">
        <v>238548.046875</v>
      </c>
      <c r="Z88" s="130">
        <v>20606.5829467773</v>
      </c>
      <c r="AC88" s="130">
        <v>5394.8664855957004</v>
      </c>
      <c r="AD88" s="130">
        <v>0</v>
      </c>
      <c r="AE88" s="130">
        <v>227828.05120849601</v>
      </c>
      <c r="AF88" s="130">
        <v>0</v>
      </c>
      <c r="AG88" s="130">
        <v>2.783203125E-2</v>
      </c>
    </row>
    <row r="89" spans="1:34" x14ac:dyDescent="0.5">
      <c r="A89" s="129" t="s">
        <v>409</v>
      </c>
      <c r="B89" s="129">
        <v>0</v>
      </c>
      <c r="C89" s="129" t="s">
        <v>407</v>
      </c>
      <c r="D89" s="129">
        <v>2048</v>
      </c>
      <c r="E89" s="130">
        <v>880.530029296875</v>
      </c>
      <c r="F89" s="130">
        <v>4247</v>
      </c>
      <c r="G89" s="130">
        <v>1.02519989013672E-4</v>
      </c>
      <c r="H89" s="130">
        <v>17.277829591375099</v>
      </c>
      <c r="I89" s="130">
        <v>69.590118219703896</v>
      </c>
      <c r="J89" s="130">
        <v>991.800048828125</v>
      </c>
      <c r="K89" s="130">
        <v>5382.5004272460901</v>
      </c>
      <c r="L89" s="130">
        <v>9983.7890014648401</v>
      </c>
      <c r="M89" s="130">
        <v>1200195.1269531299</v>
      </c>
      <c r="N89" s="130">
        <v>0</v>
      </c>
      <c r="O89" s="130">
        <v>0</v>
      </c>
      <c r="P89" s="130">
        <v>0</v>
      </c>
      <c r="Q89" s="130">
        <v>485733.919921875</v>
      </c>
      <c r="R89" s="130">
        <v>3578.25366210938</v>
      </c>
      <c r="S89" s="130">
        <v>5706.9250488281295</v>
      </c>
      <c r="T89" s="130">
        <v>0</v>
      </c>
      <c r="U89" s="130">
        <v>1.055908203125E-2</v>
      </c>
      <c r="V89" s="130">
        <v>4867.5968627929697</v>
      </c>
      <c r="W89" s="130">
        <v>266.30838991887902</v>
      </c>
      <c r="Y89" s="130">
        <v>291637.244140625</v>
      </c>
      <c r="Z89" s="130">
        <v>16234.352718472501</v>
      </c>
      <c r="AC89" s="130">
        <v>5382.50048828125</v>
      </c>
      <c r="AD89" s="130">
        <v>0</v>
      </c>
      <c r="AE89" s="130">
        <v>219616.21776974201</v>
      </c>
      <c r="AF89" s="130">
        <v>0</v>
      </c>
      <c r="AG89" s="130">
        <v>1.055908203125E-2</v>
      </c>
    </row>
    <row r="90" spans="1:34" x14ac:dyDescent="0.5">
      <c r="A90" s="129" t="s">
        <v>409</v>
      </c>
      <c r="B90" s="129">
        <v>0</v>
      </c>
      <c r="C90" s="129" t="s">
        <v>407</v>
      </c>
      <c r="D90" s="129">
        <v>2049</v>
      </c>
      <c r="E90" s="130">
        <v>881.71002197265602</v>
      </c>
      <c r="F90" s="130">
        <v>4247</v>
      </c>
      <c r="G90" s="130">
        <v>1.02519989013672E-4</v>
      </c>
      <c r="H90" s="130">
        <v>17.120876002729201</v>
      </c>
      <c r="I90" s="130">
        <v>69.540051596369196</v>
      </c>
      <c r="J90" s="130">
        <v>991.800048828125</v>
      </c>
      <c r="K90" s="130">
        <v>5371.1204528808603</v>
      </c>
      <c r="L90" s="130">
        <v>9995.0313110351599</v>
      </c>
      <c r="M90" s="130">
        <v>1142485.7089843799</v>
      </c>
      <c r="N90" s="130">
        <v>0</v>
      </c>
      <c r="O90" s="130">
        <v>0</v>
      </c>
      <c r="P90" s="130">
        <v>0</v>
      </c>
      <c r="Q90" s="130">
        <v>496405.955078125</v>
      </c>
      <c r="R90" s="130">
        <v>3656.97509765625</v>
      </c>
      <c r="S90" s="130">
        <v>5797.2645263671902</v>
      </c>
      <c r="T90" s="130">
        <v>0</v>
      </c>
      <c r="U90" s="130">
        <v>2.618408203125E-2</v>
      </c>
      <c r="V90" s="130">
        <v>4899.8719482421902</v>
      </c>
      <c r="W90" s="130">
        <v>275.96135544776899</v>
      </c>
      <c r="Y90" s="130">
        <v>302298.94921875</v>
      </c>
      <c r="Z90" s="130">
        <v>17154.357254028298</v>
      </c>
      <c r="AC90" s="130">
        <v>5371.1204528808603</v>
      </c>
      <c r="AD90" s="130">
        <v>0</v>
      </c>
      <c r="AE90" s="130">
        <v>220715.62892150899</v>
      </c>
      <c r="AF90" s="130">
        <v>0</v>
      </c>
      <c r="AG90" s="130">
        <v>2.618408203125E-2</v>
      </c>
    </row>
    <row r="91" spans="1:34" x14ac:dyDescent="0.5">
      <c r="A91" s="129" t="s">
        <v>409</v>
      </c>
      <c r="B91" s="129">
        <v>0</v>
      </c>
      <c r="C91" s="129" t="s">
        <v>407</v>
      </c>
      <c r="D91" s="129">
        <v>2050</v>
      </c>
      <c r="E91" s="130">
        <v>880.59002685546898</v>
      </c>
      <c r="F91" s="130">
        <v>4347</v>
      </c>
      <c r="G91" s="130">
        <v>2.8562545776367198E-4</v>
      </c>
      <c r="H91" s="130">
        <v>18.6887341673321</v>
      </c>
      <c r="I91" s="130">
        <v>69.801705763299296</v>
      </c>
      <c r="J91" s="130">
        <v>1003.80004882813</v>
      </c>
      <c r="K91" s="130">
        <v>5384.4816894531295</v>
      </c>
      <c r="L91" s="130">
        <v>10255.252319335899</v>
      </c>
      <c r="M91" s="130">
        <v>1194687.4453125</v>
      </c>
      <c r="N91" s="130">
        <v>0</v>
      </c>
      <c r="O91" s="130">
        <v>0</v>
      </c>
      <c r="P91" s="130">
        <v>0</v>
      </c>
      <c r="Q91" s="130">
        <v>521476.833984375</v>
      </c>
      <c r="R91" s="130">
        <v>3737.4287109375</v>
      </c>
      <c r="S91" s="130">
        <v>5889.1105957031295</v>
      </c>
      <c r="T91" s="130">
        <v>0</v>
      </c>
      <c r="U91" s="130">
        <v>3.91845703125E-2</v>
      </c>
      <c r="V91" s="130">
        <v>5118.9154357910202</v>
      </c>
      <c r="W91" s="130">
        <v>248.143594741821</v>
      </c>
      <c r="Y91" s="130">
        <v>326109.041015625</v>
      </c>
      <c r="Z91" s="130">
        <v>15933.7589263916</v>
      </c>
      <c r="AC91" s="130">
        <v>5384.4817810058603</v>
      </c>
      <c r="AD91" s="130">
        <v>0</v>
      </c>
      <c r="AE91" s="130">
        <v>220928.130386353</v>
      </c>
      <c r="AF91" s="130">
        <v>0</v>
      </c>
      <c r="AG91" s="130">
        <v>3.91845703125E-2</v>
      </c>
    </row>
    <row r="92" spans="1:34" x14ac:dyDescent="0.5">
      <c r="A92" s="129" t="s">
        <v>410</v>
      </c>
      <c r="B92" s="129">
        <v>0</v>
      </c>
      <c r="C92" s="129" t="s">
        <v>407</v>
      </c>
      <c r="D92" s="129">
        <v>2021</v>
      </c>
      <c r="E92" s="130">
        <v>955.49041748046898</v>
      </c>
      <c r="F92" s="130">
        <v>1467</v>
      </c>
      <c r="G92" s="130">
        <v>0</v>
      </c>
      <c r="H92" s="130">
        <v>59.859955677461699</v>
      </c>
      <c r="I92" s="130">
        <v>66.739956724514499</v>
      </c>
      <c r="J92" s="130">
        <v>1467</v>
      </c>
      <c r="K92" s="130">
        <v>5586.1984863281295</v>
      </c>
      <c r="L92" s="130">
        <v>4209.1360473632803</v>
      </c>
      <c r="M92" s="130">
        <v>0</v>
      </c>
      <c r="N92" s="130">
        <v>92462.5869140625</v>
      </c>
      <c r="O92" s="130">
        <v>0</v>
      </c>
      <c r="P92" s="130">
        <v>91.367988586425795</v>
      </c>
      <c r="Q92" s="130">
        <v>6342.5443725585901</v>
      </c>
      <c r="R92" s="130">
        <v>30452.3994140625</v>
      </c>
      <c r="S92" s="130">
        <v>0</v>
      </c>
      <c r="T92" s="130">
        <v>0</v>
      </c>
      <c r="U92" s="130">
        <v>0</v>
      </c>
      <c r="V92" s="130">
        <v>232.278277058154</v>
      </c>
      <c r="W92" s="130">
        <v>1609.3405265808101</v>
      </c>
      <c r="Y92" s="130">
        <v>7449.9383214116096</v>
      </c>
      <c r="Z92" s="130">
        <v>34563.452026367202</v>
      </c>
      <c r="AC92" s="130">
        <v>5586.1985473632803</v>
      </c>
      <c r="AD92" s="130">
        <v>0</v>
      </c>
      <c r="AE92" s="130">
        <v>156462.412394226</v>
      </c>
      <c r="AF92" s="130">
        <v>0</v>
      </c>
    </row>
    <row r="93" spans="1:34" x14ac:dyDescent="0.5">
      <c r="A93" s="129" t="s">
        <v>410</v>
      </c>
      <c r="B93" s="129">
        <v>0</v>
      </c>
      <c r="C93" s="129" t="s">
        <v>407</v>
      </c>
      <c r="D93" s="129">
        <v>2022</v>
      </c>
      <c r="E93" s="130">
        <v>978.13079833984398</v>
      </c>
      <c r="F93" s="130">
        <v>1272</v>
      </c>
      <c r="G93" s="130">
        <v>0</v>
      </c>
      <c r="H93" s="130">
        <v>35.402319462040701</v>
      </c>
      <c r="I93" s="130">
        <v>65.983575739919601</v>
      </c>
      <c r="J93" s="130">
        <v>1272</v>
      </c>
      <c r="K93" s="130">
        <v>5653.7537231445303</v>
      </c>
      <c r="L93" s="130">
        <v>3463.7386474609398</v>
      </c>
      <c r="M93" s="130">
        <v>0</v>
      </c>
      <c r="N93" s="130">
        <v>78489.918212890596</v>
      </c>
      <c r="O93" s="130">
        <v>0</v>
      </c>
      <c r="P93" s="130">
        <v>184.63391113281301</v>
      </c>
      <c r="Q93" s="130">
        <v>5753.1203918457004</v>
      </c>
      <c r="R93" s="130">
        <v>23530.5146484375</v>
      </c>
      <c r="S93" s="130">
        <v>0</v>
      </c>
      <c r="T93" s="130">
        <v>0</v>
      </c>
      <c r="U93" s="130">
        <v>0</v>
      </c>
      <c r="V93" s="130">
        <v>132.927469730377</v>
      </c>
      <c r="W93" s="130">
        <v>2322.9423522949201</v>
      </c>
      <c r="Y93" s="130">
        <v>4379.1911582946796</v>
      </c>
      <c r="Z93" s="130">
        <v>51301.366088867202</v>
      </c>
      <c r="AC93" s="130">
        <v>5653.7536621093795</v>
      </c>
      <c r="AD93" s="130">
        <v>0</v>
      </c>
      <c r="AE93" s="130">
        <v>154880.362094879</v>
      </c>
      <c r="AF93" s="130">
        <v>0</v>
      </c>
    </row>
    <row r="94" spans="1:34" x14ac:dyDescent="0.5">
      <c r="A94" s="129" t="s">
        <v>410</v>
      </c>
      <c r="B94" s="129">
        <v>0</v>
      </c>
      <c r="C94" s="129" t="s">
        <v>407</v>
      </c>
      <c r="D94" s="129">
        <v>2023</v>
      </c>
      <c r="E94" s="130">
        <v>992.6220703125</v>
      </c>
      <c r="F94" s="130">
        <v>1175</v>
      </c>
      <c r="G94" s="130">
        <v>0</v>
      </c>
      <c r="H94" s="130">
        <v>19.474632079198301</v>
      </c>
      <c r="I94" s="130">
        <v>64.927033074649003</v>
      </c>
      <c r="J94" s="130">
        <v>1139</v>
      </c>
      <c r="K94" s="130">
        <v>5645.6453247070303</v>
      </c>
      <c r="L94" s="130">
        <v>2955.4879837036101</v>
      </c>
      <c r="M94" s="130">
        <v>0</v>
      </c>
      <c r="N94" s="130">
        <v>62327.0927734375</v>
      </c>
      <c r="O94" s="130">
        <v>0</v>
      </c>
      <c r="P94" s="130">
        <v>236.41203689575201</v>
      </c>
      <c r="Q94" s="130">
        <v>12643.3474121094</v>
      </c>
      <c r="R94" s="130">
        <v>16209.751464843799</v>
      </c>
      <c r="S94" s="130">
        <v>0</v>
      </c>
      <c r="T94" s="130">
        <v>2.4169921875E-2</v>
      </c>
      <c r="U94" s="130">
        <v>0</v>
      </c>
      <c r="V94" s="130">
        <v>58.461341857910199</v>
      </c>
      <c r="W94" s="130">
        <v>2748.6185951232901</v>
      </c>
      <c r="Y94" s="130">
        <v>2069.0184631347702</v>
      </c>
      <c r="Z94" s="130">
        <v>63146.398681640603</v>
      </c>
      <c r="AC94" s="130">
        <v>5645.6453552246103</v>
      </c>
      <c r="AD94" s="130">
        <v>0</v>
      </c>
      <c r="AE94" s="130">
        <v>152493.95973587001</v>
      </c>
      <c r="AF94" s="130">
        <v>0</v>
      </c>
      <c r="AH94" s="130">
        <v>2.4169921875E-2</v>
      </c>
    </row>
    <row r="95" spans="1:34" x14ac:dyDescent="0.5">
      <c r="A95" s="129" t="s">
        <v>410</v>
      </c>
      <c r="B95" s="129">
        <v>0</v>
      </c>
      <c r="C95" s="129" t="s">
        <v>407</v>
      </c>
      <c r="D95" s="129">
        <v>2024</v>
      </c>
      <c r="E95" s="130">
        <v>919.35418701171898</v>
      </c>
      <c r="F95" s="130">
        <v>1175</v>
      </c>
      <c r="G95" s="130">
        <v>0</v>
      </c>
      <c r="H95" s="130">
        <v>28.996156253287801</v>
      </c>
      <c r="I95" s="130">
        <v>69.176034352803896</v>
      </c>
      <c r="J95" s="130">
        <v>1139</v>
      </c>
      <c r="K95" s="130">
        <v>5586.3847961425799</v>
      </c>
      <c r="L95" s="130">
        <v>2993.04248809814</v>
      </c>
      <c r="M95" s="130">
        <v>0</v>
      </c>
      <c r="N95" s="130">
        <v>65212.274902343801</v>
      </c>
      <c r="O95" s="130">
        <v>0</v>
      </c>
      <c r="P95" s="130">
        <v>241.61309814453099</v>
      </c>
      <c r="Q95" s="130">
        <v>13016.4035644531</v>
      </c>
      <c r="R95" s="130">
        <v>16566.364746093801</v>
      </c>
      <c r="S95" s="130">
        <v>0</v>
      </c>
      <c r="T95" s="130">
        <v>0</v>
      </c>
      <c r="U95" s="130">
        <v>0</v>
      </c>
      <c r="V95" s="130">
        <v>62.885426163673401</v>
      </c>
      <c r="W95" s="130">
        <v>2656.2283287048299</v>
      </c>
      <c r="Y95" s="130">
        <v>2519.29808807373</v>
      </c>
      <c r="Z95" s="130">
        <v>63334.002685546897</v>
      </c>
      <c r="AC95" s="130">
        <v>5586.3847961425799</v>
      </c>
      <c r="AD95" s="130">
        <v>0</v>
      </c>
      <c r="AE95" s="130">
        <v>155851.36090850801</v>
      </c>
      <c r="AF95" s="130">
        <v>0</v>
      </c>
    </row>
    <row r="96" spans="1:34" x14ac:dyDescent="0.5">
      <c r="A96" s="129" t="s">
        <v>410</v>
      </c>
      <c r="B96" s="129">
        <v>0</v>
      </c>
      <c r="C96" s="129" t="s">
        <v>407</v>
      </c>
      <c r="D96" s="129">
        <v>2025</v>
      </c>
      <c r="E96" s="130">
        <v>917.29052734375</v>
      </c>
      <c r="F96" s="130">
        <v>1175</v>
      </c>
      <c r="G96" s="130">
        <v>0</v>
      </c>
      <c r="H96" s="130">
        <v>29.286363490560301</v>
      </c>
      <c r="I96" s="130">
        <v>69.2720338409504</v>
      </c>
      <c r="J96" s="130">
        <v>1139</v>
      </c>
      <c r="K96" s="130">
        <v>5566.3300476074201</v>
      </c>
      <c r="L96" s="130">
        <v>2772.84621429443</v>
      </c>
      <c r="M96" s="130">
        <v>0</v>
      </c>
      <c r="N96" s="130">
        <v>60688.723876953103</v>
      </c>
      <c r="O96" s="130">
        <v>0</v>
      </c>
      <c r="P96" s="130">
        <v>99.677585601806598</v>
      </c>
      <c r="Q96" s="130">
        <v>12953.875427246099</v>
      </c>
      <c r="R96" s="130">
        <v>16930.823730468801</v>
      </c>
      <c r="S96" s="130">
        <v>0</v>
      </c>
      <c r="T96" s="130">
        <v>0</v>
      </c>
      <c r="U96" s="130">
        <v>0</v>
      </c>
      <c r="V96" s="130">
        <v>48.0850443840027</v>
      </c>
      <c r="W96" s="130">
        <v>2841.5687408447302</v>
      </c>
      <c r="Y96" s="130">
        <v>1994.4400329589801</v>
      </c>
      <c r="Z96" s="130">
        <v>73459.398925781294</v>
      </c>
      <c r="AC96" s="130">
        <v>5566.330078125</v>
      </c>
      <c r="AD96" s="130">
        <v>0</v>
      </c>
      <c r="AE96" s="130">
        <v>162138.05951309201</v>
      </c>
      <c r="AF96" s="130">
        <v>0</v>
      </c>
    </row>
    <row r="97" spans="1:33" x14ac:dyDescent="0.5">
      <c r="A97" s="129" t="s">
        <v>410</v>
      </c>
      <c r="B97" s="129">
        <v>0</v>
      </c>
      <c r="C97" s="129" t="s">
        <v>407</v>
      </c>
      <c r="D97" s="129">
        <v>2026</v>
      </c>
      <c r="E97" s="130">
        <v>916.23187255859398</v>
      </c>
      <c r="F97" s="130">
        <v>1175</v>
      </c>
      <c r="G97" s="130">
        <v>0</v>
      </c>
      <c r="H97" s="130">
        <v>29.4357502925962</v>
      </c>
      <c r="I97" s="130">
        <v>69.364023897960394</v>
      </c>
      <c r="J97" s="130">
        <v>1139</v>
      </c>
      <c r="K97" s="130">
        <v>5567.2891845703098</v>
      </c>
      <c r="L97" s="130">
        <v>2895.04884338379</v>
      </c>
      <c r="M97" s="130">
        <v>0</v>
      </c>
      <c r="N97" s="130">
        <v>65769.975097656294</v>
      </c>
      <c r="O97" s="130">
        <v>0</v>
      </c>
      <c r="P97" s="130">
        <v>101.870498657227</v>
      </c>
      <c r="Q97" s="130">
        <v>13510.2432250977</v>
      </c>
      <c r="R97" s="130">
        <v>17303.2998046875</v>
      </c>
      <c r="S97" s="130">
        <v>0</v>
      </c>
      <c r="T97" s="130">
        <v>0</v>
      </c>
      <c r="U97" s="130">
        <v>0</v>
      </c>
      <c r="V97" s="130">
        <v>48.549373865127599</v>
      </c>
      <c r="W97" s="130">
        <v>2720.78953170776</v>
      </c>
      <c r="Y97" s="130">
        <v>2026.0263290405301</v>
      </c>
      <c r="Z97" s="130">
        <v>73938.300109863296</v>
      </c>
      <c r="AC97" s="130">
        <v>5567.2893066406295</v>
      </c>
      <c r="AD97" s="130">
        <v>0</v>
      </c>
      <c r="AE97" s="130">
        <v>168597.66240692101</v>
      </c>
      <c r="AF97" s="130">
        <v>0</v>
      </c>
    </row>
    <row r="98" spans="1:33" x14ac:dyDescent="0.5">
      <c r="A98" s="129" t="s">
        <v>410</v>
      </c>
      <c r="B98" s="129">
        <v>0</v>
      </c>
      <c r="C98" s="129" t="s">
        <v>407</v>
      </c>
      <c r="D98" s="129">
        <v>2027</v>
      </c>
      <c r="E98" s="130">
        <v>913.59979248046898</v>
      </c>
      <c r="F98" s="130">
        <v>1175</v>
      </c>
      <c r="G98" s="130">
        <v>0</v>
      </c>
      <c r="H98" s="130">
        <v>29.808650698226501</v>
      </c>
      <c r="I98" s="130">
        <v>69.508509502054807</v>
      </c>
      <c r="J98" s="130">
        <v>1139</v>
      </c>
      <c r="K98" s="130">
        <v>5562.8592834472702</v>
      </c>
      <c r="L98" s="130">
        <v>3118.7506103515602</v>
      </c>
      <c r="M98" s="130">
        <v>0</v>
      </c>
      <c r="N98" s="130">
        <v>73278.618896484404</v>
      </c>
      <c r="O98" s="130">
        <v>0</v>
      </c>
      <c r="P98" s="130">
        <v>104.11163330078099</v>
      </c>
      <c r="Q98" s="130">
        <v>14289.731872558599</v>
      </c>
      <c r="R98" s="130">
        <v>17683.973144531301</v>
      </c>
      <c r="S98" s="130">
        <v>0</v>
      </c>
      <c r="T98" s="130">
        <v>0</v>
      </c>
      <c r="U98" s="130">
        <v>0</v>
      </c>
      <c r="V98" s="130">
        <v>49.501029014587402</v>
      </c>
      <c r="W98" s="130">
        <v>2493.6097145080598</v>
      </c>
      <c r="Y98" s="130">
        <v>2180.0215759277298</v>
      </c>
      <c r="Z98" s="130">
        <v>71447.6806640625</v>
      </c>
      <c r="AC98" s="130">
        <v>5562.8591613769504</v>
      </c>
      <c r="AD98" s="130">
        <v>0</v>
      </c>
      <c r="AE98" s="130">
        <v>174624.09463501</v>
      </c>
      <c r="AF98" s="130">
        <v>0</v>
      </c>
    </row>
    <row r="99" spans="1:33" x14ac:dyDescent="0.5">
      <c r="A99" s="129" t="s">
        <v>410</v>
      </c>
      <c r="B99" s="129">
        <v>0</v>
      </c>
      <c r="C99" s="129" t="s">
        <v>407</v>
      </c>
      <c r="D99" s="129">
        <v>2028</v>
      </c>
      <c r="E99" s="130">
        <v>909.01287841796898</v>
      </c>
      <c r="F99" s="130">
        <v>1175</v>
      </c>
      <c r="G99" s="130">
        <v>0</v>
      </c>
      <c r="H99" s="130">
        <v>30.4636704694325</v>
      </c>
      <c r="I99" s="130">
        <v>69.652534710871294</v>
      </c>
      <c r="J99" s="130">
        <v>1139</v>
      </c>
      <c r="K99" s="130">
        <v>5561.5940856933603</v>
      </c>
      <c r="L99" s="130">
        <v>3129.1414031982399</v>
      </c>
      <c r="M99" s="130">
        <v>0</v>
      </c>
      <c r="N99" s="130">
        <v>75071.557373046904</v>
      </c>
      <c r="O99" s="130">
        <v>0</v>
      </c>
      <c r="P99" s="130">
        <v>106.40208435058599</v>
      </c>
      <c r="Q99" s="130">
        <v>14630.6999511719</v>
      </c>
      <c r="R99" s="130">
        <v>18073.01953125</v>
      </c>
      <c r="S99" s="130">
        <v>0</v>
      </c>
      <c r="T99" s="130">
        <v>0</v>
      </c>
      <c r="U99" s="130">
        <v>0</v>
      </c>
      <c r="V99" s="130">
        <v>50.463958978652997</v>
      </c>
      <c r="W99" s="130">
        <v>2482.9164772033701</v>
      </c>
      <c r="Y99" s="130">
        <v>2304.75633239746</v>
      </c>
      <c r="Z99" s="130">
        <v>74071.344116210894</v>
      </c>
      <c r="AC99" s="130">
        <v>5561.5941162109402</v>
      </c>
      <c r="AD99" s="130">
        <v>0</v>
      </c>
      <c r="AE99" s="130">
        <v>179648.26672363299</v>
      </c>
      <c r="AF99" s="130">
        <v>0</v>
      </c>
    </row>
    <row r="100" spans="1:33" x14ac:dyDescent="0.5">
      <c r="A100" s="129" t="s">
        <v>410</v>
      </c>
      <c r="B100" s="129">
        <v>0</v>
      </c>
      <c r="C100" s="129" t="s">
        <v>407</v>
      </c>
      <c r="D100" s="129">
        <v>2029</v>
      </c>
      <c r="E100" s="130">
        <v>908.85540771484398</v>
      </c>
      <c r="F100" s="130">
        <v>1175</v>
      </c>
      <c r="G100" s="130">
        <v>0</v>
      </c>
      <c r="H100" s="130">
        <v>30.486275862748901</v>
      </c>
      <c r="I100" s="130">
        <v>69.856222625505595</v>
      </c>
      <c r="J100" s="130">
        <v>1139</v>
      </c>
      <c r="K100" s="130">
        <v>5561.6544189453098</v>
      </c>
      <c r="L100" s="130">
        <v>3125.5848617553702</v>
      </c>
      <c r="M100" s="130">
        <v>0</v>
      </c>
      <c r="N100" s="130">
        <v>76844.146240234404</v>
      </c>
      <c r="O100" s="130">
        <v>0</v>
      </c>
      <c r="P100" s="130">
        <v>111.214344024658</v>
      </c>
      <c r="Q100" s="130">
        <v>14931.326660156299</v>
      </c>
      <c r="R100" s="130">
        <v>18470.623535156301</v>
      </c>
      <c r="S100" s="130">
        <v>0</v>
      </c>
      <c r="T100" s="130">
        <v>0</v>
      </c>
      <c r="U100" s="130">
        <v>0</v>
      </c>
      <c r="V100" s="130">
        <v>49.775471210479701</v>
      </c>
      <c r="W100" s="130">
        <v>2485.8455390930199</v>
      </c>
      <c r="Y100" s="130">
        <v>2231.41481781006</v>
      </c>
      <c r="Z100" s="130">
        <v>75179.4785766602</v>
      </c>
      <c r="AC100" s="130">
        <v>5561.6545104980496</v>
      </c>
      <c r="AD100" s="130">
        <v>0</v>
      </c>
      <c r="AE100" s="130">
        <v>183305.37453842201</v>
      </c>
      <c r="AF100" s="130">
        <v>0</v>
      </c>
    </row>
    <row r="101" spans="1:33" x14ac:dyDescent="0.5">
      <c r="A101" s="129" t="s">
        <v>410</v>
      </c>
      <c r="B101" s="129">
        <v>0</v>
      </c>
      <c r="C101" s="129" t="s">
        <v>407</v>
      </c>
      <c r="D101" s="129">
        <v>2030</v>
      </c>
      <c r="E101" s="130">
        <v>906.40472412109398</v>
      </c>
      <c r="F101" s="130">
        <v>1175</v>
      </c>
      <c r="G101" s="130">
        <v>0</v>
      </c>
      <c r="H101" s="130">
        <v>30.839076577002899</v>
      </c>
      <c r="I101" s="130">
        <v>69.975445498186801</v>
      </c>
      <c r="J101" s="130">
        <v>1139</v>
      </c>
      <c r="K101" s="130">
        <v>5556.1241149902298</v>
      </c>
      <c r="L101" s="130">
        <v>3041.3253173828102</v>
      </c>
      <c r="M101" s="130">
        <v>0</v>
      </c>
      <c r="N101" s="130">
        <v>76189.6015625</v>
      </c>
      <c r="O101" s="130">
        <v>0</v>
      </c>
      <c r="P101" s="130">
        <v>113.66107177734401</v>
      </c>
      <c r="Q101" s="130">
        <v>15070.4754638672</v>
      </c>
      <c r="R101" s="130">
        <v>18876.978515625</v>
      </c>
      <c r="S101" s="130">
        <v>0</v>
      </c>
      <c r="T101" s="130">
        <v>0</v>
      </c>
      <c r="U101" s="130">
        <v>0</v>
      </c>
      <c r="V101" s="130">
        <v>50.909959554672199</v>
      </c>
      <c r="W101" s="130">
        <v>2565.70874023438</v>
      </c>
      <c r="Y101" s="130">
        <v>2285.6559448242201</v>
      </c>
      <c r="Z101" s="130">
        <v>78093.499267578096</v>
      </c>
      <c r="AC101" s="130">
        <v>5556.1241149902298</v>
      </c>
      <c r="AD101" s="130">
        <v>0</v>
      </c>
      <c r="AE101" s="130">
        <v>186058.559936523</v>
      </c>
      <c r="AF101" s="130">
        <v>0</v>
      </c>
    </row>
    <row r="102" spans="1:33" x14ac:dyDescent="0.5">
      <c r="A102" s="129" t="s">
        <v>410</v>
      </c>
      <c r="B102" s="129">
        <v>0</v>
      </c>
      <c r="C102" s="129" t="s">
        <v>407</v>
      </c>
      <c r="D102" s="129">
        <v>2031</v>
      </c>
      <c r="E102" s="130">
        <v>904.41607666015602</v>
      </c>
      <c r="F102" s="130">
        <v>1605</v>
      </c>
      <c r="G102" s="130">
        <v>0</v>
      </c>
      <c r="H102" s="130">
        <v>30.2057758559449</v>
      </c>
      <c r="I102" s="130">
        <v>70.083565717661003</v>
      </c>
      <c r="J102" s="130">
        <v>1131</v>
      </c>
      <c r="K102" s="130">
        <v>5552.5000305175799</v>
      </c>
      <c r="L102" s="130">
        <v>4018.0782623291002</v>
      </c>
      <c r="M102" s="130">
        <v>0</v>
      </c>
      <c r="N102" s="130">
        <v>64739.016845703103</v>
      </c>
      <c r="O102" s="130">
        <v>0</v>
      </c>
      <c r="P102" s="130">
        <v>100.683135986328</v>
      </c>
      <c r="Q102" s="130">
        <v>49682.561767578103</v>
      </c>
      <c r="R102" s="130">
        <v>1184.8913269043001</v>
      </c>
      <c r="S102" s="130">
        <v>0</v>
      </c>
      <c r="T102" s="130">
        <v>0</v>
      </c>
      <c r="U102" s="130">
        <v>0</v>
      </c>
      <c r="V102" s="130">
        <v>508.87583446502703</v>
      </c>
      <c r="W102" s="130">
        <v>2043.29714202881</v>
      </c>
      <c r="Y102" s="130">
        <v>17432.795288085901</v>
      </c>
      <c r="Z102" s="130">
        <v>61203.310424804702</v>
      </c>
      <c r="AC102" s="130">
        <v>5552.4999084472702</v>
      </c>
      <c r="AD102" s="130">
        <v>0</v>
      </c>
      <c r="AE102" s="130">
        <v>159477.668212891</v>
      </c>
      <c r="AF102" s="130">
        <v>0</v>
      </c>
    </row>
    <row r="103" spans="1:33" x14ac:dyDescent="0.5">
      <c r="A103" s="129" t="s">
        <v>410</v>
      </c>
      <c r="B103" s="129">
        <v>0</v>
      </c>
      <c r="C103" s="129" t="s">
        <v>407</v>
      </c>
      <c r="D103" s="129">
        <v>2032</v>
      </c>
      <c r="E103" s="130">
        <v>900.35858154296898</v>
      </c>
      <c r="F103" s="130">
        <v>2205</v>
      </c>
      <c r="G103" s="130">
        <v>0</v>
      </c>
      <c r="H103" s="130">
        <v>49.526761777806499</v>
      </c>
      <c r="I103" s="130">
        <v>70.220035280902806</v>
      </c>
      <c r="J103" s="130">
        <v>1293</v>
      </c>
      <c r="K103" s="130">
        <v>5553.5268859863299</v>
      </c>
      <c r="L103" s="130">
        <v>5371.1353759765598</v>
      </c>
      <c r="M103" s="130">
        <v>0</v>
      </c>
      <c r="N103" s="130">
        <v>64456.633666992202</v>
      </c>
      <c r="O103" s="130">
        <v>0</v>
      </c>
      <c r="P103" s="130">
        <v>81.884109497070298</v>
      </c>
      <c r="Q103" s="130">
        <v>86247.874511718794</v>
      </c>
      <c r="R103" s="130">
        <v>1210.9590454101599</v>
      </c>
      <c r="S103" s="130">
        <v>0</v>
      </c>
      <c r="T103" s="130">
        <v>0</v>
      </c>
      <c r="U103" s="130">
        <v>0</v>
      </c>
      <c r="V103" s="130">
        <v>1738.7558555603</v>
      </c>
      <c r="W103" s="130">
        <v>1921.1475067138699</v>
      </c>
      <c r="Y103" s="130">
        <v>57853.805908203103</v>
      </c>
      <c r="Z103" s="130">
        <v>58173.305419921897</v>
      </c>
      <c r="AC103" s="130">
        <v>5553.5268859863299</v>
      </c>
      <c r="AD103" s="130">
        <v>0</v>
      </c>
      <c r="AE103" s="130">
        <v>152316.850845337</v>
      </c>
      <c r="AF103" s="130">
        <v>0</v>
      </c>
    </row>
    <row r="104" spans="1:33" x14ac:dyDescent="0.5">
      <c r="A104" s="129" t="s">
        <v>410</v>
      </c>
      <c r="B104" s="129">
        <v>0</v>
      </c>
      <c r="C104" s="129" t="s">
        <v>407</v>
      </c>
      <c r="D104" s="129">
        <v>2033</v>
      </c>
      <c r="E104" s="130">
        <v>900.89202880859398</v>
      </c>
      <c r="F104" s="130">
        <v>2505</v>
      </c>
      <c r="G104" s="130">
        <v>0</v>
      </c>
      <c r="H104" s="130">
        <v>58.799782732909598</v>
      </c>
      <c r="I104" s="130">
        <v>70.295372502625199</v>
      </c>
      <c r="J104" s="130">
        <v>1374</v>
      </c>
      <c r="K104" s="130">
        <v>5547.5801696777298</v>
      </c>
      <c r="L104" s="130">
        <v>5968.9047546386701</v>
      </c>
      <c r="M104" s="130">
        <v>26959.337654113799</v>
      </c>
      <c r="N104" s="130">
        <v>64118.615722656301</v>
      </c>
      <c r="O104" s="130">
        <v>0</v>
      </c>
      <c r="P104" s="130">
        <v>61.622882843017599</v>
      </c>
      <c r="Q104" s="130">
        <v>104786.976074219</v>
      </c>
      <c r="R104" s="130">
        <v>1237.6000671386701</v>
      </c>
      <c r="S104" s="130">
        <v>0</v>
      </c>
      <c r="T104" s="130">
        <v>0</v>
      </c>
      <c r="U104" s="130">
        <v>0</v>
      </c>
      <c r="V104" s="130">
        <v>2255.8272628784198</v>
      </c>
      <c r="W104" s="130">
        <v>1834.5031166076701</v>
      </c>
      <c r="Y104" s="130">
        <v>76835.19140625</v>
      </c>
      <c r="Z104" s="130">
        <v>57433.685791015603</v>
      </c>
      <c r="AC104" s="130">
        <v>5547.5801086425799</v>
      </c>
      <c r="AD104" s="130">
        <v>0</v>
      </c>
      <c r="AE104" s="130">
        <v>150803.30913162199</v>
      </c>
      <c r="AF104" s="130">
        <v>0</v>
      </c>
    </row>
    <row r="105" spans="1:33" x14ac:dyDescent="0.5">
      <c r="A105" s="129" t="s">
        <v>410</v>
      </c>
      <c r="B105" s="129">
        <v>0</v>
      </c>
      <c r="C105" s="129" t="s">
        <v>407</v>
      </c>
      <c r="D105" s="129">
        <v>2034</v>
      </c>
      <c r="E105" s="130">
        <v>898.93322753906295</v>
      </c>
      <c r="F105" s="130">
        <v>2525</v>
      </c>
      <c r="G105" s="130">
        <v>0</v>
      </c>
      <c r="H105" s="130">
        <v>59.771279134371099</v>
      </c>
      <c r="I105" s="130">
        <v>70.362584005020295</v>
      </c>
      <c r="J105" s="130">
        <v>1379.40002441406</v>
      </c>
      <c r="K105" s="130">
        <v>5540.8107910156295</v>
      </c>
      <c r="L105" s="130">
        <v>5974.1570739746103</v>
      </c>
      <c r="M105" s="130">
        <v>36154.037414550803</v>
      </c>
      <c r="N105" s="130">
        <v>64230.600341796897</v>
      </c>
      <c r="O105" s="130">
        <v>0</v>
      </c>
      <c r="P105" s="130">
        <v>0</v>
      </c>
      <c r="Q105" s="130">
        <v>108011.577636719</v>
      </c>
      <c r="R105" s="130">
        <v>1264.8271179199201</v>
      </c>
      <c r="S105" s="130">
        <v>0</v>
      </c>
      <c r="T105" s="130">
        <v>0</v>
      </c>
      <c r="U105" s="130">
        <v>0</v>
      </c>
      <c r="V105" s="130">
        <v>2270.2902069091801</v>
      </c>
      <c r="W105" s="130">
        <v>1836.9442520141599</v>
      </c>
      <c r="Y105" s="130">
        <v>78807.169433593794</v>
      </c>
      <c r="Z105" s="130">
        <v>59584.498291015603</v>
      </c>
      <c r="AC105" s="130">
        <v>5540.8108215332004</v>
      </c>
      <c r="AD105" s="130">
        <v>0</v>
      </c>
      <c r="AE105" s="130">
        <v>154284.33395385701</v>
      </c>
      <c r="AF105" s="130">
        <v>0</v>
      </c>
    </row>
    <row r="106" spans="1:33" x14ac:dyDescent="0.5">
      <c r="A106" s="129" t="s">
        <v>410</v>
      </c>
      <c r="B106" s="129">
        <v>0</v>
      </c>
      <c r="C106" s="129" t="s">
        <v>407</v>
      </c>
      <c r="D106" s="129">
        <v>2035</v>
      </c>
      <c r="E106" s="130">
        <v>897.76171875</v>
      </c>
      <c r="F106" s="130">
        <v>2525</v>
      </c>
      <c r="G106" s="130">
        <v>0</v>
      </c>
      <c r="H106" s="130">
        <v>59.979763348399899</v>
      </c>
      <c r="I106" s="130">
        <v>70.370342824172695</v>
      </c>
      <c r="J106" s="130">
        <v>1379.40002441406</v>
      </c>
      <c r="K106" s="130">
        <v>5534.2000732421902</v>
      </c>
      <c r="L106" s="130">
        <v>6146.3373413085901</v>
      </c>
      <c r="M106" s="130">
        <v>37925.914184570298</v>
      </c>
      <c r="N106" s="130">
        <v>70648.316650390596</v>
      </c>
      <c r="O106" s="130">
        <v>0</v>
      </c>
      <c r="P106" s="130">
        <v>0</v>
      </c>
      <c r="Q106" s="130">
        <v>110719.73339843799</v>
      </c>
      <c r="R106" s="130">
        <v>1292.6533813476599</v>
      </c>
      <c r="S106" s="130">
        <v>0</v>
      </c>
      <c r="T106" s="130">
        <v>0</v>
      </c>
      <c r="U106" s="130">
        <v>0</v>
      </c>
      <c r="V106" s="130">
        <v>2291.6038360595699</v>
      </c>
      <c r="W106" s="130">
        <v>1679.46739196777</v>
      </c>
      <c r="Y106" s="130">
        <v>81267.144042968794</v>
      </c>
      <c r="Z106" s="130">
        <v>56035.480102539099</v>
      </c>
      <c r="AC106" s="130">
        <v>5534.2001342773401</v>
      </c>
      <c r="AD106" s="130">
        <v>0</v>
      </c>
      <c r="AE106" s="130">
        <v>157429.03948974601</v>
      </c>
      <c r="AF106" s="130">
        <v>0</v>
      </c>
    </row>
    <row r="107" spans="1:33" x14ac:dyDescent="0.5">
      <c r="A107" s="129" t="s">
        <v>410</v>
      </c>
      <c r="B107" s="129">
        <v>0</v>
      </c>
      <c r="C107" s="129" t="s">
        <v>407</v>
      </c>
      <c r="D107" s="129">
        <v>2036</v>
      </c>
      <c r="E107" s="130">
        <v>894.78167724609398</v>
      </c>
      <c r="F107" s="130">
        <v>2525</v>
      </c>
      <c r="G107" s="130">
        <v>0</v>
      </c>
      <c r="H107" s="130">
        <v>60.5125728429433</v>
      </c>
      <c r="I107" s="130">
        <v>70.278670549084197</v>
      </c>
      <c r="J107" s="130">
        <v>1379.40002441406</v>
      </c>
      <c r="K107" s="130">
        <v>5523.7364196777298</v>
      </c>
      <c r="L107" s="130">
        <v>6085.5314331054697</v>
      </c>
      <c r="M107" s="130">
        <v>33102.027465820298</v>
      </c>
      <c r="N107" s="130">
        <v>70161.906005859404</v>
      </c>
      <c r="O107" s="130">
        <v>0</v>
      </c>
      <c r="P107" s="130">
        <v>0</v>
      </c>
      <c r="Q107" s="130">
        <v>113282.11621093799</v>
      </c>
      <c r="R107" s="130">
        <v>1321.0915832519499</v>
      </c>
      <c r="S107" s="130">
        <v>0</v>
      </c>
      <c r="T107" s="130">
        <v>0</v>
      </c>
      <c r="U107" s="130">
        <v>0</v>
      </c>
      <c r="V107" s="130">
        <v>2300.7807235717801</v>
      </c>
      <c r="W107" s="130">
        <v>1738.98594665527</v>
      </c>
      <c r="Y107" s="130">
        <v>82857.224853515596</v>
      </c>
      <c r="Z107" s="130">
        <v>59027.939941406301</v>
      </c>
      <c r="AC107" s="130">
        <v>5523.736328125</v>
      </c>
      <c r="AD107" s="130">
        <v>0</v>
      </c>
      <c r="AE107" s="130">
        <v>160935.82888793899</v>
      </c>
      <c r="AF107" s="130">
        <v>0</v>
      </c>
    </row>
    <row r="108" spans="1:33" x14ac:dyDescent="0.5">
      <c r="A108" s="129" t="s">
        <v>410</v>
      </c>
      <c r="B108" s="129">
        <v>0</v>
      </c>
      <c r="C108" s="129" t="s">
        <v>407</v>
      </c>
      <c r="D108" s="129">
        <v>2037</v>
      </c>
      <c r="E108" s="130">
        <v>895.28430175781295</v>
      </c>
      <c r="F108" s="130">
        <v>2525</v>
      </c>
      <c r="G108" s="130">
        <v>0</v>
      </c>
      <c r="H108" s="130">
        <v>60.422460219114903</v>
      </c>
      <c r="I108" s="130">
        <v>70.294105949798293</v>
      </c>
      <c r="J108" s="130">
        <v>1379.40002441406</v>
      </c>
      <c r="K108" s="130">
        <v>5512.9491577148401</v>
      </c>
      <c r="L108" s="130">
        <v>6153.3869934082004</v>
      </c>
      <c r="M108" s="130">
        <v>34274.7881469727</v>
      </c>
      <c r="N108" s="130">
        <v>74133.029785156294</v>
      </c>
      <c r="O108" s="130">
        <v>0</v>
      </c>
      <c r="P108" s="130">
        <v>0</v>
      </c>
      <c r="Q108" s="130">
        <v>115847.5703125</v>
      </c>
      <c r="R108" s="130">
        <v>1350.15563964844</v>
      </c>
      <c r="S108" s="130">
        <v>0</v>
      </c>
      <c r="T108" s="130">
        <v>0</v>
      </c>
      <c r="U108" s="130">
        <v>0</v>
      </c>
      <c r="V108" s="130">
        <v>2304.30567932129</v>
      </c>
      <c r="W108" s="130">
        <v>1663.8677482605001</v>
      </c>
      <c r="Y108" s="130">
        <v>86254.182128906294</v>
      </c>
      <c r="Z108" s="130">
        <v>58821.885986328103</v>
      </c>
      <c r="AC108" s="130">
        <v>5512.9490356445303</v>
      </c>
      <c r="AD108" s="130">
        <v>0</v>
      </c>
      <c r="AE108" s="130">
        <v>163898.459594727</v>
      </c>
      <c r="AF108" s="130">
        <v>0</v>
      </c>
    </row>
    <row r="109" spans="1:33" x14ac:dyDescent="0.5">
      <c r="A109" s="129" t="s">
        <v>410</v>
      </c>
      <c r="B109" s="129">
        <v>0</v>
      </c>
      <c r="C109" s="129" t="s">
        <v>407</v>
      </c>
      <c r="D109" s="129">
        <v>2038</v>
      </c>
      <c r="E109" s="130">
        <v>894.23522949218795</v>
      </c>
      <c r="F109" s="130">
        <v>2545</v>
      </c>
      <c r="G109" s="130">
        <v>0</v>
      </c>
      <c r="H109" s="130">
        <v>61.239414751291498</v>
      </c>
      <c r="I109" s="130">
        <v>70.220160301285105</v>
      </c>
      <c r="J109" s="130">
        <v>1384.80004882813</v>
      </c>
      <c r="K109" s="130">
        <v>5500.6966857910202</v>
      </c>
      <c r="L109" s="130">
        <v>6175.0184631347702</v>
      </c>
      <c r="M109" s="130">
        <v>44821.201904296897</v>
      </c>
      <c r="N109" s="130">
        <v>75564.097412109404</v>
      </c>
      <c r="O109" s="130">
        <v>0</v>
      </c>
      <c r="P109" s="130">
        <v>0</v>
      </c>
      <c r="Q109" s="130">
        <v>119276.55371093799</v>
      </c>
      <c r="R109" s="130">
        <v>1379.85900878906</v>
      </c>
      <c r="S109" s="130">
        <v>0</v>
      </c>
      <c r="T109" s="130">
        <v>0</v>
      </c>
      <c r="U109" s="130">
        <v>0</v>
      </c>
      <c r="V109" s="130">
        <v>2326.1670913696298</v>
      </c>
      <c r="W109" s="130">
        <v>1651.8455429077101</v>
      </c>
      <c r="Y109" s="130">
        <v>90784.529785156294</v>
      </c>
      <c r="Z109" s="130">
        <v>60555.947265625</v>
      </c>
      <c r="AC109" s="130">
        <v>5500.6968078613299</v>
      </c>
      <c r="AD109" s="130">
        <v>0</v>
      </c>
      <c r="AE109" s="130">
        <v>165991.92761230501</v>
      </c>
      <c r="AF109" s="130">
        <v>0</v>
      </c>
    </row>
    <row r="110" spans="1:33" x14ac:dyDescent="0.5">
      <c r="A110" s="129" t="s">
        <v>410</v>
      </c>
      <c r="B110" s="129">
        <v>0</v>
      </c>
      <c r="C110" s="129" t="s">
        <v>407</v>
      </c>
      <c r="D110" s="129">
        <v>2039</v>
      </c>
      <c r="E110" s="130">
        <v>893.24560546875</v>
      </c>
      <c r="F110" s="130">
        <v>2545</v>
      </c>
      <c r="G110" s="130">
        <v>0</v>
      </c>
      <c r="H110" s="130">
        <v>61.418047338393698</v>
      </c>
      <c r="I110" s="130">
        <v>70.173241353342505</v>
      </c>
      <c r="J110" s="130">
        <v>1384.80004882813</v>
      </c>
      <c r="K110" s="130">
        <v>5490.9378967285202</v>
      </c>
      <c r="L110" s="130">
        <v>6171.4929504394504</v>
      </c>
      <c r="M110" s="130">
        <v>48306.5537109375</v>
      </c>
      <c r="N110" s="130">
        <v>77726.919189453096</v>
      </c>
      <c r="O110" s="130">
        <v>0</v>
      </c>
      <c r="P110" s="130">
        <v>0</v>
      </c>
      <c r="Q110" s="130">
        <v>121640.62597656299</v>
      </c>
      <c r="R110" s="130">
        <v>1410.2158813476599</v>
      </c>
      <c r="S110" s="130">
        <v>0</v>
      </c>
      <c r="T110" s="130">
        <v>0</v>
      </c>
      <c r="U110" s="130">
        <v>0</v>
      </c>
      <c r="V110" s="130">
        <v>2322.5069580078102</v>
      </c>
      <c r="W110" s="130">
        <v>1641.95191955566</v>
      </c>
      <c r="Y110" s="130">
        <v>91621.548339843794</v>
      </c>
      <c r="Z110" s="130">
        <v>61188.935546875</v>
      </c>
      <c r="AC110" s="130">
        <v>5490.9378356933603</v>
      </c>
      <c r="AD110" s="130">
        <v>0</v>
      </c>
      <c r="AE110" s="130">
        <v>170345.148254395</v>
      </c>
      <c r="AF110" s="130">
        <v>0</v>
      </c>
    </row>
    <row r="111" spans="1:33" x14ac:dyDescent="0.5">
      <c r="A111" s="129" t="s">
        <v>410</v>
      </c>
      <c r="B111" s="129">
        <v>0</v>
      </c>
      <c r="C111" s="129" t="s">
        <v>407</v>
      </c>
      <c r="D111" s="129">
        <v>2040</v>
      </c>
      <c r="E111" s="130">
        <v>889.70941162109398</v>
      </c>
      <c r="F111" s="130">
        <v>2565</v>
      </c>
      <c r="G111" s="130">
        <v>0</v>
      </c>
      <c r="H111" s="130">
        <v>62.691559759959503</v>
      </c>
      <c r="I111" s="130">
        <v>70.115877848667793</v>
      </c>
      <c r="J111" s="130">
        <v>1390.20007324219</v>
      </c>
      <c r="K111" s="130">
        <v>5479.7013244628897</v>
      </c>
      <c r="L111" s="130">
        <v>6235.1374206542996</v>
      </c>
      <c r="M111" s="130">
        <v>62118.739501953103</v>
      </c>
      <c r="N111" s="130">
        <v>80387.611083984404</v>
      </c>
      <c r="O111" s="130">
        <v>0</v>
      </c>
      <c r="P111" s="130">
        <v>0</v>
      </c>
      <c r="Q111" s="130">
        <v>125570.535644531</v>
      </c>
      <c r="R111" s="130">
        <v>1441.2406311035199</v>
      </c>
      <c r="S111" s="130">
        <v>0</v>
      </c>
      <c r="T111" s="130">
        <v>0</v>
      </c>
      <c r="U111" s="130">
        <v>0</v>
      </c>
      <c r="V111" s="130">
        <v>2360.2145233154301</v>
      </c>
      <c r="W111" s="130">
        <v>1604.7788734436001</v>
      </c>
      <c r="Y111" s="130">
        <v>95716.858886718794</v>
      </c>
      <c r="Z111" s="130">
        <v>61597.5126953125</v>
      </c>
      <c r="AC111" s="130">
        <v>5479.7013244628897</v>
      </c>
      <c r="AD111" s="130">
        <v>0</v>
      </c>
      <c r="AE111" s="130">
        <v>173280.04116821301</v>
      </c>
      <c r="AF111" s="130">
        <v>0</v>
      </c>
    </row>
    <row r="112" spans="1:33" x14ac:dyDescent="0.5">
      <c r="A112" s="129" t="s">
        <v>410</v>
      </c>
      <c r="B112" s="129">
        <v>0</v>
      </c>
      <c r="C112" s="129" t="s">
        <v>407</v>
      </c>
      <c r="D112" s="129">
        <v>2041</v>
      </c>
      <c r="E112" s="130">
        <v>890.60711669921898</v>
      </c>
      <c r="F112" s="130">
        <v>2485</v>
      </c>
      <c r="G112" s="130">
        <v>1.3780593872070299E-4</v>
      </c>
      <c r="H112" s="130">
        <v>19.037261031353101</v>
      </c>
      <c r="I112" s="130">
        <v>70.068589325598793</v>
      </c>
      <c r="J112" s="130">
        <v>1018.20001220703</v>
      </c>
      <c r="K112" s="130">
        <v>5466.5539855957004</v>
      </c>
      <c r="L112" s="130">
        <v>4499.5146789550799</v>
      </c>
      <c r="M112" s="130">
        <v>296806.77490234398</v>
      </c>
      <c r="N112" s="130">
        <v>0</v>
      </c>
      <c r="O112" s="130">
        <v>0</v>
      </c>
      <c r="P112" s="130">
        <v>0</v>
      </c>
      <c r="Q112" s="130">
        <v>139162.04736328099</v>
      </c>
      <c r="R112" s="130">
        <v>1472.9479064941399</v>
      </c>
      <c r="S112" s="130">
        <v>30531.9609375</v>
      </c>
      <c r="T112" s="130">
        <v>0</v>
      </c>
      <c r="U112" s="130">
        <v>7.568359375E-3</v>
      </c>
      <c r="V112" s="130">
        <v>2213.2730255126999</v>
      </c>
      <c r="W112" s="130">
        <v>3180.3119049072302</v>
      </c>
      <c r="Y112" s="130">
        <v>90708.604980468794</v>
      </c>
      <c r="Z112" s="130">
        <v>128056.177246094</v>
      </c>
      <c r="AC112" s="130">
        <v>5466.5540771484402</v>
      </c>
      <c r="AD112" s="130">
        <v>0</v>
      </c>
      <c r="AE112" s="130">
        <v>208514.53604126</v>
      </c>
      <c r="AF112" s="130">
        <v>0</v>
      </c>
      <c r="AG112" s="130">
        <v>7.568359375E-3</v>
      </c>
    </row>
    <row r="113" spans="1:34" x14ac:dyDescent="0.5">
      <c r="A113" s="129" t="s">
        <v>410</v>
      </c>
      <c r="B113" s="129">
        <v>0</v>
      </c>
      <c r="C113" s="129" t="s">
        <v>407</v>
      </c>
      <c r="D113" s="129">
        <v>2042</v>
      </c>
      <c r="E113" s="130">
        <v>889.41717529296898</v>
      </c>
      <c r="F113" s="130">
        <v>2485</v>
      </c>
      <c r="G113" s="130">
        <v>0</v>
      </c>
      <c r="H113" s="130">
        <v>19.196499512416</v>
      </c>
      <c r="I113" s="130">
        <v>69.987827622898905</v>
      </c>
      <c r="J113" s="130">
        <v>1018.20001220703</v>
      </c>
      <c r="K113" s="130">
        <v>5452.9577331542996</v>
      </c>
      <c r="L113" s="130">
        <v>4496.8147735595703</v>
      </c>
      <c r="M113" s="130">
        <v>292331.61254882801</v>
      </c>
      <c r="N113" s="130">
        <v>0</v>
      </c>
      <c r="O113" s="130">
        <v>0</v>
      </c>
      <c r="P113" s="130">
        <v>0</v>
      </c>
      <c r="Q113" s="130">
        <v>142138.26904296901</v>
      </c>
      <c r="R113" s="130">
        <v>1505.3526306152301</v>
      </c>
      <c r="S113" s="130">
        <v>31065.80859375</v>
      </c>
      <c r="T113" s="130">
        <v>1.5869140625E-2</v>
      </c>
      <c r="U113" s="130">
        <v>0</v>
      </c>
      <c r="V113" s="130">
        <v>2220.8966598510701</v>
      </c>
      <c r="W113" s="130">
        <v>3177.03953552246</v>
      </c>
      <c r="Y113" s="130">
        <v>92991.724121093794</v>
      </c>
      <c r="Z113" s="130">
        <v>131248.029296875</v>
      </c>
      <c r="AC113" s="130">
        <v>5452.9577636718795</v>
      </c>
      <c r="AD113" s="130">
        <v>0</v>
      </c>
      <c r="AE113" s="130">
        <v>212965.71957397499</v>
      </c>
      <c r="AF113" s="130">
        <v>0</v>
      </c>
      <c r="AH113" s="130">
        <v>1.5869140625E-2</v>
      </c>
    </row>
    <row r="114" spans="1:34" x14ac:dyDescent="0.5">
      <c r="A114" s="129" t="s">
        <v>410</v>
      </c>
      <c r="B114" s="129">
        <v>0</v>
      </c>
      <c r="C114" s="129" t="s">
        <v>407</v>
      </c>
      <c r="D114" s="129">
        <v>2043</v>
      </c>
      <c r="E114" s="130">
        <v>888.48370361328102</v>
      </c>
      <c r="F114" s="130">
        <v>2485</v>
      </c>
      <c r="G114" s="130">
        <v>0</v>
      </c>
      <c r="H114" s="130">
        <v>19.3217335115677</v>
      </c>
      <c r="I114" s="130">
        <v>69.910780034977805</v>
      </c>
      <c r="J114" s="130">
        <v>1018.20001220703</v>
      </c>
      <c r="K114" s="130">
        <v>5441.2379760742197</v>
      </c>
      <c r="L114" s="130">
        <v>4502.62158203125</v>
      </c>
      <c r="M114" s="130">
        <v>294008.97998046898</v>
      </c>
      <c r="N114" s="130">
        <v>0</v>
      </c>
      <c r="O114" s="130">
        <v>0</v>
      </c>
      <c r="P114" s="130">
        <v>0</v>
      </c>
      <c r="Q114" s="130">
        <v>145452.88037109401</v>
      </c>
      <c r="R114" s="130">
        <v>1538.4702758789099</v>
      </c>
      <c r="S114" s="130">
        <v>31599.2109375</v>
      </c>
      <c r="T114" s="130">
        <v>1.1962890625E-2</v>
      </c>
      <c r="U114" s="130">
        <v>0</v>
      </c>
      <c r="V114" s="130">
        <v>2219.2945709228502</v>
      </c>
      <c r="W114" s="130">
        <v>3157.9113464355501</v>
      </c>
      <c r="Y114" s="130">
        <v>95227.797119140596</v>
      </c>
      <c r="Z114" s="130">
        <v>133609.744140625</v>
      </c>
      <c r="AC114" s="130">
        <v>5441.2379760742197</v>
      </c>
      <c r="AD114" s="130">
        <v>0</v>
      </c>
      <c r="AE114" s="130">
        <v>216972.496643066</v>
      </c>
      <c r="AF114" s="130">
        <v>0</v>
      </c>
      <c r="AH114" s="130">
        <v>1.1962890625E-2</v>
      </c>
    </row>
    <row r="115" spans="1:34" x14ac:dyDescent="0.5">
      <c r="A115" s="129" t="s">
        <v>410</v>
      </c>
      <c r="B115" s="129">
        <v>0</v>
      </c>
      <c r="C115" s="129" t="s">
        <v>407</v>
      </c>
      <c r="D115" s="129">
        <v>2044</v>
      </c>
      <c r="E115" s="130">
        <v>885.33068847656295</v>
      </c>
      <c r="F115" s="130">
        <v>2555</v>
      </c>
      <c r="G115" s="130">
        <v>0</v>
      </c>
      <c r="H115" s="130">
        <v>17.676812956900498</v>
      </c>
      <c r="I115" s="130">
        <v>69.847611638797005</v>
      </c>
      <c r="J115" s="130">
        <v>1000.60003662109</v>
      </c>
      <c r="K115" s="130">
        <v>5431.8704833984402</v>
      </c>
      <c r="L115" s="130">
        <v>4633.8860931396503</v>
      </c>
      <c r="M115" s="130">
        <v>444249.67504882801</v>
      </c>
      <c r="N115" s="130">
        <v>0</v>
      </c>
      <c r="O115" s="130">
        <v>0</v>
      </c>
      <c r="P115" s="130">
        <v>0</v>
      </c>
      <c r="Q115" s="130">
        <v>151693.44384765599</v>
      </c>
      <c r="R115" s="130">
        <v>1572.3165893554699</v>
      </c>
      <c r="S115" s="130">
        <v>26773.8984375</v>
      </c>
      <c r="T115" s="130">
        <v>0</v>
      </c>
      <c r="U115" s="130">
        <v>3.23486328125E-3</v>
      </c>
      <c r="V115" s="130">
        <v>2336.8016510009802</v>
      </c>
      <c r="W115" s="130">
        <v>3134.78590393066</v>
      </c>
      <c r="Y115" s="130">
        <v>102420.041015625</v>
      </c>
      <c r="Z115" s="130">
        <v>135568.12988281299</v>
      </c>
      <c r="AC115" s="130">
        <v>5431.8705139160202</v>
      </c>
      <c r="AD115" s="130">
        <v>0</v>
      </c>
      <c r="AE115" s="130">
        <v>213187.75097656299</v>
      </c>
      <c r="AF115" s="130">
        <v>0</v>
      </c>
      <c r="AG115" s="130">
        <v>3.23486328125E-3</v>
      </c>
    </row>
    <row r="116" spans="1:34" x14ac:dyDescent="0.5">
      <c r="A116" s="129" t="s">
        <v>410</v>
      </c>
      <c r="B116" s="129">
        <v>0</v>
      </c>
      <c r="C116" s="129" t="s">
        <v>407</v>
      </c>
      <c r="D116" s="129">
        <v>2045</v>
      </c>
      <c r="E116" s="130">
        <v>886.22869873046898</v>
      </c>
      <c r="F116" s="130">
        <v>2555</v>
      </c>
      <c r="G116" s="130">
        <v>0</v>
      </c>
      <c r="H116" s="130">
        <v>17.5575780996163</v>
      </c>
      <c r="I116" s="130">
        <v>69.820064256270101</v>
      </c>
      <c r="J116" s="130">
        <v>1000.60003662109</v>
      </c>
      <c r="K116" s="130">
        <v>5420.3853149414099</v>
      </c>
      <c r="L116" s="130">
        <v>4625.4534454345703</v>
      </c>
      <c r="M116" s="130">
        <v>449076.33834838902</v>
      </c>
      <c r="N116" s="130">
        <v>0</v>
      </c>
      <c r="O116" s="130">
        <v>0</v>
      </c>
      <c r="P116" s="130">
        <v>0</v>
      </c>
      <c r="Q116" s="130">
        <v>154748.57324218799</v>
      </c>
      <c r="R116" s="130">
        <v>1606.9074096679699</v>
      </c>
      <c r="S116" s="130">
        <v>27212.6513671875</v>
      </c>
      <c r="T116" s="130">
        <v>1.239013671875E-2</v>
      </c>
      <c r="U116" s="130">
        <v>0</v>
      </c>
      <c r="V116" s="130">
        <v>2327.6636276245099</v>
      </c>
      <c r="W116" s="130">
        <v>3122.5954895019499</v>
      </c>
      <c r="Y116" s="130">
        <v>105767.869140625</v>
      </c>
      <c r="Z116" s="130">
        <v>139588.90087890599</v>
      </c>
      <c r="AC116" s="130">
        <v>5420.3854370117197</v>
      </c>
      <c r="AD116" s="130">
        <v>0</v>
      </c>
      <c r="AE116" s="130">
        <v>217389.15136718799</v>
      </c>
      <c r="AF116" s="130">
        <v>0</v>
      </c>
      <c r="AH116" s="130">
        <v>1.239013671875E-2</v>
      </c>
    </row>
    <row r="117" spans="1:34" x14ac:dyDescent="0.5">
      <c r="A117" s="129" t="s">
        <v>410</v>
      </c>
      <c r="B117" s="129">
        <v>0</v>
      </c>
      <c r="C117" s="129" t="s">
        <v>407</v>
      </c>
      <c r="D117" s="129">
        <v>2046</v>
      </c>
      <c r="E117" s="130">
        <v>885.28997802734398</v>
      </c>
      <c r="F117" s="130">
        <v>2555</v>
      </c>
      <c r="G117" s="130">
        <v>3.8623809814453098E-5</v>
      </c>
      <c r="H117" s="130">
        <v>17.6822322612887</v>
      </c>
      <c r="I117" s="130">
        <v>69.744259045621803</v>
      </c>
      <c r="J117" s="130">
        <v>1000.60003662109</v>
      </c>
      <c r="K117" s="130">
        <v>5408.7650756835901</v>
      </c>
      <c r="L117" s="130">
        <v>4625.6025848388699</v>
      </c>
      <c r="M117" s="130">
        <v>445375.22091674799</v>
      </c>
      <c r="N117" s="130">
        <v>0</v>
      </c>
      <c r="O117" s="130">
        <v>0</v>
      </c>
      <c r="P117" s="130">
        <v>0</v>
      </c>
      <c r="Q117" s="130">
        <v>158158.12597656299</v>
      </c>
      <c r="R117" s="130">
        <v>1642.2592163085901</v>
      </c>
      <c r="S117" s="130">
        <v>27651.849609375</v>
      </c>
      <c r="T117" s="130">
        <v>0</v>
      </c>
      <c r="U117" s="130">
        <v>1.885986328125E-2</v>
      </c>
      <c r="V117" s="130">
        <v>2327.0641174316402</v>
      </c>
      <c r="W117" s="130">
        <v>3110.22706604004</v>
      </c>
      <c r="Y117" s="130">
        <v>109570.7265625</v>
      </c>
      <c r="Z117" s="130">
        <v>143872.240234375</v>
      </c>
      <c r="AC117" s="130">
        <v>5408.7649536132803</v>
      </c>
      <c r="AD117" s="130">
        <v>0</v>
      </c>
      <c r="AE117" s="130">
        <v>221753.767333984</v>
      </c>
      <c r="AF117" s="130">
        <v>0</v>
      </c>
      <c r="AG117" s="130">
        <v>1.885986328125E-2</v>
      </c>
    </row>
    <row r="118" spans="1:34" x14ac:dyDescent="0.5">
      <c r="A118" s="129" t="s">
        <v>410</v>
      </c>
      <c r="B118" s="129">
        <v>0</v>
      </c>
      <c r="C118" s="129" t="s">
        <v>407</v>
      </c>
      <c r="D118" s="129">
        <v>2047</v>
      </c>
      <c r="E118" s="130">
        <v>883.97998046875</v>
      </c>
      <c r="F118" s="130">
        <v>2555</v>
      </c>
      <c r="G118" s="130">
        <v>2.8276443481445302E-4</v>
      </c>
      <c r="H118" s="130">
        <v>17.856661116304402</v>
      </c>
      <c r="I118" s="130">
        <v>69.668131086438095</v>
      </c>
      <c r="J118" s="130">
        <v>1000.60003662109</v>
      </c>
      <c r="K118" s="130">
        <v>5394.8664245605496</v>
      </c>
      <c r="L118" s="130">
        <v>4627.3881225585901</v>
      </c>
      <c r="M118" s="130">
        <v>448330.666900635</v>
      </c>
      <c r="N118" s="130">
        <v>0</v>
      </c>
      <c r="O118" s="130">
        <v>0</v>
      </c>
      <c r="P118" s="130">
        <v>0</v>
      </c>
      <c r="Q118" s="130">
        <v>161700.00878906299</v>
      </c>
      <c r="R118" s="130">
        <v>1678.3888549804699</v>
      </c>
      <c r="S118" s="130">
        <v>28089.92578125</v>
      </c>
      <c r="T118" s="130">
        <v>0</v>
      </c>
      <c r="U118" s="130">
        <v>5.010986328125E-2</v>
      </c>
      <c r="V118" s="130">
        <v>2336.3521957397502</v>
      </c>
      <c r="W118" s="130">
        <v>3103.83032226563</v>
      </c>
      <c r="Y118" s="130">
        <v>113358.97753906299</v>
      </c>
      <c r="Z118" s="130">
        <v>148300.52978515599</v>
      </c>
      <c r="AC118" s="130">
        <v>5394.8664855957004</v>
      </c>
      <c r="AD118" s="130">
        <v>0</v>
      </c>
      <c r="AE118" s="130">
        <v>226409.92578125</v>
      </c>
      <c r="AF118" s="130">
        <v>0</v>
      </c>
      <c r="AG118" s="130">
        <v>5.010986328125E-2</v>
      </c>
    </row>
    <row r="119" spans="1:34" x14ac:dyDescent="0.5">
      <c r="A119" s="129" t="s">
        <v>410</v>
      </c>
      <c r="B119" s="129">
        <v>0</v>
      </c>
      <c r="C119" s="129" t="s">
        <v>407</v>
      </c>
      <c r="D119" s="129">
        <v>2048</v>
      </c>
      <c r="E119" s="130">
        <v>880.530029296875</v>
      </c>
      <c r="F119" s="130">
        <v>2555</v>
      </c>
      <c r="G119" s="130">
        <v>9.9658966064453098E-5</v>
      </c>
      <c r="H119" s="130">
        <v>18.318405287852499</v>
      </c>
      <c r="I119" s="130">
        <v>69.590118219703896</v>
      </c>
      <c r="J119" s="130">
        <v>1000.60003662109</v>
      </c>
      <c r="K119" s="130">
        <v>5382.5004272460901</v>
      </c>
      <c r="L119" s="130">
        <v>4634.3428955078098</v>
      </c>
      <c r="M119" s="130">
        <v>445968.28173828102</v>
      </c>
      <c r="N119" s="130">
        <v>0</v>
      </c>
      <c r="O119" s="130">
        <v>0</v>
      </c>
      <c r="P119" s="130">
        <v>0</v>
      </c>
      <c r="Q119" s="130">
        <v>165505.76660156299</v>
      </c>
      <c r="R119" s="130">
        <v>1715.31335449219</v>
      </c>
      <c r="S119" s="130">
        <v>28534.6259765625</v>
      </c>
      <c r="T119" s="130">
        <v>0</v>
      </c>
      <c r="U119" s="130">
        <v>9.033203125E-3</v>
      </c>
      <c r="V119" s="130">
        <v>2345.4921493530301</v>
      </c>
      <c r="W119" s="130">
        <v>3093.6498565673801</v>
      </c>
      <c r="Y119" s="130">
        <v>118032.459472656</v>
      </c>
      <c r="Z119" s="130">
        <v>153404.99560546901</v>
      </c>
      <c r="AC119" s="130">
        <v>5382.50048828125</v>
      </c>
      <c r="AD119" s="130">
        <v>0</v>
      </c>
      <c r="AE119" s="130">
        <v>231128.25109863299</v>
      </c>
      <c r="AF119" s="130">
        <v>0</v>
      </c>
      <c r="AG119" s="130">
        <v>9.033203125E-3</v>
      </c>
    </row>
    <row r="120" spans="1:34" x14ac:dyDescent="0.5">
      <c r="A120" s="129" t="s">
        <v>410</v>
      </c>
      <c r="B120" s="129">
        <v>0</v>
      </c>
      <c r="C120" s="129" t="s">
        <v>407</v>
      </c>
      <c r="D120" s="129">
        <v>2049</v>
      </c>
      <c r="E120" s="130">
        <v>881.71002197265602</v>
      </c>
      <c r="F120" s="130">
        <v>2555</v>
      </c>
      <c r="G120" s="130">
        <v>9.9658966064453098E-5</v>
      </c>
      <c r="H120" s="130">
        <v>18.160059090813402</v>
      </c>
      <c r="I120" s="130">
        <v>69.540051596369196</v>
      </c>
      <c r="J120" s="130">
        <v>1000.60003662109</v>
      </c>
      <c r="K120" s="130">
        <v>5371.1204528808603</v>
      </c>
      <c r="L120" s="130">
        <v>4624.6770324707004</v>
      </c>
      <c r="M120" s="130">
        <v>450115.80267334002</v>
      </c>
      <c r="N120" s="130">
        <v>0</v>
      </c>
      <c r="O120" s="130">
        <v>0</v>
      </c>
      <c r="P120" s="130">
        <v>0</v>
      </c>
      <c r="Q120" s="130">
        <v>168794.10449218799</v>
      </c>
      <c r="R120" s="130">
        <v>1753.04992675781</v>
      </c>
      <c r="S120" s="130">
        <v>28986.3251953125</v>
      </c>
      <c r="T120" s="130">
        <v>0</v>
      </c>
      <c r="U120" s="130">
        <v>1.6845703125E-2</v>
      </c>
      <c r="V120" s="130">
        <v>2340.8714599609398</v>
      </c>
      <c r="W120" s="130">
        <v>3087.3151550293001</v>
      </c>
      <c r="Y120" s="130">
        <v>121559.947753906</v>
      </c>
      <c r="Z120" s="130">
        <v>157750.70996093799</v>
      </c>
      <c r="AC120" s="130">
        <v>5371.1204528808603</v>
      </c>
      <c r="AD120" s="130">
        <v>0</v>
      </c>
      <c r="AE120" s="130">
        <v>235724.25866699201</v>
      </c>
      <c r="AF120" s="130">
        <v>0</v>
      </c>
      <c r="AG120" s="130">
        <v>1.6845703125E-2</v>
      </c>
    </row>
    <row r="121" spans="1:34" x14ac:dyDescent="0.5">
      <c r="A121" s="129" t="s">
        <v>410</v>
      </c>
      <c r="B121" s="129">
        <v>0</v>
      </c>
      <c r="C121" s="129" t="s">
        <v>407</v>
      </c>
      <c r="D121" s="129">
        <v>2050</v>
      </c>
      <c r="E121" s="130">
        <v>880.59002685546898</v>
      </c>
      <c r="F121" s="130">
        <v>2601</v>
      </c>
      <c r="G121" s="130">
        <v>2.80857086181641E-4</v>
      </c>
      <c r="H121" s="130">
        <v>17.719169203507899</v>
      </c>
      <c r="I121" s="130">
        <v>69.801705763299296</v>
      </c>
      <c r="J121" s="130">
        <v>995.60003662109398</v>
      </c>
      <c r="K121" s="130">
        <v>5384.4816894531295</v>
      </c>
      <c r="L121" s="130">
        <v>4674.6478881835901</v>
      </c>
      <c r="M121" s="130">
        <v>532020.17810058605</v>
      </c>
      <c r="N121" s="130">
        <v>0</v>
      </c>
      <c r="O121" s="130">
        <v>0</v>
      </c>
      <c r="P121" s="130">
        <v>0</v>
      </c>
      <c r="Q121" s="130">
        <v>172420.75488281299</v>
      </c>
      <c r="R121" s="130">
        <v>5907.47021484375</v>
      </c>
      <c r="S121" s="130">
        <v>23556.4423828125</v>
      </c>
      <c r="T121" s="130">
        <v>0</v>
      </c>
      <c r="U121" s="130">
        <v>3.765869140625E-2</v>
      </c>
      <c r="V121" s="130">
        <v>2379.9429626464798</v>
      </c>
      <c r="W121" s="130">
        <v>3089.7764587402298</v>
      </c>
      <c r="Y121" s="130">
        <v>127139.67285156299</v>
      </c>
      <c r="Z121" s="130">
        <v>162421.94140625</v>
      </c>
      <c r="AC121" s="130">
        <v>5384.4817810058603</v>
      </c>
      <c r="AD121" s="130">
        <v>0</v>
      </c>
      <c r="AE121" s="130">
        <v>237166.97369384801</v>
      </c>
      <c r="AF121" s="130">
        <v>0</v>
      </c>
      <c r="AG121" s="130">
        <v>3.765869140625E-2</v>
      </c>
    </row>
  </sheetData>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95242-6894-465E-9D8F-643F738BF6DB}">
  <sheetPr>
    <tabColor theme="0" tint="-0.14999847407452621"/>
  </sheetPr>
  <dimension ref="A1:Y125"/>
  <sheetViews>
    <sheetView workbookViewId="0">
      <selection sqref="A1:XFD1048576"/>
    </sheetView>
  </sheetViews>
  <sheetFormatPr defaultColWidth="8.77734375" defaultRowHeight="18" x14ac:dyDescent="0.5"/>
  <cols>
    <col min="1" max="1" width="24.109375" style="129" bestFit="1" customWidth="1"/>
    <col min="2" max="2" width="6" style="129" bestFit="1" customWidth="1"/>
    <col min="3" max="3" width="8.77734375" style="129" bestFit="1" customWidth="1"/>
    <col min="4" max="4" width="4.77734375" style="129" bestFit="1" customWidth="1"/>
    <col min="5" max="5" width="13.6640625" style="130" bestFit="1" customWidth="1"/>
    <col min="6" max="6" width="12.88671875" style="130" bestFit="1" customWidth="1"/>
    <col min="7" max="7" width="14.44140625" style="130" bestFit="1" customWidth="1"/>
    <col min="8" max="8" width="12.5546875" style="130" bestFit="1" customWidth="1"/>
    <col min="9" max="9" width="10.44140625" style="130" bestFit="1" customWidth="1"/>
    <col min="10" max="10" width="16.77734375" style="130" bestFit="1" customWidth="1"/>
    <col min="11" max="11" width="15.21875" style="130" bestFit="1" customWidth="1"/>
    <col min="12" max="12" width="13.88671875" style="130" bestFit="1" customWidth="1"/>
    <col min="13" max="13" width="8.77734375" style="130" bestFit="1" customWidth="1"/>
    <col min="14" max="14" width="10.21875" style="130" bestFit="1" customWidth="1"/>
    <col min="15" max="15" width="13.6640625" style="130" bestFit="1" customWidth="1"/>
    <col min="16" max="16" width="16.109375" style="130" bestFit="1" customWidth="1"/>
    <col min="17" max="17" width="10.77734375" style="130" bestFit="1" customWidth="1"/>
    <col min="18" max="18" width="8.77734375" style="130" bestFit="1" customWidth="1"/>
    <col min="19" max="19" width="11.5546875" style="130" bestFit="1" customWidth="1"/>
    <col min="20" max="20" width="8.77734375" style="130" bestFit="1" customWidth="1"/>
    <col min="21" max="21" width="6.77734375" style="130" bestFit="1" customWidth="1"/>
    <col min="22" max="22" width="17.77734375" style="130" bestFit="1" customWidth="1"/>
    <col min="23" max="23" width="9.109375" style="130" bestFit="1" customWidth="1"/>
    <col min="24" max="24" width="14.21875" style="130" bestFit="1" customWidth="1"/>
    <col min="25" max="25" width="20.44140625" style="130" bestFit="1" customWidth="1"/>
    <col min="26" max="16384" width="8.77734375" style="129"/>
  </cols>
  <sheetData>
    <row r="1" spans="1:25" x14ac:dyDescent="0.5">
      <c r="A1" s="46" t="s">
        <v>0</v>
      </c>
      <c r="B1" s="46" t="s">
        <v>1</v>
      </c>
      <c r="C1" s="46" t="s">
        <v>107</v>
      </c>
      <c r="D1" s="46" t="s">
        <v>6</v>
      </c>
      <c r="E1" s="3" t="s">
        <v>108</v>
      </c>
      <c r="F1" s="3" t="s">
        <v>109</v>
      </c>
      <c r="G1" s="3" t="s">
        <v>110</v>
      </c>
      <c r="H1" s="3" t="s">
        <v>111</v>
      </c>
      <c r="I1" s="3" t="s">
        <v>112</v>
      </c>
      <c r="J1" s="3" t="s">
        <v>113</v>
      </c>
      <c r="K1" s="3" t="s">
        <v>114</v>
      </c>
      <c r="L1" s="3" t="s">
        <v>193</v>
      </c>
      <c r="M1" s="3" t="s">
        <v>194</v>
      </c>
      <c r="N1" s="3" t="s">
        <v>115</v>
      </c>
      <c r="O1" s="3" t="s">
        <v>116</v>
      </c>
      <c r="P1" s="3" t="s">
        <v>117</v>
      </c>
      <c r="Q1" s="3" t="s">
        <v>118</v>
      </c>
      <c r="R1" s="3" t="s">
        <v>119</v>
      </c>
      <c r="S1" s="3" t="s">
        <v>120</v>
      </c>
      <c r="T1" s="3" t="s">
        <v>121</v>
      </c>
      <c r="U1" s="3" t="s">
        <v>122</v>
      </c>
      <c r="V1" s="3" t="s">
        <v>123</v>
      </c>
      <c r="W1" s="3" t="s">
        <v>124</v>
      </c>
      <c r="X1" s="3" t="s">
        <v>125</v>
      </c>
      <c r="Y1" s="3" t="s">
        <v>126</v>
      </c>
    </row>
    <row r="2" spans="1:25" x14ac:dyDescent="0.5">
      <c r="A2" s="129" t="s">
        <v>406</v>
      </c>
      <c r="B2" s="129">
        <v>0</v>
      </c>
      <c r="C2" s="129" t="s">
        <v>407</v>
      </c>
      <c r="D2" s="129">
        <v>0</v>
      </c>
      <c r="E2" s="130">
        <v>2589743.9831878301</v>
      </c>
      <c r="F2" s="130">
        <v>93745.554029359206</v>
      </c>
      <c r="G2" s="130">
        <v>68208.492018617704</v>
      </c>
      <c r="J2" s="130">
        <v>19963.519408414199</v>
      </c>
      <c r="L2" s="130">
        <v>5535.9366470286895</v>
      </c>
      <c r="O2" s="130">
        <v>5749.4935924053098</v>
      </c>
      <c r="Q2" s="130">
        <v>282257.93811640301</v>
      </c>
      <c r="S2" s="130">
        <v>-9527.0126777100104</v>
      </c>
      <c r="T2" s="130">
        <v>19707.842435318798</v>
      </c>
      <c r="Y2" s="130">
        <v>2897714.9343050499</v>
      </c>
    </row>
    <row r="3" spans="1:25" x14ac:dyDescent="0.5">
      <c r="A3" s="129" t="s">
        <v>406</v>
      </c>
      <c r="B3" s="129">
        <v>0</v>
      </c>
      <c r="C3" s="129" t="s">
        <v>407</v>
      </c>
      <c r="D3" s="129">
        <v>2021</v>
      </c>
      <c r="E3" s="130">
        <v>156143.50553900001</v>
      </c>
      <c r="Q3" s="130">
        <v>22961.4289550781</v>
      </c>
      <c r="Y3" s="130">
        <v>179104.93449407801</v>
      </c>
    </row>
    <row r="4" spans="1:25" x14ac:dyDescent="0.5">
      <c r="A4" s="129" t="s">
        <v>406</v>
      </c>
      <c r="B4" s="129">
        <v>0</v>
      </c>
      <c r="C4" s="129" t="s">
        <v>407</v>
      </c>
      <c r="D4" s="129">
        <v>2022</v>
      </c>
      <c r="E4" s="130">
        <v>154592.59976196301</v>
      </c>
      <c r="Q4" s="130">
        <v>36301.1298828125</v>
      </c>
      <c r="Y4" s="130">
        <v>190893.72964477501</v>
      </c>
    </row>
    <row r="5" spans="1:25" x14ac:dyDescent="0.5">
      <c r="A5" s="129" t="s">
        <v>406</v>
      </c>
      <c r="B5" s="129">
        <v>0</v>
      </c>
      <c r="C5" s="129" t="s">
        <v>407</v>
      </c>
      <c r="D5" s="129">
        <v>2023</v>
      </c>
      <c r="E5" s="130">
        <v>164452.84551048299</v>
      </c>
      <c r="Q5" s="130">
        <v>35360.05078125</v>
      </c>
      <c r="Y5" s="130">
        <v>199812.89629173299</v>
      </c>
    </row>
    <row r="6" spans="1:25" x14ac:dyDescent="0.5">
      <c r="A6" s="129" t="s">
        <v>406</v>
      </c>
      <c r="B6" s="129">
        <v>0</v>
      </c>
      <c r="C6" s="129" t="s">
        <v>407</v>
      </c>
      <c r="D6" s="129">
        <v>2024</v>
      </c>
      <c r="E6" s="130">
        <v>168235.57835578901</v>
      </c>
      <c r="Q6" s="130">
        <v>37743.0400390625</v>
      </c>
      <c r="Y6" s="130">
        <v>205978.618394852</v>
      </c>
    </row>
    <row r="7" spans="1:25" x14ac:dyDescent="0.5">
      <c r="A7" s="129" t="s">
        <v>406</v>
      </c>
      <c r="B7" s="129">
        <v>0</v>
      </c>
      <c r="C7" s="129" t="s">
        <v>407</v>
      </c>
      <c r="D7" s="129">
        <v>2025</v>
      </c>
      <c r="E7" s="130">
        <v>185554.23814582801</v>
      </c>
      <c r="Q7" s="130">
        <v>39290.640625</v>
      </c>
      <c r="Y7" s="130">
        <v>224844.87877082801</v>
      </c>
    </row>
    <row r="8" spans="1:25" x14ac:dyDescent="0.5">
      <c r="A8" s="129" t="s">
        <v>406</v>
      </c>
      <c r="B8" s="129">
        <v>0</v>
      </c>
      <c r="C8" s="129" t="s">
        <v>407</v>
      </c>
      <c r="D8" s="129">
        <v>2026</v>
      </c>
      <c r="E8" s="130">
        <v>190810.673957825</v>
      </c>
      <c r="Q8" s="130">
        <v>38625.650390625</v>
      </c>
      <c r="Y8" s="130">
        <v>229436.32434845</v>
      </c>
    </row>
    <row r="9" spans="1:25" x14ac:dyDescent="0.5">
      <c r="A9" s="129" t="s">
        <v>406</v>
      </c>
      <c r="B9" s="129">
        <v>0</v>
      </c>
      <c r="C9" s="129" t="s">
        <v>407</v>
      </c>
      <c r="D9" s="129">
        <v>2027</v>
      </c>
      <c r="E9" s="130">
        <v>191883.829429626</v>
      </c>
      <c r="Q9" s="130">
        <v>40117.5205078125</v>
      </c>
      <c r="Y9" s="130">
        <v>232001.34993743899</v>
      </c>
    </row>
    <row r="10" spans="1:25" x14ac:dyDescent="0.5">
      <c r="A10" s="129" t="s">
        <v>406</v>
      </c>
      <c r="B10" s="129">
        <v>0</v>
      </c>
      <c r="C10" s="129" t="s">
        <v>407</v>
      </c>
      <c r="D10" s="129">
        <v>2028</v>
      </c>
      <c r="E10" s="130">
        <v>205510.69807243301</v>
      </c>
      <c r="Q10" s="130">
        <v>40262.528182983398</v>
      </c>
      <c r="Y10" s="130">
        <v>245773.22625541699</v>
      </c>
    </row>
    <row r="11" spans="1:25" x14ac:dyDescent="0.5">
      <c r="A11" s="129" t="s">
        <v>406</v>
      </c>
      <c r="B11" s="129">
        <v>0</v>
      </c>
      <c r="C11" s="129" t="s">
        <v>407</v>
      </c>
      <c r="D11" s="129">
        <v>2029</v>
      </c>
      <c r="E11" s="130">
        <v>201815.910324097</v>
      </c>
      <c r="Q11" s="130">
        <v>14400.2479095459</v>
      </c>
      <c r="Y11" s="130">
        <v>216216.15823364299</v>
      </c>
    </row>
    <row r="12" spans="1:25" x14ac:dyDescent="0.5">
      <c r="A12" s="129" t="s">
        <v>406</v>
      </c>
      <c r="B12" s="129">
        <v>0</v>
      </c>
      <c r="C12" s="129" t="s">
        <v>407</v>
      </c>
      <c r="D12" s="129">
        <v>2030</v>
      </c>
      <c r="E12" s="130">
        <v>205824.874149323</v>
      </c>
      <c r="G12" s="130">
        <v>126138.828125</v>
      </c>
      <c r="I12" s="130">
        <v>126138.828125</v>
      </c>
      <c r="Q12" s="130">
        <v>15150.6483001709</v>
      </c>
      <c r="R12" s="130">
        <v>63069.4140625</v>
      </c>
      <c r="S12" s="130">
        <v>-63069.4140625</v>
      </c>
      <c r="Y12" s="130">
        <v>220975.522449493</v>
      </c>
    </row>
    <row r="13" spans="1:25" x14ac:dyDescent="0.5">
      <c r="A13" s="129" t="s">
        <v>406</v>
      </c>
      <c r="B13" s="129">
        <v>0</v>
      </c>
      <c r="C13" s="129" t="s">
        <v>407</v>
      </c>
      <c r="D13" s="129">
        <v>2031</v>
      </c>
      <c r="E13" s="130">
        <v>191034.67296600301</v>
      </c>
      <c r="F13" s="130">
        <v>13931.8759765625</v>
      </c>
      <c r="H13" s="130">
        <v>126138.828125</v>
      </c>
      <c r="I13" s="130">
        <v>121924.3828125</v>
      </c>
      <c r="J13" s="130">
        <v>3503.8564453125</v>
      </c>
      <c r="K13" s="130">
        <v>6306.94140625</v>
      </c>
      <c r="L13" s="130">
        <v>710.58209228515602</v>
      </c>
      <c r="M13" s="130">
        <v>710.58209228515602</v>
      </c>
      <c r="O13" s="130">
        <v>1009.11065673828</v>
      </c>
      <c r="Q13" s="130">
        <v>15299.211288452099</v>
      </c>
      <c r="R13" s="130">
        <v>62539.953125</v>
      </c>
      <c r="S13" s="130">
        <v>4313.623046875</v>
      </c>
      <c r="T13" s="130">
        <v>3784.16479492188</v>
      </c>
      <c r="Y13" s="130">
        <v>210846.851356506</v>
      </c>
    </row>
    <row r="14" spans="1:25" x14ac:dyDescent="0.5">
      <c r="A14" s="129" t="s">
        <v>406</v>
      </c>
      <c r="B14" s="129">
        <v>0</v>
      </c>
      <c r="C14" s="129" t="s">
        <v>407</v>
      </c>
      <c r="D14" s="129">
        <v>2032</v>
      </c>
      <c r="E14" s="130">
        <v>196487.15452575701</v>
      </c>
      <c r="F14" s="130">
        <v>14237.771484375</v>
      </c>
      <c r="I14" s="130">
        <v>116271.015625</v>
      </c>
      <c r="J14" s="130">
        <v>3503.8564453125</v>
      </c>
      <c r="K14" s="130">
        <v>11983.1884765625</v>
      </c>
      <c r="L14" s="130">
        <v>2149.5107421875</v>
      </c>
      <c r="M14" s="130">
        <v>2860.0927734375</v>
      </c>
      <c r="O14" s="130">
        <v>1009.11065673828</v>
      </c>
      <c r="Q14" s="130">
        <v>9323.2554779052698</v>
      </c>
      <c r="R14" s="130">
        <v>61978.71875</v>
      </c>
      <c r="S14" s="130">
        <v>4313.623046875</v>
      </c>
      <c r="T14" s="130">
        <v>3752.39721679688</v>
      </c>
      <c r="Y14" s="130">
        <v>210323.37710571301</v>
      </c>
    </row>
    <row r="15" spans="1:25" x14ac:dyDescent="0.5">
      <c r="A15" s="129" t="s">
        <v>406</v>
      </c>
      <c r="B15" s="129">
        <v>0</v>
      </c>
      <c r="C15" s="129" t="s">
        <v>407</v>
      </c>
      <c r="D15" s="129">
        <v>2033</v>
      </c>
      <c r="E15" s="130">
        <v>200593.261642456</v>
      </c>
      <c r="F15" s="130">
        <v>14565.2529296875</v>
      </c>
      <c r="I15" s="130">
        <v>110921.421875</v>
      </c>
      <c r="J15" s="130">
        <v>3503.8564453125</v>
      </c>
      <c r="K15" s="130">
        <v>10784.8701171875</v>
      </c>
      <c r="L15" s="130">
        <v>1845.73706054688</v>
      </c>
      <c r="M15" s="130">
        <v>4705.830078125</v>
      </c>
      <c r="O15" s="130">
        <v>1009.11065673828</v>
      </c>
      <c r="Q15" s="130">
        <v>7479.4534759521503</v>
      </c>
      <c r="R15" s="130">
        <v>61383.8125</v>
      </c>
      <c r="S15" s="130">
        <v>4313.623046875</v>
      </c>
      <c r="T15" s="130">
        <v>3718.72314453125</v>
      </c>
      <c r="Y15" s="130">
        <v>212585.68222045901</v>
      </c>
    </row>
    <row r="16" spans="1:25" x14ac:dyDescent="0.5">
      <c r="A16" s="129" t="s">
        <v>406</v>
      </c>
      <c r="B16" s="129">
        <v>0</v>
      </c>
      <c r="C16" s="129" t="s">
        <v>407</v>
      </c>
      <c r="D16" s="129">
        <v>2034</v>
      </c>
      <c r="E16" s="130">
        <v>206480.210662842</v>
      </c>
      <c r="F16" s="130">
        <v>14885.681640625</v>
      </c>
      <c r="I16" s="130">
        <v>105845.21875</v>
      </c>
      <c r="J16" s="130">
        <v>3503.8564453125</v>
      </c>
      <c r="K16" s="130">
        <v>9706.3828125</v>
      </c>
      <c r="L16" s="130">
        <v>1572.34057617188</v>
      </c>
      <c r="M16" s="130">
        <v>6278.1708984375</v>
      </c>
      <c r="O16" s="130">
        <v>1009.11065673828</v>
      </c>
      <c r="Q16" s="130">
        <v>6476.39451599121</v>
      </c>
      <c r="R16" s="130">
        <v>60753.2109375</v>
      </c>
      <c r="S16" s="130">
        <v>4313.623046875</v>
      </c>
      <c r="T16" s="130">
        <v>3683.02856445313</v>
      </c>
      <c r="Y16" s="130">
        <v>217469.57228088399</v>
      </c>
    </row>
    <row r="17" spans="1:25" x14ac:dyDescent="0.5">
      <c r="A17" s="129" t="s">
        <v>406</v>
      </c>
      <c r="B17" s="129">
        <v>0</v>
      </c>
      <c r="C17" s="129" t="s">
        <v>407</v>
      </c>
      <c r="D17" s="129">
        <v>2035</v>
      </c>
      <c r="E17" s="130">
        <v>204231.562316895</v>
      </c>
      <c r="F17" s="130">
        <v>15198.9326171875</v>
      </c>
      <c r="I17" s="130">
        <v>101015.078125</v>
      </c>
      <c r="J17" s="130">
        <v>3503.8564453125</v>
      </c>
      <c r="K17" s="130">
        <v>8735.7451171875</v>
      </c>
      <c r="L17" s="130">
        <v>1326.28381347656</v>
      </c>
      <c r="M17" s="130">
        <v>7604.45458984375</v>
      </c>
      <c r="O17" s="130">
        <v>1009.11065673828</v>
      </c>
      <c r="Q17" s="130">
        <v>5794.1637115478497</v>
      </c>
      <c r="R17" s="130">
        <v>60084.7734375</v>
      </c>
      <c r="S17" s="130">
        <v>4313.623046875</v>
      </c>
      <c r="T17" s="130">
        <v>3645.19262695313</v>
      </c>
      <c r="Y17" s="130">
        <v>214538.69313049299</v>
      </c>
    </row>
    <row r="18" spans="1:25" x14ac:dyDescent="0.5">
      <c r="A18" s="129" t="s">
        <v>406</v>
      </c>
      <c r="B18" s="129">
        <v>0</v>
      </c>
      <c r="C18" s="129" t="s">
        <v>407</v>
      </c>
      <c r="D18" s="129">
        <v>2036</v>
      </c>
      <c r="E18" s="130">
        <v>208538.316925049</v>
      </c>
      <c r="F18" s="130">
        <v>15533.3076171875</v>
      </c>
      <c r="I18" s="130">
        <v>96406.3828125</v>
      </c>
      <c r="J18" s="130">
        <v>3503.8564453125</v>
      </c>
      <c r="K18" s="130">
        <v>7862.17041015625</v>
      </c>
      <c r="L18" s="130">
        <v>1104.83264160156</v>
      </c>
      <c r="M18" s="130">
        <v>8709.287109375</v>
      </c>
      <c r="O18" s="130">
        <v>1009.11065673828</v>
      </c>
      <c r="Q18" s="130">
        <v>5466.34912109375</v>
      </c>
      <c r="R18" s="130">
        <v>59376.234375</v>
      </c>
      <c r="S18" s="130">
        <v>4313.623046875</v>
      </c>
      <c r="T18" s="130">
        <v>3605.08642578125</v>
      </c>
      <c r="Y18" s="130">
        <v>218517.63314819301</v>
      </c>
    </row>
    <row r="19" spans="1:25" x14ac:dyDescent="0.5">
      <c r="A19" s="129" t="s">
        <v>406</v>
      </c>
      <c r="B19" s="129">
        <v>0</v>
      </c>
      <c r="C19" s="129" t="s">
        <v>407</v>
      </c>
      <c r="D19" s="129">
        <v>2037</v>
      </c>
      <c r="E19" s="130">
        <v>212554.654907227</v>
      </c>
      <c r="F19" s="130">
        <v>15874.3603515625</v>
      </c>
      <c r="I19" s="130">
        <v>91902.5859375</v>
      </c>
      <c r="J19" s="130">
        <v>3503.8564453125</v>
      </c>
      <c r="K19" s="130">
        <v>7448.37158203125</v>
      </c>
      <c r="L19" s="130">
        <v>999.93463134765602</v>
      </c>
      <c r="M19" s="130">
        <v>9709.2216796875</v>
      </c>
      <c r="O19" s="130">
        <v>1009.11065673828</v>
      </c>
      <c r="Q19" s="130">
        <v>5287.2015228271503</v>
      </c>
      <c r="R19" s="130">
        <v>58625.1796875</v>
      </c>
      <c r="S19" s="130">
        <v>4313.623046875</v>
      </c>
      <c r="T19" s="130">
        <v>3562.57397460938</v>
      </c>
      <c r="Y19" s="130">
        <v>222354.823532104</v>
      </c>
    </row>
    <row r="20" spans="1:25" x14ac:dyDescent="0.5">
      <c r="A20" s="129" t="s">
        <v>406</v>
      </c>
      <c r="B20" s="129">
        <v>0</v>
      </c>
      <c r="C20" s="129" t="s">
        <v>407</v>
      </c>
      <c r="D20" s="129">
        <v>2038</v>
      </c>
      <c r="E20" s="130">
        <v>216123.118530273</v>
      </c>
      <c r="F20" s="130">
        <v>16222.8427734375</v>
      </c>
      <c r="I20" s="130">
        <v>87398.7890625</v>
      </c>
      <c r="J20" s="130">
        <v>3503.8564453125</v>
      </c>
      <c r="K20" s="130">
        <v>7448.37158203125</v>
      </c>
      <c r="L20" s="130">
        <v>999.93463134765602</v>
      </c>
      <c r="M20" s="130">
        <v>10709.15625</v>
      </c>
      <c r="O20" s="130">
        <v>1009.11065673828</v>
      </c>
      <c r="Q20" s="130">
        <v>5287.2015228271503</v>
      </c>
      <c r="R20" s="130">
        <v>57829.0625</v>
      </c>
      <c r="S20" s="130">
        <v>4313.623046875</v>
      </c>
      <c r="T20" s="130">
        <v>3517.5107421875</v>
      </c>
      <c r="Y20" s="130">
        <v>225923.28715515099</v>
      </c>
    </row>
    <row r="21" spans="1:25" x14ac:dyDescent="0.5">
      <c r="A21" s="129" t="s">
        <v>406</v>
      </c>
      <c r="B21" s="129">
        <v>0</v>
      </c>
      <c r="C21" s="129" t="s">
        <v>407</v>
      </c>
      <c r="D21" s="129">
        <v>2039</v>
      </c>
      <c r="E21" s="130">
        <v>221019.83526611299</v>
      </c>
      <c r="F21" s="130">
        <v>16596.751953125</v>
      </c>
      <c r="I21" s="130">
        <v>82894.9921875</v>
      </c>
      <c r="J21" s="130">
        <v>3503.8564453125</v>
      </c>
      <c r="K21" s="130">
        <v>7448.37158203125</v>
      </c>
      <c r="L21" s="130">
        <v>999.93463134765602</v>
      </c>
      <c r="M21" s="130">
        <v>11709.0908203125</v>
      </c>
      <c r="O21" s="130">
        <v>1009.11065673828</v>
      </c>
      <c r="Q21" s="130">
        <v>5287.2015228271503</v>
      </c>
      <c r="R21" s="130">
        <v>56985.1796875</v>
      </c>
      <c r="S21" s="130">
        <v>4313.623046875</v>
      </c>
      <c r="T21" s="130">
        <v>3469.74365234375</v>
      </c>
      <c r="Y21" s="130">
        <v>230820.00389099101</v>
      </c>
    </row>
    <row r="22" spans="1:25" x14ac:dyDescent="0.5">
      <c r="A22" s="129" t="s">
        <v>406</v>
      </c>
      <c r="B22" s="129">
        <v>0</v>
      </c>
      <c r="C22" s="129" t="s">
        <v>407</v>
      </c>
      <c r="D22" s="129">
        <v>2040</v>
      </c>
      <c r="E22" s="130">
        <v>225170.10501098601</v>
      </c>
      <c r="F22" s="130">
        <v>16961.88671875</v>
      </c>
      <c r="I22" s="130">
        <v>78391.1953125</v>
      </c>
      <c r="J22" s="130">
        <v>3503.8564453125</v>
      </c>
      <c r="K22" s="130">
        <v>7448.37158203125</v>
      </c>
      <c r="L22" s="130">
        <v>999.93463134765602</v>
      </c>
      <c r="M22" s="130">
        <v>12709.025390625</v>
      </c>
      <c r="O22" s="130">
        <v>1009.11065673828</v>
      </c>
      <c r="Q22" s="130">
        <v>5287.2015228271503</v>
      </c>
      <c r="R22" s="130">
        <v>56090.6640625</v>
      </c>
      <c r="S22" s="130">
        <v>4313.623046875</v>
      </c>
      <c r="T22" s="130">
        <v>3419.11059570313</v>
      </c>
      <c r="Y22" s="130">
        <v>234970.273635864</v>
      </c>
    </row>
    <row r="23" spans="1:25" x14ac:dyDescent="0.5">
      <c r="A23" s="129" t="s">
        <v>406</v>
      </c>
      <c r="B23" s="129">
        <v>0</v>
      </c>
      <c r="C23" s="129" t="s">
        <v>407</v>
      </c>
      <c r="D23" s="129">
        <v>2041</v>
      </c>
      <c r="E23" s="130">
        <v>229036.87576293899</v>
      </c>
      <c r="F23" s="130">
        <v>17318.81640625</v>
      </c>
      <c r="I23" s="130">
        <v>73887.3984375</v>
      </c>
      <c r="J23" s="130">
        <v>3503.8564453125</v>
      </c>
      <c r="K23" s="130">
        <v>7448.37158203125</v>
      </c>
      <c r="L23" s="130">
        <v>999.93463134765602</v>
      </c>
      <c r="M23" s="130">
        <v>13708.9599609375</v>
      </c>
      <c r="O23" s="130">
        <v>1009.11065673828</v>
      </c>
      <c r="Q23" s="130">
        <v>5045.55322265625</v>
      </c>
      <c r="R23" s="130">
        <v>55142.4765625</v>
      </c>
      <c r="S23" s="130">
        <v>4313.623046875</v>
      </c>
      <c r="T23" s="130">
        <v>3365.43969726563</v>
      </c>
      <c r="Y23" s="130">
        <v>238595.39608764599</v>
      </c>
    </row>
    <row r="24" spans="1:25" x14ac:dyDescent="0.5">
      <c r="A24" s="129" t="s">
        <v>406</v>
      </c>
      <c r="B24" s="129">
        <v>0</v>
      </c>
      <c r="C24" s="129" t="s">
        <v>407</v>
      </c>
      <c r="D24" s="129">
        <v>2042</v>
      </c>
      <c r="E24" s="130">
        <v>233932.28781127901</v>
      </c>
      <c r="F24" s="130">
        <v>17699.8359375</v>
      </c>
      <c r="I24" s="130">
        <v>69383.6015625</v>
      </c>
      <c r="J24" s="130">
        <v>3503.8564453125</v>
      </c>
      <c r="K24" s="130">
        <v>7448.37158203125</v>
      </c>
      <c r="L24" s="130">
        <v>999.93463134765602</v>
      </c>
      <c r="M24" s="130">
        <v>14708.89453125</v>
      </c>
      <c r="O24" s="130">
        <v>1009.11065673828</v>
      </c>
      <c r="Q24" s="130">
        <v>5045.55322265625</v>
      </c>
      <c r="R24" s="130">
        <v>54137.3984375</v>
      </c>
      <c r="S24" s="130">
        <v>4313.623046875</v>
      </c>
      <c r="T24" s="130">
        <v>3308.54858398438</v>
      </c>
      <c r="Y24" s="130">
        <v>243490.80813598601</v>
      </c>
    </row>
    <row r="25" spans="1:25" x14ac:dyDescent="0.5">
      <c r="A25" s="129" t="s">
        <v>406</v>
      </c>
      <c r="B25" s="129">
        <v>0</v>
      </c>
      <c r="C25" s="129" t="s">
        <v>407</v>
      </c>
      <c r="D25" s="129">
        <v>2043</v>
      </c>
      <c r="E25" s="130">
        <v>238380.90057373</v>
      </c>
      <c r="F25" s="130">
        <v>18088.451171875</v>
      </c>
      <c r="I25" s="130">
        <v>64879.80859375</v>
      </c>
      <c r="J25" s="130">
        <v>3503.8564453125</v>
      </c>
      <c r="K25" s="130">
        <v>7448.37158203125</v>
      </c>
      <c r="L25" s="130">
        <v>999.93463134765602</v>
      </c>
      <c r="M25" s="130">
        <v>15708.8291015625</v>
      </c>
      <c r="O25" s="130">
        <v>1009.11065673828</v>
      </c>
      <c r="Q25" s="130">
        <v>5045.55322265625</v>
      </c>
      <c r="R25" s="130">
        <v>53072.015625</v>
      </c>
      <c r="S25" s="130">
        <v>4313.623046875</v>
      </c>
      <c r="T25" s="130">
        <v>3248.24389648438</v>
      </c>
      <c r="Y25" s="130">
        <v>247939.42089843799</v>
      </c>
    </row>
    <row r="26" spans="1:25" x14ac:dyDescent="0.5">
      <c r="A26" s="129" t="s">
        <v>406</v>
      </c>
      <c r="B26" s="129">
        <v>0</v>
      </c>
      <c r="C26" s="129" t="s">
        <v>407</v>
      </c>
      <c r="D26" s="129">
        <v>2044</v>
      </c>
      <c r="E26" s="130">
        <v>243076.061706543</v>
      </c>
      <c r="F26" s="130">
        <v>18485.537109375</v>
      </c>
      <c r="I26" s="130">
        <v>60376.01953125</v>
      </c>
      <c r="J26" s="130">
        <v>3503.8564453125</v>
      </c>
      <c r="K26" s="130">
        <v>7448.37158203125</v>
      </c>
      <c r="L26" s="130">
        <v>999.93463134765602</v>
      </c>
      <c r="M26" s="130">
        <v>16708.763671875</v>
      </c>
      <c r="O26" s="130">
        <v>1009.11065673828</v>
      </c>
      <c r="Q26" s="130">
        <v>5045.55322265625</v>
      </c>
      <c r="R26" s="130">
        <v>51942.7109375</v>
      </c>
      <c r="S26" s="130">
        <v>4313.623046875</v>
      </c>
      <c r="T26" s="130">
        <v>3184.32080078125</v>
      </c>
      <c r="Y26" s="130">
        <v>252634.58203125</v>
      </c>
    </row>
    <row r="27" spans="1:25" x14ac:dyDescent="0.5">
      <c r="A27" s="129" t="s">
        <v>406</v>
      </c>
      <c r="B27" s="129">
        <v>0</v>
      </c>
      <c r="C27" s="129" t="s">
        <v>407</v>
      </c>
      <c r="D27" s="129">
        <v>2045</v>
      </c>
      <c r="E27" s="130">
        <v>247574.15106201201</v>
      </c>
      <c r="F27" s="130">
        <v>18911.609375</v>
      </c>
      <c r="I27" s="130">
        <v>55872.23046875</v>
      </c>
      <c r="J27" s="130">
        <v>3503.8564453125</v>
      </c>
      <c r="K27" s="130">
        <v>7448.37158203125</v>
      </c>
      <c r="L27" s="130">
        <v>999.93463134765602</v>
      </c>
      <c r="M27" s="130">
        <v>17708.69921875</v>
      </c>
      <c r="O27" s="130">
        <v>1009.11065673828</v>
      </c>
      <c r="Q27" s="130">
        <v>5045.55322265625</v>
      </c>
      <c r="R27" s="130">
        <v>50745.6484375</v>
      </c>
      <c r="S27" s="130">
        <v>4313.623046875</v>
      </c>
      <c r="T27" s="130">
        <v>3116.5625</v>
      </c>
      <c r="Y27" s="130">
        <v>257132.67138671901</v>
      </c>
    </row>
    <row r="28" spans="1:25" x14ac:dyDescent="0.5">
      <c r="A28" s="129" t="s">
        <v>406</v>
      </c>
      <c r="B28" s="129">
        <v>0</v>
      </c>
      <c r="C28" s="129" t="s">
        <v>407</v>
      </c>
      <c r="D28" s="129">
        <v>2046</v>
      </c>
      <c r="E28" s="130">
        <v>252016.73480224601</v>
      </c>
      <c r="F28" s="130">
        <v>19309.564453125</v>
      </c>
      <c r="I28" s="130">
        <v>52312.5234375</v>
      </c>
      <c r="J28" s="130">
        <v>3503.8564453125</v>
      </c>
      <c r="K28" s="130">
        <v>3724.18579101563</v>
      </c>
      <c r="L28" s="130">
        <v>55.853492736816399</v>
      </c>
      <c r="M28" s="130">
        <v>17764.552734375</v>
      </c>
      <c r="O28" s="130">
        <v>1009.11065673828</v>
      </c>
      <c r="Q28" s="130">
        <v>5045.55322265625</v>
      </c>
      <c r="R28" s="130">
        <v>49476.7578125</v>
      </c>
      <c r="S28" s="130">
        <v>4313.623046875</v>
      </c>
      <c r="T28" s="130">
        <v>3044.73876953125</v>
      </c>
      <c r="Y28" s="130">
        <v>261575.25512695301</v>
      </c>
    </row>
    <row r="29" spans="1:25" x14ac:dyDescent="0.5">
      <c r="A29" s="129" t="s">
        <v>406</v>
      </c>
      <c r="B29" s="129">
        <v>0</v>
      </c>
      <c r="C29" s="129" t="s">
        <v>407</v>
      </c>
      <c r="D29" s="129">
        <v>2047</v>
      </c>
      <c r="E29" s="130">
        <v>256852.546081543</v>
      </c>
      <c r="F29" s="130">
        <v>19734.384765625</v>
      </c>
      <c r="I29" s="130">
        <v>49696.89453125</v>
      </c>
      <c r="J29" s="130">
        <v>3503.8564453125</v>
      </c>
      <c r="L29" s="130">
        <v>-888.22766113281295</v>
      </c>
      <c r="M29" s="130">
        <v>16876.32421875</v>
      </c>
      <c r="O29" s="130">
        <v>1009.11065673828</v>
      </c>
      <c r="Q29" s="130">
        <v>5045.55322265625</v>
      </c>
      <c r="R29" s="130">
        <v>48131.734375</v>
      </c>
      <c r="S29" s="130">
        <v>4313.623046875</v>
      </c>
      <c r="T29" s="130">
        <v>2968.60546875</v>
      </c>
      <c r="Y29" s="130">
        <v>266411.06640625</v>
      </c>
    </row>
    <row r="30" spans="1:25" x14ac:dyDescent="0.5">
      <c r="A30" s="129" t="s">
        <v>406</v>
      </c>
      <c r="B30" s="129">
        <v>0</v>
      </c>
      <c r="C30" s="129" t="s">
        <v>407</v>
      </c>
      <c r="D30" s="129">
        <v>2048</v>
      </c>
      <c r="E30" s="130">
        <v>261578.84069824201</v>
      </c>
      <c r="F30" s="130">
        <v>20168.53515625</v>
      </c>
      <c r="I30" s="130">
        <v>47081.265625</v>
      </c>
      <c r="J30" s="130">
        <v>3503.8564453125</v>
      </c>
      <c r="L30" s="130">
        <v>-888.22766113281295</v>
      </c>
      <c r="M30" s="130">
        <v>15988.0966796875</v>
      </c>
      <c r="O30" s="130">
        <v>1009.11065673828</v>
      </c>
      <c r="Q30" s="130">
        <v>5045.55322265625</v>
      </c>
      <c r="R30" s="130">
        <v>46706.015625</v>
      </c>
      <c r="S30" s="130">
        <v>4313.623046875</v>
      </c>
      <c r="T30" s="130">
        <v>2887.90405273438</v>
      </c>
      <c r="Y30" s="130">
        <v>271137.36102294899</v>
      </c>
    </row>
    <row r="31" spans="1:25" x14ac:dyDescent="0.5">
      <c r="A31" s="129" t="s">
        <v>406</v>
      </c>
      <c r="B31" s="129">
        <v>0</v>
      </c>
      <c r="C31" s="129" t="s">
        <v>407</v>
      </c>
      <c r="D31" s="129">
        <v>2049</v>
      </c>
      <c r="E31" s="130">
        <v>253091.80944824201</v>
      </c>
      <c r="F31" s="130">
        <v>20610.400390625</v>
      </c>
      <c r="I31" s="130">
        <v>44465.63671875</v>
      </c>
      <c r="J31" s="130">
        <v>3503.8564453125</v>
      </c>
      <c r="L31" s="130">
        <v>-888.22766113281295</v>
      </c>
      <c r="M31" s="130">
        <v>15099.869140625</v>
      </c>
      <c r="O31" s="130">
        <v>1009.11065673828</v>
      </c>
      <c r="Q31" s="130">
        <v>5045.55322265625</v>
      </c>
      <c r="R31" s="130">
        <v>45194.75</v>
      </c>
      <c r="S31" s="130">
        <v>4313.623046875</v>
      </c>
      <c r="T31" s="130">
        <v>2802.36083984375</v>
      </c>
      <c r="Y31" s="130">
        <v>262650.32977294899</v>
      </c>
    </row>
    <row r="32" spans="1:25" x14ac:dyDescent="0.5">
      <c r="A32" s="129" t="s">
        <v>406</v>
      </c>
      <c r="B32" s="129">
        <v>0</v>
      </c>
      <c r="C32" s="129" t="s">
        <v>407</v>
      </c>
      <c r="D32" s="129">
        <v>2050</v>
      </c>
      <c r="E32" s="130">
        <v>250342.58831787101</v>
      </c>
      <c r="F32" s="130">
        <v>21085.4453125</v>
      </c>
      <c r="I32" s="130">
        <v>41850.0078125</v>
      </c>
      <c r="J32" s="130">
        <v>3503.8564453125</v>
      </c>
      <c r="L32" s="130">
        <v>-888.22766113281295</v>
      </c>
      <c r="M32" s="130">
        <v>14211.6416015625</v>
      </c>
      <c r="O32" s="130">
        <v>1009.11065673828</v>
      </c>
      <c r="Q32" s="130">
        <v>5045.55322265625</v>
      </c>
      <c r="R32" s="130">
        <v>43592.8125</v>
      </c>
      <c r="S32" s="130">
        <v>4313.623046875</v>
      </c>
      <c r="T32" s="130">
        <v>2711.68505859375</v>
      </c>
      <c r="Y32" s="130">
        <v>259901.10864257801</v>
      </c>
    </row>
    <row r="33" spans="1:25" x14ac:dyDescent="0.5">
      <c r="A33" s="129" t="s">
        <v>408</v>
      </c>
      <c r="B33" s="129">
        <v>0</v>
      </c>
      <c r="C33" s="129" t="s">
        <v>407</v>
      </c>
      <c r="D33" s="129">
        <v>0</v>
      </c>
      <c r="E33" s="130">
        <v>2348022.5655206498</v>
      </c>
      <c r="F33" s="130">
        <v>93745.554029359206</v>
      </c>
      <c r="G33" s="130">
        <v>68208.492018617704</v>
      </c>
      <c r="J33" s="130">
        <v>19963.519408414199</v>
      </c>
      <c r="L33" s="130">
        <v>5535.9366470286895</v>
      </c>
      <c r="O33" s="130">
        <v>5749.4935924053098</v>
      </c>
      <c r="Q33" s="130">
        <v>282257.93811640301</v>
      </c>
      <c r="S33" s="130">
        <v>-9527.0126777100104</v>
      </c>
      <c r="T33" s="130">
        <v>19707.842435318798</v>
      </c>
      <c r="Y33" s="130">
        <v>2655993.5166378701</v>
      </c>
    </row>
    <row r="34" spans="1:25" x14ac:dyDescent="0.5">
      <c r="A34" s="129" t="s">
        <v>408</v>
      </c>
      <c r="B34" s="129">
        <v>0</v>
      </c>
      <c r="C34" s="129" t="s">
        <v>407</v>
      </c>
      <c r="D34" s="129">
        <v>2021</v>
      </c>
      <c r="E34" s="130">
        <v>156462.412394226</v>
      </c>
      <c r="Q34" s="130">
        <v>22961.4289550781</v>
      </c>
      <c r="Y34" s="130">
        <v>179423.84134930401</v>
      </c>
    </row>
    <row r="35" spans="1:25" x14ac:dyDescent="0.5">
      <c r="A35" s="129" t="s">
        <v>408</v>
      </c>
      <c r="B35" s="129">
        <v>0</v>
      </c>
      <c r="C35" s="129" t="s">
        <v>407</v>
      </c>
      <c r="D35" s="129">
        <v>2022</v>
      </c>
      <c r="E35" s="130">
        <v>154880.362094879</v>
      </c>
      <c r="Q35" s="130">
        <v>36301.1298828125</v>
      </c>
      <c r="Y35" s="130">
        <v>191181.491977692</v>
      </c>
    </row>
    <row r="36" spans="1:25" x14ac:dyDescent="0.5">
      <c r="A36" s="129" t="s">
        <v>408</v>
      </c>
      <c r="B36" s="129">
        <v>0</v>
      </c>
      <c r="C36" s="129" t="s">
        <v>407</v>
      </c>
      <c r="D36" s="129">
        <v>2023</v>
      </c>
      <c r="E36" s="130">
        <v>152493.95973587001</v>
      </c>
      <c r="Q36" s="130">
        <v>35360.05078125</v>
      </c>
      <c r="Y36" s="130">
        <v>187854.01051712001</v>
      </c>
    </row>
    <row r="37" spans="1:25" x14ac:dyDescent="0.5">
      <c r="A37" s="129" t="s">
        <v>408</v>
      </c>
      <c r="B37" s="129">
        <v>0</v>
      </c>
      <c r="C37" s="129" t="s">
        <v>407</v>
      </c>
      <c r="D37" s="129">
        <v>2024</v>
      </c>
      <c r="E37" s="130">
        <v>155851.36090850801</v>
      </c>
      <c r="Q37" s="130">
        <v>37743.0400390625</v>
      </c>
      <c r="Y37" s="130">
        <v>193594.400947571</v>
      </c>
    </row>
    <row r="38" spans="1:25" x14ac:dyDescent="0.5">
      <c r="A38" s="129" t="s">
        <v>408</v>
      </c>
      <c r="B38" s="129">
        <v>0</v>
      </c>
      <c r="C38" s="129" t="s">
        <v>407</v>
      </c>
      <c r="D38" s="129">
        <v>2025</v>
      </c>
      <c r="E38" s="130">
        <v>162138.05951309201</v>
      </c>
      <c r="Q38" s="130">
        <v>39290.640625</v>
      </c>
      <c r="Y38" s="130">
        <v>201428.70013809201</v>
      </c>
    </row>
    <row r="39" spans="1:25" x14ac:dyDescent="0.5">
      <c r="A39" s="129" t="s">
        <v>408</v>
      </c>
      <c r="B39" s="129">
        <v>0</v>
      </c>
      <c r="C39" s="129" t="s">
        <v>407</v>
      </c>
      <c r="D39" s="129">
        <v>2026</v>
      </c>
      <c r="E39" s="130">
        <v>167551.52729415899</v>
      </c>
      <c r="Q39" s="130">
        <v>38625.650390625</v>
      </c>
      <c r="Y39" s="130">
        <v>206177.17768478399</v>
      </c>
    </row>
    <row r="40" spans="1:25" x14ac:dyDescent="0.5">
      <c r="A40" s="129" t="s">
        <v>408</v>
      </c>
      <c r="B40" s="129">
        <v>0</v>
      </c>
      <c r="C40" s="129" t="s">
        <v>407</v>
      </c>
      <c r="D40" s="129">
        <v>2027</v>
      </c>
      <c r="E40" s="130">
        <v>168670.552490234</v>
      </c>
      <c r="Q40" s="130">
        <v>40117.5205078125</v>
      </c>
      <c r="Y40" s="130">
        <v>208788.07299804699</v>
      </c>
    </row>
    <row r="41" spans="1:25" x14ac:dyDescent="0.5">
      <c r="A41" s="129" t="s">
        <v>408</v>
      </c>
      <c r="B41" s="129">
        <v>0</v>
      </c>
      <c r="C41" s="129" t="s">
        <v>407</v>
      </c>
      <c r="D41" s="129">
        <v>2028</v>
      </c>
      <c r="E41" s="130">
        <v>166126.658035278</v>
      </c>
      <c r="Q41" s="130">
        <v>40262.528182983398</v>
      </c>
      <c r="Y41" s="130">
        <v>206389.18621826201</v>
      </c>
    </row>
    <row r="42" spans="1:25" x14ac:dyDescent="0.5">
      <c r="A42" s="129" t="s">
        <v>408</v>
      </c>
      <c r="B42" s="129">
        <v>0</v>
      </c>
      <c r="C42" s="129" t="s">
        <v>407</v>
      </c>
      <c r="D42" s="129">
        <v>2029</v>
      </c>
      <c r="E42" s="130">
        <v>180011.55625915501</v>
      </c>
      <c r="Q42" s="130">
        <v>14400.2479095459</v>
      </c>
      <c r="Y42" s="130">
        <v>194411.804168701</v>
      </c>
    </row>
    <row r="43" spans="1:25" x14ac:dyDescent="0.5">
      <c r="A43" s="129" t="s">
        <v>408</v>
      </c>
      <c r="B43" s="129">
        <v>0</v>
      </c>
      <c r="C43" s="129" t="s">
        <v>407</v>
      </c>
      <c r="D43" s="129">
        <v>2030</v>
      </c>
      <c r="E43" s="130">
        <v>182992.67664718599</v>
      </c>
      <c r="G43" s="130">
        <v>126138.828125</v>
      </c>
      <c r="I43" s="130">
        <v>126138.828125</v>
      </c>
      <c r="Q43" s="130">
        <v>15150.6483001709</v>
      </c>
      <c r="R43" s="130">
        <v>63069.4140625</v>
      </c>
      <c r="S43" s="130">
        <v>-63069.4140625</v>
      </c>
      <c r="Y43" s="130">
        <v>198143.324947357</v>
      </c>
    </row>
    <row r="44" spans="1:25" x14ac:dyDescent="0.5">
      <c r="A44" s="129" t="s">
        <v>408</v>
      </c>
      <c r="B44" s="129">
        <v>0</v>
      </c>
      <c r="C44" s="129" t="s">
        <v>407</v>
      </c>
      <c r="D44" s="129">
        <v>2031</v>
      </c>
      <c r="E44" s="130">
        <v>174909.39151001</v>
      </c>
      <c r="F44" s="130">
        <v>13931.8759765625</v>
      </c>
      <c r="H44" s="130">
        <v>126138.828125</v>
      </c>
      <c r="I44" s="130">
        <v>121924.3828125</v>
      </c>
      <c r="J44" s="130">
        <v>3503.8564453125</v>
      </c>
      <c r="K44" s="130">
        <v>6306.94140625</v>
      </c>
      <c r="L44" s="130">
        <v>710.58209228515602</v>
      </c>
      <c r="M44" s="130">
        <v>710.58209228515602</v>
      </c>
      <c r="O44" s="130">
        <v>1009.11065673828</v>
      </c>
      <c r="Q44" s="130">
        <v>15299.211288452099</v>
      </c>
      <c r="R44" s="130">
        <v>62539.953125</v>
      </c>
      <c r="S44" s="130">
        <v>4313.623046875</v>
      </c>
      <c r="T44" s="130">
        <v>3784.16479492188</v>
      </c>
      <c r="Y44" s="130">
        <v>194721.56990051299</v>
      </c>
    </row>
    <row r="45" spans="1:25" x14ac:dyDescent="0.5">
      <c r="A45" s="129" t="s">
        <v>408</v>
      </c>
      <c r="B45" s="129">
        <v>0</v>
      </c>
      <c r="C45" s="129" t="s">
        <v>407</v>
      </c>
      <c r="D45" s="129">
        <v>2032</v>
      </c>
      <c r="E45" s="130">
        <v>179065.34765625</v>
      </c>
      <c r="F45" s="130">
        <v>14237.771484375</v>
      </c>
      <c r="I45" s="130">
        <v>116271.015625</v>
      </c>
      <c r="J45" s="130">
        <v>3503.8564453125</v>
      </c>
      <c r="K45" s="130">
        <v>11983.1884765625</v>
      </c>
      <c r="L45" s="130">
        <v>2149.5107421875</v>
      </c>
      <c r="M45" s="130">
        <v>2860.0927734375</v>
      </c>
      <c r="O45" s="130">
        <v>1009.11065673828</v>
      </c>
      <c r="Q45" s="130">
        <v>9323.2554779052698</v>
      </c>
      <c r="R45" s="130">
        <v>61978.71875</v>
      </c>
      <c r="S45" s="130">
        <v>4313.623046875</v>
      </c>
      <c r="T45" s="130">
        <v>3752.39721679688</v>
      </c>
      <c r="Y45" s="130">
        <v>192901.570236206</v>
      </c>
    </row>
    <row r="46" spans="1:25" x14ac:dyDescent="0.5">
      <c r="A46" s="129" t="s">
        <v>408</v>
      </c>
      <c r="B46" s="129">
        <v>0</v>
      </c>
      <c r="C46" s="129" t="s">
        <v>407</v>
      </c>
      <c r="D46" s="129">
        <v>2033</v>
      </c>
      <c r="E46" s="130">
        <v>183352.09961700399</v>
      </c>
      <c r="F46" s="130">
        <v>14565.2529296875</v>
      </c>
      <c r="I46" s="130">
        <v>110921.421875</v>
      </c>
      <c r="J46" s="130">
        <v>3503.8564453125</v>
      </c>
      <c r="K46" s="130">
        <v>10784.8701171875</v>
      </c>
      <c r="L46" s="130">
        <v>1845.73706054688</v>
      </c>
      <c r="M46" s="130">
        <v>4705.830078125</v>
      </c>
      <c r="O46" s="130">
        <v>1009.11065673828</v>
      </c>
      <c r="Q46" s="130">
        <v>7479.4534759521503</v>
      </c>
      <c r="R46" s="130">
        <v>61383.8125</v>
      </c>
      <c r="S46" s="130">
        <v>4313.623046875</v>
      </c>
      <c r="T46" s="130">
        <v>3718.72314453125</v>
      </c>
      <c r="Y46" s="130">
        <v>195344.520195007</v>
      </c>
    </row>
    <row r="47" spans="1:25" x14ac:dyDescent="0.5">
      <c r="A47" s="129" t="s">
        <v>408</v>
      </c>
      <c r="B47" s="129">
        <v>0</v>
      </c>
      <c r="C47" s="129" t="s">
        <v>407</v>
      </c>
      <c r="D47" s="129">
        <v>2034</v>
      </c>
      <c r="E47" s="130">
        <v>180915.12911987299</v>
      </c>
      <c r="F47" s="130">
        <v>14885.681640625</v>
      </c>
      <c r="I47" s="130">
        <v>105845.21875</v>
      </c>
      <c r="J47" s="130">
        <v>3503.8564453125</v>
      </c>
      <c r="K47" s="130">
        <v>9706.3828125</v>
      </c>
      <c r="L47" s="130">
        <v>1572.34057617188</v>
      </c>
      <c r="M47" s="130">
        <v>6278.1708984375</v>
      </c>
      <c r="O47" s="130">
        <v>1009.11065673828</v>
      </c>
      <c r="Q47" s="130">
        <v>6476.39451599121</v>
      </c>
      <c r="R47" s="130">
        <v>60753.2109375</v>
      </c>
      <c r="S47" s="130">
        <v>4313.623046875</v>
      </c>
      <c r="T47" s="130">
        <v>3683.02856445313</v>
      </c>
      <c r="Y47" s="130">
        <v>191904.49073791501</v>
      </c>
    </row>
    <row r="48" spans="1:25" x14ac:dyDescent="0.5">
      <c r="A48" s="129" t="s">
        <v>408</v>
      </c>
      <c r="B48" s="129">
        <v>0</v>
      </c>
      <c r="C48" s="129" t="s">
        <v>407</v>
      </c>
      <c r="D48" s="129">
        <v>2035</v>
      </c>
      <c r="E48" s="130">
        <v>184798.386901855</v>
      </c>
      <c r="F48" s="130">
        <v>15198.9326171875</v>
      </c>
      <c r="I48" s="130">
        <v>101015.078125</v>
      </c>
      <c r="J48" s="130">
        <v>3503.8564453125</v>
      </c>
      <c r="K48" s="130">
        <v>8735.7451171875</v>
      </c>
      <c r="L48" s="130">
        <v>1326.28381347656</v>
      </c>
      <c r="M48" s="130">
        <v>7604.45458984375</v>
      </c>
      <c r="O48" s="130">
        <v>1009.11065673828</v>
      </c>
      <c r="Q48" s="130">
        <v>5794.1637115478497</v>
      </c>
      <c r="R48" s="130">
        <v>60084.7734375</v>
      </c>
      <c r="S48" s="130">
        <v>4313.623046875</v>
      </c>
      <c r="T48" s="130">
        <v>3645.19262695313</v>
      </c>
      <c r="Y48" s="130">
        <v>195105.51771545401</v>
      </c>
    </row>
    <row r="49" spans="1:25" x14ac:dyDescent="0.5">
      <c r="A49" s="129" t="s">
        <v>408</v>
      </c>
      <c r="B49" s="129">
        <v>0</v>
      </c>
      <c r="C49" s="129" t="s">
        <v>407</v>
      </c>
      <c r="D49" s="129">
        <v>2036</v>
      </c>
      <c r="E49" s="130">
        <v>188489.064971924</v>
      </c>
      <c r="F49" s="130">
        <v>15533.3076171875</v>
      </c>
      <c r="I49" s="130">
        <v>96406.3828125</v>
      </c>
      <c r="J49" s="130">
        <v>3503.8564453125</v>
      </c>
      <c r="K49" s="130">
        <v>7862.17041015625</v>
      </c>
      <c r="L49" s="130">
        <v>1104.83264160156</v>
      </c>
      <c r="M49" s="130">
        <v>8709.287109375</v>
      </c>
      <c r="O49" s="130">
        <v>1009.11065673828</v>
      </c>
      <c r="Q49" s="130">
        <v>5466.34912109375</v>
      </c>
      <c r="R49" s="130">
        <v>59376.234375</v>
      </c>
      <c r="S49" s="130">
        <v>4313.623046875</v>
      </c>
      <c r="T49" s="130">
        <v>3605.08642578125</v>
      </c>
      <c r="Y49" s="130">
        <v>198468.38119506801</v>
      </c>
    </row>
    <row r="50" spans="1:25" x14ac:dyDescent="0.5">
      <c r="A50" s="129" t="s">
        <v>408</v>
      </c>
      <c r="B50" s="129">
        <v>0</v>
      </c>
      <c r="C50" s="129" t="s">
        <v>407</v>
      </c>
      <c r="D50" s="129">
        <v>2037</v>
      </c>
      <c r="E50" s="130">
        <v>192919.74536132801</v>
      </c>
      <c r="F50" s="130">
        <v>15874.3603515625</v>
      </c>
      <c r="I50" s="130">
        <v>91902.5859375</v>
      </c>
      <c r="J50" s="130">
        <v>3503.8564453125</v>
      </c>
      <c r="K50" s="130">
        <v>7448.37158203125</v>
      </c>
      <c r="L50" s="130">
        <v>999.93463134765602</v>
      </c>
      <c r="M50" s="130">
        <v>9709.2216796875</v>
      </c>
      <c r="O50" s="130">
        <v>1009.11065673828</v>
      </c>
      <c r="Q50" s="130">
        <v>5287.2015228271503</v>
      </c>
      <c r="R50" s="130">
        <v>58625.1796875</v>
      </c>
      <c r="S50" s="130">
        <v>4313.623046875</v>
      </c>
      <c r="T50" s="130">
        <v>3562.57397460938</v>
      </c>
      <c r="Y50" s="130">
        <v>202719.913986206</v>
      </c>
    </row>
    <row r="51" spans="1:25" x14ac:dyDescent="0.5">
      <c r="A51" s="129" t="s">
        <v>408</v>
      </c>
      <c r="B51" s="129">
        <v>0</v>
      </c>
      <c r="C51" s="129" t="s">
        <v>407</v>
      </c>
      <c r="D51" s="129">
        <v>2038</v>
      </c>
      <c r="E51" s="130">
        <v>197025.199829102</v>
      </c>
      <c r="F51" s="130">
        <v>16222.8427734375</v>
      </c>
      <c r="I51" s="130">
        <v>87398.7890625</v>
      </c>
      <c r="J51" s="130">
        <v>3503.8564453125</v>
      </c>
      <c r="K51" s="130">
        <v>7448.37158203125</v>
      </c>
      <c r="L51" s="130">
        <v>999.93463134765602</v>
      </c>
      <c r="M51" s="130">
        <v>10709.15625</v>
      </c>
      <c r="O51" s="130">
        <v>1009.11065673828</v>
      </c>
      <c r="Q51" s="130">
        <v>5287.2015228271503</v>
      </c>
      <c r="R51" s="130">
        <v>57829.0625</v>
      </c>
      <c r="S51" s="130">
        <v>4313.623046875</v>
      </c>
      <c r="T51" s="130">
        <v>3517.5107421875</v>
      </c>
      <c r="Y51" s="130">
        <v>206825.368453979</v>
      </c>
    </row>
    <row r="52" spans="1:25" x14ac:dyDescent="0.5">
      <c r="A52" s="129" t="s">
        <v>408</v>
      </c>
      <c r="B52" s="129">
        <v>0</v>
      </c>
      <c r="C52" s="129" t="s">
        <v>407</v>
      </c>
      <c r="D52" s="129">
        <v>2039</v>
      </c>
      <c r="E52" s="130">
        <v>201207.17840576201</v>
      </c>
      <c r="F52" s="130">
        <v>16596.751953125</v>
      </c>
      <c r="I52" s="130">
        <v>82894.9921875</v>
      </c>
      <c r="J52" s="130">
        <v>3503.8564453125</v>
      </c>
      <c r="K52" s="130">
        <v>7448.37158203125</v>
      </c>
      <c r="L52" s="130">
        <v>999.93463134765602</v>
      </c>
      <c r="M52" s="130">
        <v>11709.0908203125</v>
      </c>
      <c r="O52" s="130">
        <v>1009.11065673828</v>
      </c>
      <c r="Q52" s="130">
        <v>5287.2015228271503</v>
      </c>
      <c r="R52" s="130">
        <v>56985.1796875</v>
      </c>
      <c r="S52" s="130">
        <v>4313.623046875</v>
      </c>
      <c r="T52" s="130">
        <v>3469.74365234375</v>
      </c>
      <c r="Y52" s="130">
        <v>211007.34703064</v>
      </c>
    </row>
    <row r="53" spans="1:25" x14ac:dyDescent="0.5">
      <c r="A53" s="129" t="s">
        <v>408</v>
      </c>
      <c r="B53" s="129">
        <v>0</v>
      </c>
      <c r="C53" s="129" t="s">
        <v>407</v>
      </c>
      <c r="D53" s="129">
        <v>2040</v>
      </c>
      <c r="E53" s="130">
        <v>205380.75076293899</v>
      </c>
      <c r="F53" s="130">
        <v>16961.88671875</v>
      </c>
      <c r="I53" s="130">
        <v>78391.1953125</v>
      </c>
      <c r="J53" s="130">
        <v>3503.8564453125</v>
      </c>
      <c r="K53" s="130">
        <v>7448.37158203125</v>
      </c>
      <c r="L53" s="130">
        <v>999.93463134765602</v>
      </c>
      <c r="M53" s="130">
        <v>12709.025390625</v>
      </c>
      <c r="O53" s="130">
        <v>1009.11065673828</v>
      </c>
      <c r="Q53" s="130">
        <v>5287.2015228271503</v>
      </c>
      <c r="R53" s="130">
        <v>56090.6640625</v>
      </c>
      <c r="S53" s="130">
        <v>4313.623046875</v>
      </c>
      <c r="T53" s="130">
        <v>3419.11059570313</v>
      </c>
      <c r="Y53" s="130">
        <v>215180.919387817</v>
      </c>
    </row>
    <row r="54" spans="1:25" x14ac:dyDescent="0.5">
      <c r="A54" s="129" t="s">
        <v>408</v>
      </c>
      <c r="B54" s="129">
        <v>0</v>
      </c>
      <c r="C54" s="129" t="s">
        <v>407</v>
      </c>
      <c r="D54" s="129">
        <v>2041</v>
      </c>
      <c r="E54" s="130">
        <v>201236.175689697</v>
      </c>
      <c r="F54" s="130">
        <v>17318.81640625</v>
      </c>
      <c r="I54" s="130">
        <v>73887.3984375</v>
      </c>
      <c r="J54" s="130">
        <v>3503.8564453125</v>
      </c>
      <c r="K54" s="130">
        <v>7448.37158203125</v>
      </c>
      <c r="L54" s="130">
        <v>999.93463134765602</v>
      </c>
      <c r="M54" s="130">
        <v>13708.9599609375</v>
      </c>
      <c r="O54" s="130">
        <v>1009.11065673828</v>
      </c>
      <c r="Q54" s="130">
        <v>5045.55322265625</v>
      </c>
      <c r="R54" s="130">
        <v>55142.4765625</v>
      </c>
      <c r="S54" s="130">
        <v>4313.623046875</v>
      </c>
      <c r="T54" s="130">
        <v>3365.43969726563</v>
      </c>
      <c r="Y54" s="130">
        <v>210794.69601440401</v>
      </c>
    </row>
    <row r="55" spans="1:25" x14ac:dyDescent="0.5">
      <c r="A55" s="129" t="s">
        <v>408</v>
      </c>
      <c r="B55" s="129">
        <v>0</v>
      </c>
      <c r="C55" s="129" t="s">
        <v>407</v>
      </c>
      <c r="D55" s="129">
        <v>2042</v>
      </c>
      <c r="E55" s="130">
        <v>205694.542327881</v>
      </c>
      <c r="F55" s="130">
        <v>17699.8359375</v>
      </c>
      <c r="I55" s="130">
        <v>69383.6015625</v>
      </c>
      <c r="J55" s="130">
        <v>3503.8564453125</v>
      </c>
      <c r="K55" s="130">
        <v>7448.37158203125</v>
      </c>
      <c r="L55" s="130">
        <v>999.93463134765602</v>
      </c>
      <c r="M55" s="130">
        <v>14708.89453125</v>
      </c>
      <c r="O55" s="130">
        <v>1009.11065673828</v>
      </c>
      <c r="Q55" s="130">
        <v>5045.55322265625</v>
      </c>
      <c r="R55" s="130">
        <v>54137.3984375</v>
      </c>
      <c r="S55" s="130">
        <v>4313.623046875</v>
      </c>
      <c r="T55" s="130">
        <v>3308.54858398438</v>
      </c>
      <c r="Y55" s="130">
        <v>215253.06265258801</v>
      </c>
    </row>
    <row r="56" spans="1:25" x14ac:dyDescent="0.5">
      <c r="A56" s="129" t="s">
        <v>408</v>
      </c>
      <c r="B56" s="129">
        <v>0</v>
      </c>
      <c r="C56" s="129" t="s">
        <v>407</v>
      </c>
      <c r="D56" s="129">
        <v>2043</v>
      </c>
      <c r="E56" s="130">
        <v>209730.73956298799</v>
      </c>
      <c r="F56" s="130">
        <v>18088.451171875</v>
      </c>
      <c r="I56" s="130">
        <v>64879.80859375</v>
      </c>
      <c r="J56" s="130">
        <v>3503.8564453125</v>
      </c>
      <c r="K56" s="130">
        <v>7448.37158203125</v>
      </c>
      <c r="L56" s="130">
        <v>999.93463134765602</v>
      </c>
      <c r="M56" s="130">
        <v>15708.8291015625</v>
      </c>
      <c r="O56" s="130">
        <v>1009.11065673828</v>
      </c>
      <c r="Q56" s="130">
        <v>5045.55322265625</v>
      </c>
      <c r="R56" s="130">
        <v>53072.015625</v>
      </c>
      <c r="S56" s="130">
        <v>4313.623046875</v>
      </c>
      <c r="T56" s="130">
        <v>3248.24389648438</v>
      </c>
      <c r="Y56" s="130">
        <v>219289.25988769499</v>
      </c>
    </row>
    <row r="57" spans="1:25" x14ac:dyDescent="0.5">
      <c r="A57" s="129" t="s">
        <v>408</v>
      </c>
      <c r="B57" s="129">
        <v>0</v>
      </c>
      <c r="C57" s="129" t="s">
        <v>407</v>
      </c>
      <c r="D57" s="129">
        <v>2044</v>
      </c>
      <c r="E57" s="130">
        <v>214167.17083740199</v>
      </c>
      <c r="F57" s="130">
        <v>18485.537109375</v>
      </c>
      <c r="I57" s="130">
        <v>60376.01953125</v>
      </c>
      <c r="J57" s="130">
        <v>3503.8564453125</v>
      </c>
      <c r="K57" s="130">
        <v>7448.37158203125</v>
      </c>
      <c r="L57" s="130">
        <v>999.93463134765602</v>
      </c>
      <c r="M57" s="130">
        <v>16708.763671875</v>
      </c>
      <c r="O57" s="130">
        <v>1009.11065673828</v>
      </c>
      <c r="Q57" s="130">
        <v>5045.55322265625</v>
      </c>
      <c r="R57" s="130">
        <v>51942.7109375</v>
      </c>
      <c r="S57" s="130">
        <v>4313.623046875</v>
      </c>
      <c r="T57" s="130">
        <v>3184.32080078125</v>
      </c>
      <c r="Y57" s="130">
        <v>223725.691162109</v>
      </c>
    </row>
    <row r="58" spans="1:25" x14ac:dyDescent="0.5">
      <c r="A58" s="129" t="s">
        <v>408</v>
      </c>
      <c r="B58" s="129">
        <v>0</v>
      </c>
      <c r="C58" s="129" t="s">
        <v>407</v>
      </c>
      <c r="D58" s="129">
        <v>2045</v>
      </c>
      <c r="E58" s="130">
        <v>218468.972106934</v>
      </c>
      <c r="F58" s="130">
        <v>18911.609375</v>
      </c>
      <c r="I58" s="130">
        <v>55872.23046875</v>
      </c>
      <c r="J58" s="130">
        <v>3503.8564453125</v>
      </c>
      <c r="K58" s="130">
        <v>7448.37158203125</v>
      </c>
      <c r="L58" s="130">
        <v>999.93463134765602</v>
      </c>
      <c r="M58" s="130">
        <v>17708.69921875</v>
      </c>
      <c r="O58" s="130">
        <v>1009.11065673828</v>
      </c>
      <c r="Q58" s="130">
        <v>5045.55322265625</v>
      </c>
      <c r="R58" s="130">
        <v>50745.6484375</v>
      </c>
      <c r="S58" s="130">
        <v>4313.623046875</v>
      </c>
      <c r="T58" s="130">
        <v>3116.5625</v>
      </c>
      <c r="Y58" s="130">
        <v>228027.492431641</v>
      </c>
    </row>
    <row r="59" spans="1:25" x14ac:dyDescent="0.5">
      <c r="A59" s="129" t="s">
        <v>408</v>
      </c>
      <c r="B59" s="129">
        <v>0</v>
      </c>
      <c r="C59" s="129" t="s">
        <v>407</v>
      </c>
      <c r="D59" s="129">
        <v>2046</v>
      </c>
      <c r="E59" s="130">
        <v>223007.57659912101</v>
      </c>
      <c r="F59" s="130">
        <v>19309.564453125</v>
      </c>
      <c r="I59" s="130">
        <v>52312.5234375</v>
      </c>
      <c r="J59" s="130">
        <v>3503.8564453125</v>
      </c>
      <c r="K59" s="130">
        <v>3724.18579101563</v>
      </c>
      <c r="L59" s="130">
        <v>55.853492736816399</v>
      </c>
      <c r="M59" s="130">
        <v>17764.552734375</v>
      </c>
      <c r="O59" s="130">
        <v>1009.11065673828</v>
      </c>
      <c r="Q59" s="130">
        <v>5045.55322265625</v>
      </c>
      <c r="R59" s="130">
        <v>49476.7578125</v>
      </c>
      <c r="S59" s="130">
        <v>4313.623046875</v>
      </c>
      <c r="T59" s="130">
        <v>3044.73876953125</v>
      </c>
      <c r="Y59" s="130">
        <v>232566.09692382801</v>
      </c>
    </row>
    <row r="60" spans="1:25" x14ac:dyDescent="0.5">
      <c r="A60" s="129" t="s">
        <v>408</v>
      </c>
      <c r="B60" s="129">
        <v>0</v>
      </c>
      <c r="C60" s="129" t="s">
        <v>407</v>
      </c>
      <c r="D60" s="129">
        <v>2047</v>
      </c>
      <c r="E60" s="130">
        <v>227869.24188232399</v>
      </c>
      <c r="F60" s="130">
        <v>19734.384765625</v>
      </c>
      <c r="I60" s="130">
        <v>49696.89453125</v>
      </c>
      <c r="J60" s="130">
        <v>3503.8564453125</v>
      </c>
      <c r="L60" s="130">
        <v>-888.22766113281295</v>
      </c>
      <c r="M60" s="130">
        <v>16876.32421875</v>
      </c>
      <c r="O60" s="130">
        <v>1009.11065673828</v>
      </c>
      <c r="Q60" s="130">
        <v>5045.55322265625</v>
      </c>
      <c r="R60" s="130">
        <v>48131.734375</v>
      </c>
      <c r="S60" s="130">
        <v>4313.623046875</v>
      </c>
      <c r="T60" s="130">
        <v>2968.60546875</v>
      </c>
      <c r="Y60" s="130">
        <v>237427.76220703099</v>
      </c>
    </row>
    <row r="61" spans="1:25" x14ac:dyDescent="0.5">
      <c r="A61" s="129" t="s">
        <v>408</v>
      </c>
      <c r="B61" s="129">
        <v>0</v>
      </c>
      <c r="C61" s="129" t="s">
        <v>407</v>
      </c>
      <c r="D61" s="129">
        <v>2048</v>
      </c>
      <c r="E61" s="130">
        <v>232815.396118164</v>
      </c>
      <c r="F61" s="130">
        <v>20168.53515625</v>
      </c>
      <c r="I61" s="130">
        <v>47081.265625</v>
      </c>
      <c r="J61" s="130">
        <v>3503.8564453125</v>
      </c>
      <c r="L61" s="130">
        <v>-888.22766113281295</v>
      </c>
      <c r="M61" s="130">
        <v>15988.0966796875</v>
      </c>
      <c r="O61" s="130">
        <v>1009.11065673828</v>
      </c>
      <c r="Q61" s="130">
        <v>5045.55322265625</v>
      </c>
      <c r="R61" s="130">
        <v>46706.015625</v>
      </c>
      <c r="S61" s="130">
        <v>4313.623046875</v>
      </c>
      <c r="T61" s="130">
        <v>2887.90405273438</v>
      </c>
      <c r="Y61" s="130">
        <v>242373.91644287101</v>
      </c>
    </row>
    <row r="62" spans="1:25" x14ac:dyDescent="0.5">
      <c r="A62" s="129" t="s">
        <v>408</v>
      </c>
      <c r="B62" s="129">
        <v>0</v>
      </c>
      <c r="C62" s="129" t="s">
        <v>407</v>
      </c>
      <c r="D62" s="129">
        <v>2049</v>
      </c>
      <c r="E62" s="130">
        <v>237559.82727050799</v>
      </c>
      <c r="F62" s="130">
        <v>20610.400390625</v>
      </c>
      <c r="I62" s="130">
        <v>44465.63671875</v>
      </c>
      <c r="J62" s="130">
        <v>3503.8564453125</v>
      </c>
      <c r="L62" s="130">
        <v>-888.22766113281295</v>
      </c>
      <c r="M62" s="130">
        <v>15099.869140625</v>
      </c>
      <c r="O62" s="130">
        <v>1009.11065673828</v>
      </c>
      <c r="Q62" s="130">
        <v>5045.55322265625</v>
      </c>
      <c r="R62" s="130">
        <v>45194.75</v>
      </c>
      <c r="S62" s="130">
        <v>4313.623046875</v>
      </c>
      <c r="T62" s="130">
        <v>2802.36083984375</v>
      </c>
      <c r="Y62" s="130">
        <v>247118.34759521499</v>
      </c>
    </row>
    <row r="63" spans="1:25" x14ac:dyDescent="0.5">
      <c r="A63" s="129" t="s">
        <v>408</v>
      </c>
      <c r="B63" s="129">
        <v>0</v>
      </c>
      <c r="C63" s="129" t="s">
        <v>407</v>
      </c>
      <c r="D63" s="129">
        <v>2050</v>
      </c>
      <c r="E63" s="130">
        <v>243838.29010009801</v>
      </c>
      <c r="F63" s="130">
        <v>21085.4453125</v>
      </c>
      <c r="I63" s="130">
        <v>41850.0078125</v>
      </c>
      <c r="J63" s="130">
        <v>3503.8564453125</v>
      </c>
      <c r="L63" s="130">
        <v>-888.22766113281295</v>
      </c>
      <c r="M63" s="130">
        <v>14211.6416015625</v>
      </c>
      <c r="O63" s="130">
        <v>1009.11065673828</v>
      </c>
      <c r="Q63" s="130">
        <v>5045.55322265625</v>
      </c>
      <c r="R63" s="130">
        <v>43592.8125</v>
      </c>
      <c r="S63" s="130">
        <v>4313.623046875</v>
      </c>
      <c r="T63" s="130">
        <v>2711.68505859375</v>
      </c>
      <c r="Y63" s="130">
        <v>253396.81042480501</v>
      </c>
    </row>
    <row r="64" spans="1:25" x14ac:dyDescent="0.5">
      <c r="A64" s="129" t="s">
        <v>409</v>
      </c>
      <c r="B64" s="129">
        <v>0</v>
      </c>
      <c r="C64" s="129" t="s">
        <v>407</v>
      </c>
      <c r="D64" s="129">
        <v>0</v>
      </c>
      <c r="E64" s="130">
        <v>2652766.3849256099</v>
      </c>
      <c r="F64" s="130">
        <v>93745.554029359206</v>
      </c>
      <c r="G64" s="130">
        <v>68208.492018617704</v>
      </c>
      <c r="J64" s="130">
        <v>19963.519408414199</v>
      </c>
      <c r="L64" s="130">
        <v>5535.9366470286895</v>
      </c>
      <c r="O64" s="130">
        <v>5749.4935924053098</v>
      </c>
      <c r="Q64" s="130">
        <v>560231.94740181696</v>
      </c>
      <c r="S64" s="130">
        <v>-9527.0126777100104</v>
      </c>
      <c r="T64" s="130">
        <v>19707.842435318798</v>
      </c>
      <c r="Y64" s="130">
        <v>3238711.34532825</v>
      </c>
    </row>
    <row r="65" spans="1:25" x14ac:dyDescent="0.5">
      <c r="A65" s="129" t="s">
        <v>409</v>
      </c>
      <c r="B65" s="129">
        <v>0</v>
      </c>
      <c r="C65" s="129" t="s">
        <v>407</v>
      </c>
      <c r="D65" s="129">
        <v>2021</v>
      </c>
      <c r="E65" s="130">
        <v>156143.50553900001</v>
      </c>
      <c r="Q65" s="130">
        <v>22851.3498535156</v>
      </c>
      <c r="Y65" s="130">
        <v>178994.85539251601</v>
      </c>
    </row>
    <row r="66" spans="1:25" x14ac:dyDescent="0.5">
      <c r="A66" s="129" t="s">
        <v>409</v>
      </c>
      <c r="B66" s="129">
        <v>0</v>
      </c>
      <c r="C66" s="129" t="s">
        <v>407</v>
      </c>
      <c r="D66" s="129">
        <v>2022</v>
      </c>
      <c r="E66" s="130">
        <v>154592.59976196301</v>
      </c>
      <c r="Q66" s="130">
        <v>36508.072265625</v>
      </c>
      <c r="Y66" s="130">
        <v>191100.67202758801</v>
      </c>
    </row>
    <row r="67" spans="1:25" x14ac:dyDescent="0.5">
      <c r="A67" s="129" t="s">
        <v>409</v>
      </c>
      <c r="B67" s="129">
        <v>0</v>
      </c>
      <c r="C67" s="129" t="s">
        <v>407</v>
      </c>
      <c r="D67" s="129">
        <v>2023</v>
      </c>
      <c r="E67" s="130">
        <v>164452.84551048299</v>
      </c>
      <c r="Q67" s="130">
        <v>40031.0703125</v>
      </c>
      <c r="Y67" s="130">
        <v>204483.91582298299</v>
      </c>
    </row>
    <row r="68" spans="1:25" x14ac:dyDescent="0.5">
      <c r="A68" s="129" t="s">
        <v>409</v>
      </c>
      <c r="B68" s="129">
        <v>0</v>
      </c>
      <c r="C68" s="129" t="s">
        <v>407</v>
      </c>
      <c r="D68" s="129">
        <v>2024</v>
      </c>
      <c r="E68" s="130">
        <v>168235.57835578901</v>
      </c>
      <c r="Q68" s="130">
        <v>43284.21875</v>
      </c>
      <c r="Y68" s="130">
        <v>211519.79710578901</v>
      </c>
    </row>
    <row r="69" spans="1:25" x14ac:dyDescent="0.5">
      <c r="A69" s="129" t="s">
        <v>409</v>
      </c>
      <c r="B69" s="129">
        <v>0</v>
      </c>
      <c r="C69" s="129" t="s">
        <v>407</v>
      </c>
      <c r="D69" s="129">
        <v>2025</v>
      </c>
      <c r="E69" s="130">
        <v>185554.23814582801</v>
      </c>
      <c r="Q69" s="130">
        <v>45809.0703125</v>
      </c>
      <c r="Y69" s="130">
        <v>231363.30845832801</v>
      </c>
    </row>
    <row r="70" spans="1:25" x14ac:dyDescent="0.5">
      <c r="A70" s="129" t="s">
        <v>409</v>
      </c>
      <c r="B70" s="129">
        <v>0</v>
      </c>
      <c r="C70" s="129" t="s">
        <v>407</v>
      </c>
      <c r="D70" s="129">
        <v>2026</v>
      </c>
      <c r="E70" s="130">
        <v>192085.778385162</v>
      </c>
      <c r="Q70" s="130">
        <v>46012.330078125</v>
      </c>
      <c r="Y70" s="130">
        <v>238098.108463287</v>
      </c>
    </row>
    <row r="71" spans="1:25" x14ac:dyDescent="0.5">
      <c r="A71" s="129" t="s">
        <v>409</v>
      </c>
      <c r="B71" s="129">
        <v>0</v>
      </c>
      <c r="C71" s="129" t="s">
        <v>407</v>
      </c>
      <c r="D71" s="129">
        <v>2027</v>
      </c>
      <c r="E71" s="130">
        <v>197454.073022842</v>
      </c>
      <c r="Q71" s="130">
        <v>48632.3515625</v>
      </c>
      <c r="Y71" s="130">
        <v>246086.424585342</v>
      </c>
    </row>
    <row r="72" spans="1:25" x14ac:dyDescent="0.5">
      <c r="A72" s="129" t="s">
        <v>409</v>
      </c>
      <c r="B72" s="129">
        <v>0</v>
      </c>
      <c r="C72" s="129" t="s">
        <v>407</v>
      </c>
      <c r="D72" s="129">
        <v>2028</v>
      </c>
      <c r="E72" s="130">
        <v>250515.33876037601</v>
      </c>
      <c r="Q72" s="130">
        <v>49815.4609375</v>
      </c>
      <c r="Y72" s="130">
        <v>300330.79969787598</v>
      </c>
    </row>
    <row r="73" spans="1:25" x14ac:dyDescent="0.5">
      <c r="A73" s="129" t="s">
        <v>409</v>
      </c>
      <c r="B73" s="129">
        <v>0</v>
      </c>
      <c r="C73" s="129" t="s">
        <v>407</v>
      </c>
      <c r="D73" s="129">
        <v>2029</v>
      </c>
      <c r="E73" s="130">
        <v>254254.63832473801</v>
      </c>
      <c r="Q73" s="130">
        <v>50947.740234375</v>
      </c>
      <c r="Y73" s="130">
        <v>305202.37855911301</v>
      </c>
    </row>
    <row r="74" spans="1:25" x14ac:dyDescent="0.5">
      <c r="A74" s="129" t="s">
        <v>409</v>
      </c>
      <c r="B74" s="129">
        <v>0</v>
      </c>
      <c r="C74" s="129" t="s">
        <v>407</v>
      </c>
      <c r="D74" s="129">
        <v>2030</v>
      </c>
      <c r="E74" s="130">
        <v>258026.72161865199</v>
      </c>
      <c r="G74" s="130">
        <v>126138.828125</v>
      </c>
      <c r="I74" s="130">
        <v>126138.828125</v>
      </c>
      <c r="Q74" s="130">
        <v>52890.599609375</v>
      </c>
      <c r="R74" s="130">
        <v>63069.4140625</v>
      </c>
      <c r="S74" s="130">
        <v>-63069.4140625</v>
      </c>
      <c r="Y74" s="130">
        <v>310917.32122802699</v>
      </c>
    </row>
    <row r="75" spans="1:25" x14ac:dyDescent="0.5">
      <c r="A75" s="129" t="s">
        <v>409</v>
      </c>
      <c r="B75" s="129">
        <v>0</v>
      </c>
      <c r="C75" s="129" t="s">
        <v>407</v>
      </c>
      <c r="D75" s="129">
        <v>2031</v>
      </c>
      <c r="E75" s="130">
        <v>220192.17354583699</v>
      </c>
      <c r="F75" s="130">
        <v>13931.8759765625</v>
      </c>
      <c r="H75" s="130">
        <v>126138.828125</v>
      </c>
      <c r="I75" s="130">
        <v>121924.3828125</v>
      </c>
      <c r="J75" s="130">
        <v>3503.8564453125</v>
      </c>
      <c r="K75" s="130">
        <v>6306.94140625</v>
      </c>
      <c r="L75" s="130">
        <v>710.58209228515602</v>
      </c>
      <c r="M75" s="130">
        <v>710.58209228515602</v>
      </c>
      <c r="O75" s="130">
        <v>1009.11065673828</v>
      </c>
      <c r="Q75" s="130">
        <v>58634.023925781301</v>
      </c>
      <c r="R75" s="130">
        <v>62539.953125</v>
      </c>
      <c r="S75" s="130">
        <v>4313.623046875</v>
      </c>
      <c r="T75" s="130">
        <v>3784.16479492188</v>
      </c>
      <c r="Y75" s="130">
        <v>283339.16457366903</v>
      </c>
    </row>
    <row r="76" spans="1:25" x14ac:dyDescent="0.5">
      <c r="A76" s="129" t="s">
        <v>409</v>
      </c>
      <c r="B76" s="129">
        <v>0</v>
      </c>
      <c r="C76" s="129" t="s">
        <v>407</v>
      </c>
      <c r="D76" s="129">
        <v>2032</v>
      </c>
      <c r="E76" s="130">
        <v>202210.88969421401</v>
      </c>
      <c r="F76" s="130">
        <v>14237.771484375</v>
      </c>
      <c r="I76" s="130">
        <v>116271.015625</v>
      </c>
      <c r="J76" s="130">
        <v>3503.8564453125</v>
      </c>
      <c r="K76" s="130">
        <v>11983.1884765625</v>
      </c>
      <c r="L76" s="130">
        <v>2149.5107421875</v>
      </c>
      <c r="M76" s="130">
        <v>2860.0927734375</v>
      </c>
      <c r="O76" s="130">
        <v>1009.11065673828</v>
      </c>
      <c r="Q76" s="130">
        <v>59816.344238281301</v>
      </c>
      <c r="R76" s="130">
        <v>61978.71875</v>
      </c>
      <c r="S76" s="130">
        <v>4313.623046875</v>
      </c>
      <c r="T76" s="130">
        <v>3752.39721679688</v>
      </c>
      <c r="Y76" s="130">
        <v>266540.20103454601</v>
      </c>
    </row>
    <row r="77" spans="1:25" x14ac:dyDescent="0.5">
      <c r="A77" s="129" t="s">
        <v>409</v>
      </c>
      <c r="B77" s="129">
        <v>0</v>
      </c>
      <c r="C77" s="129" t="s">
        <v>407</v>
      </c>
      <c r="D77" s="129">
        <v>2033</v>
      </c>
      <c r="E77" s="130">
        <v>190540.140014648</v>
      </c>
      <c r="F77" s="130">
        <v>14565.2529296875</v>
      </c>
      <c r="I77" s="130">
        <v>110921.421875</v>
      </c>
      <c r="J77" s="130">
        <v>3503.8564453125</v>
      </c>
      <c r="K77" s="130">
        <v>10784.8701171875</v>
      </c>
      <c r="L77" s="130">
        <v>1845.73706054688</v>
      </c>
      <c r="M77" s="130">
        <v>4705.830078125</v>
      </c>
      <c r="O77" s="130">
        <v>1009.11065673828</v>
      </c>
      <c r="Q77" s="130">
        <v>60998.664550781301</v>
      </c>
      <c r="R77" s="130">
        <v>61383.8125</v>
      </c>
      <c r="S77" s="130">
        <v>4313.623046875</v>
      </c>
      <c r="T77" s="130">
        <v>3718.72314453125</v>
      </c>
      <c r="Y77" s="130">
        <v>256051.77166748</v>
      </c>
    </row>
    <row r="78" spans="1:25" x14ac:dyDescent="0.5">
      <c r="A78" s="129" t="s">
        <v>409</v>
      </c>
      <c r="B78" s="129">
        <v>0</v>
      </c>
      <c r="C78" s="129" t="s">
        <v>407</v>
      </c>
      <c r="D78" s="129">
        <v>2034</v>
      </c>
      <c r="E78" s="130">
        <v>197483.477203369</v>
      </c>
      <c r="F78" s="130">
        <v>14885.681640625</v>
      </c>
      <c r="I78" s="130">
        <v>105845.21875</v>
      </c>
      <c r="J78" s="130">
        <v>3503.8564453125</v>
      </c>
      <c r="K78" s="130">
        <v>9706.3828125</v>
      </c>
      <c r="L78" s="130">
        <v>1572.34057617188</v>
      </c>
      <c r="M78" s="130">
        <v>6278.1708984375</v>
      </c>
      <c r="O78" s="130">
        <v>1009.11065673828</v>
      </c>
      <c r="Q78" s="130">
        <v>62180.984863281301</v>
      </c>
      <c r="R78" s="130">
        <v>60753.2109375</v>
      </c>
      <c r="S78" s="130">
        <v>4313.623046875</v>
      </c>
      <c r="T78" s="130">
        <v>3683.02856445313</v>
      </c>
      <c r="Y78" s="130">
        <v>264177.429168701</v>
      </c>
    </row>
    <row r="79" spans="1:25" x14ac:dyDescent="0.5">
      <c r="A79" s="129" t="s">
        <v>409</v>
      </c>
      <c r="B79" s="129">
        <v>0</v>
      </c>
      <c r="C79" s="129" t="s">
        <v>407</v>
      </c>
      <c r="D79" s="129">
        <v>2035</v>
      </c>
      <c r="E79" s="130">
        <v>202678.60791015599</v>
      </c>
      <c r="F79" s="130">
        <v>15198.9326171875</v>
      </c>
      <c r="I79" s="130">
        <v>101015.078125</v>
      </c>
      <c r="J79" s="130">
        <v>3503.8564453125</v>
      </c>
      <c r="K79" s="130">
        <v>8735.7451171875</v>
      </c>
      <c r="L79" s="130">
        <v>1326.28381347656</v>
      </c>
      <c r="M79" s="130">
        <v>7604.45458984375</v>
      </c>
      <c r="O79" s="130">
        <v>1009.11065673828</v>
      </c>
      <c r="Q79" s="130">
        <v>62772.143066406301</v>
      </c>
      <c r="R79" s="130">
        <v>60084.7734375</v>
      </c>
      <c r="S79" s="130">
        <v>4313.623046875</v>
      </c>
      <c r="T79" s="130">
        <v>3645.19262695313</v>
      </c>
      <c r="Y79" s="130">
        <v>269963.71807861299</v>
      </c>
    </row>
    <row r="80" spans="1:25" x14ac:dyDescent="0.5">
      <c r="A80" s="129" t="s">
        <v>409</v>
      </c>
      <c r="B80" s="129">
        <v>0</v>
      </c>
      <c r="C80" s="129" t="s">
        <v>407</v>
      </c>
      <c r="D80" s="129">
        <v>2036</v>
      </c>
      <c r="E80" s="130">
        <v>203365.33206176799</v>
      </c>
      <c r="F80" s="130">
        <v>15533.3076171875</v>
      </c>
      <c r="I80" s="130">
        <v>96406.3828125</v>
      </c>
      <c r="J80" s="130">
        <v>3503.8564453125</v>
      </c>
      <c r="K80" s="130">
        <v>7862.17041015625</v>
      </c>
      <c r="L80" s="130">
        <v>1104.83264160156</v>
      </c>
      <c r="M80" s="130">
        <v>8709.287109375</v>
      </c>
      <c r="O80" s="130">
        <v>1009.11065673828</v>
      </c>
      <c r="Q80" s="130">
        <v>63245.074707031301</v>
      </c>
      <c r="R80" s="130">
        <v>59376.234375</v>
      </c>
      <c r="S80" s="130">
        <v>4313.623046875</v>
      </c>
      <c r="T80" s="130">
        <v>3605.08642578125</v>
      </c>
      <c r="Y80" s="130">
        <v>271123.37387085002</v>
      </c>
    </row>
    <row r="81" spans="1:25" x14ac:dyDescent="0.5">
      <c r="A81" s="129" t="s">
        <v>409</v>
      </c>
      <c r="B81" s="129">
        <v>0</v>
      </c>
      <c r="C81" s="129" t="s">
        <v>407</v>
      </c>
      <c r="D81" s="129">
        <v>2037</v>
      </c>
      <c r="E81" s="130">
        <v>207091.04296875</v>
      </c>
      <c r="F81" s="130">
        <v>15874.3603515625</v>
      </c>
      <c r="I81" s="130">
        <v>91902.5859375</v>
      </c>
      <c r="J81" s="130">
        <v>3503.8564453125</v>
      </c>
      <c r="K81" s="130">
        <v>7448.37158203125</v>
      </c>
      <c r="L81" s="130">
        <v>999.93463134765602</v>
      </c>
      <c r="M81" s="130">
        <v>9709.2216796875</v>
      </c>
      <c r="O81" s="130">
        <v>1009.11065673828</v>
      </c>
      <c r="Q81" s="130">
        <v>63599.773925781301</v>
      </c>
      <c r="R81" s="130">
        <v>58625.1796875</v>
      </c>
      <c r="S81" s="130">
        <v>4313.623046875</v>
      </c>
      <c r="T81" s="130">
        <v>3562.57397460938</v>
      </c>
      <c r="Y81" s="130">
        <v>275203.78399658197</v>
      </c>
    </row>
    <row r="82" spans="1:25" x14ac:dyDescent="0.5">
      <c r="A82" s="129" t="s">
        <v>409</v>
      </c>
      <c r="B82" s="129">
        <v>0</v>
      </c>
      <c r="C82" s="129" t="s">
        <v>407</v>
      </c>
      <c r="D82" s="129">
        <v>2038</v>
      </c>
      <c r="E82" s="130">
        <v>206580.777954102</v>
      </c>
      <c r="F82" s="130">
        <v>16222.8427734375</v>
      </c>
      <c r="I82" s="130">
        <v>87398.7890625</v>
      </c>
      <c r="J82" s="130">
        <v>3503.8564453125</v>
      </c>
      <c r="K82" s="130">
        <v>7448.37158203125</v>
      </c>
      <c r="L82" s="130">
        <v>999.93463134765602</v>
      </c>
      <c r="M82" s="130">
        <v>10709.15625</v>
      </c>
      <c r="O82" s="130">
        <v>1009.11065673828</v>
      </c>
      <c r="Q82" s="130">
        <v>63836.234863281301</v>
      </c>
      <c r="R82" s="130">
        <v>57829.0625</v>
      </c>
      <c r="S82" s="130">
        <v>4313.623046875</v>
      </c>
      <c r="T82" s="130">
        <v>3517.5107421875</v>
      </c>
      <c r="Y82" s="130">
        <v>274929.979919434</v>
      </c>
    </row>
    <row r="83" spans="1:25" x14ac:dyDescent="0.5">
      <c r="A83" s="129" t="s">
        <v>409</v>
      </c>
      <c r="B83" s="129">
        <v>0</v>
      </c>
      <c r="C83" s="129" t="s">
        <v>407</v>
      </c>
      <c r="D83" s="129">
        <v>2039</v>
      </c>
      <c r="E83" s="130">
        <v>211941.36480712899</v>
      </c>
      <c r="F83" s="130">
        <v>16596.751953125</v>
      </c>
      <c r="I83" s="130">
        <v>82894.9921875</v>
      </c>
      <c r="J83" s="130">
        <v>3503.8564453125</v>
      </c>
      <c r="K83" s="130">
        <v>7448.37158203125</v>
      </c>
      <c r="L83" s="130">
        <v>999.93463134765602</v>
      </c>
      <c r="M83" s="130">
        <v>11709.0908203125</v>
      </c>
      <c r="O83" s="130">
        <v>1009.11065673828</v>
      </c>
      <c r="Q83" s="130">
        <v>63954.473144531301</v>
      </c>
      <c r="R83" s="130">
        <v>56985.1796875</v>
      </c>
      <c r="S83" s="130">
        <v>4313.623046875</v>
      </c>
      <c r="T83" s="130">
        <v>3469.74365234375</v>
      </c>
      <c r="Y83" s="130">
        <v>280408.805053711</v>
      </c>
    </row>
    <row r="84" spans="1:25" x14ac:dyDescent="0.5">
      <c r="A84" s="129" t="s">
        <v>409</v>
      </c>
      <c r="B84" s="129">
        <v>0</v>
      </c>
      <c r="C84" s="129" t="s">
        <v>407</v>
      </c>
      <c r="D84" s="129">
        <v>2040</v>
      </c>
      <c r="E84" s="130">
        <v>212716.80813598601</v>
      </c>
      <c r="F84" s="130">
        <v>16961.88671875</v>
      </c>
      <c r="I84" s="130">
        <v>78391.1953125</v>
      </c>
      <c r="J84" s="130">
        <v>3503.8564453125</v>
      </c>
      <c r="K84" s="130">
        <v>7448.37158203125</v>
      </c>
      <c r="L84" s="130">
        <v>999.93463134765602</v>
      </c>
      <c r="M84" s="130">
        <v>12709.025390625</v>
      </c>
      <c r="O84" s="130">
        <v>1009.11065673828</v>
      </c>
      <c r="Q84" s="130">
        <v>64196.121444702098</v>
      </c>
      <c r="R84" s="130">
        <v>56090.6640625</v>
      </c>
      <c r="S84" s="130">
        <v>4313.623046875</v>
      </c>
      <c r="T84" s="130">
        <v>3419.11059570313</v>
      </c>
      <c r="Y84" s="130">
        <v>281425.89668273902</v>
      </c>
    </row>
    <row r="85" spans="1:25" x14ac:dyDescent="0.5">
      <c r="A85" s="129" t="s">
        <v>409</v>
      </c>
      <c r="B85" s="129">
        <v>0</v>
      </c>
      <c r="C85" s="129" t="s">
        <v>407</v>
      </c>
      <c r="D85" s="129">
        <v>2041</v>
      </c>
      <c r="E85" s="130">
        <v>230043.96582031299</v>
      </c>
      <c r="F85" s="130">
        <v>17318.81640625</v>
      </c>
      <c r="I85" s="130">
        <v>73887.3984375</v>
      </c>
      <c r="J85" s="130">
        <v>3503.8564453125</v>
      </c>
      <c r="K85" s="130">
        <v>7448.37158203125</v>
      </c>
      <c r="L85" s="130">
        <v>999.93463134765602</v>
      </c>
      <c r="M85" s="130">
        <v>13708.9599609375</v>
      </c>
      <c r="O85" s="130">
        <v>1009.11065673828</v>
      </c>
      <c r="Q85" s="130">
        <v>5045.55322265625</v>
      </c>
      <c r="R85" s="130">
        <v>55142.4765625</v>
      </c>
      <c r="S85" s="130">
        <v>4313.623046875</v>
      </c>
      <c r="T85" s="130">
        <v>3365.43969726563</v>
      </c>
      <c r="Y85" s="130">
        <v>239602.48614502</v>
      </c>
    </row>
    <row r="86" spans="1:25" x14ac:dyDescent="0.5">
      <c r="A86" s="129" t="s">
        <v>409</v>
      </c>
      <c r="B86" s="129">
        <v>0</v>
      </c>
      <c r="C86" s="129" t="s">
        <v>407</v>
      </c>
      <c r="D86" s="129">
        <v>2042</v>
      </c>
      <c r="E86" s="130">
        <v>234912.45593261701</v>
      </c>
      <c r="F86" s="130">
        <v>17699.8359375</v>
      </c>
      <c r="I86" s="130">
        <v>69383.6015625</v>
      </c>
      <c r="J86" s="130">
        <v>3503.8564453125</v>
      </c>
      <c r="K86" s="130">
        <v>7448.37158203125</v>
      </c>
      <c r="L86" s="130">
        <v>999.93463134765602</v>
      </c>
      <c r="M86" s="130">
        <v>14708.89453125</v>
      </c>
      <c r="O86" s="130">
        <v>1009.11065673828</v>
      </c>
      <c r="Q86" s="130">
        <v>5045.55322265625</v>
      </c>
      <c r="R86" s="130">
        <v>54137.3984375</v>
      </c>
      <c r="S86" s="130">
        <v>4313.623046875</v>
      </c>
      <c r="T86" s="130">
        <v>3308.54858398438</v>
      </c>
      <c r="Y86" s="130">
        <v>244470.97625732399</v>
      </c>
    </row>
    <row r="87" spans="1:25" x14ac:dyDescent="0.5">
      <c r="A87" s="129" t="s">
        <v>409</v>
      </c>
      <c r="B87" s="129">
        <v>0</v>
      </c>
      <c r="C87" s="129" t="s">
        <v>407</v>
      </c>
      <c r="D87" s="129">
        <v>2043</v>
      </c>
      <c r="E87" s="130">
        <v>239231.085693359</v>
      </c>
      <c r="F87" s="130">
        <v>18088.451171875</v>
      </c>
      <c r="I87" s="130">
        <v>64879.80859375</v>
      </c>
      <c r="J87" s="130">
        <v>3503.8564453125</v>
      </c>
      <c r="K87" s="130">
        <v>7448.37158203125</v>
      </c>
      <c r="L87" s="130">
        <v>999.93463134765602</v>
      </c>
      <c r="M87" s="130">
        <v>15708.8291015625</v>
      </c>
      <c r="O87" s="130">
        <v>1009.11065673828</v>
      </c>
      <c r="Q87" s="130">
        <v>5045.55322265625</v>
      </c>
      <c r="R87" s="130">
        <v>53072.015625</v>
      </c>
      <c r="S87" s="130">
        <v>4313.623046875</v>
      </c>
      <c r="T87" s="130">
        <v>3248.24389648438</v>
      </c>
      <c r="Y87" s="130">
        <v>248789.606018066</v>
      </c>
    </row>
    <row r="88" spans="1:25" x14ac:dyDescent="0.5">
      <c r="A88" s="129" t="s">
        <v>409</v>
      </c>
      <c r="B88" s="129">
        <v>0</v>
      </c>
      <c r="C88" s="129" t="s">
        <v>407</v>
      </c>
      <c r="D88" s="129">
        <v>2044</v>
      </c>
      <c r="E88" s="130">
        <v>243756.46948242199</v>
      </c>
      <c r="F88" s="130">
        <v>18485.537109375</v>
      </c>
      <c r="I88" s="130">
        <v>60376.01953125</v>
      </c>
      <c r="J88" s="130">
        <v>3503.8564453125</v>
      </c>
      <c r="K88" s="130">
        <v>7448.37158203125</v>
      </c>
      <c r="L88" s="130">
        <v>999.93463134765602</v>
      </c>
      <c r="M88" s="130">
        <v>16708.763671875</v>
      </c>
      <c r="O88" s="130">
        <v>1009.11065673828</v>
      </c>
      <c r="Q88" s="130">
        <v>5045.55322265625</v>
      </c>
      <c r="R88" s="130">
        <v>51942.7109375</v>
      </c>
      <c r="S88" s="130">
        <v>4313.623046875</v>
      </c>
      <c r="T88" s="130">
        <v>3184.32080078125</v>
      </c>
      <c r="Y88" s="130">
        <v>253314.98980712899</v>
      </c>
    </row>
    <row r="89" spans="1:25" x14ac:dyDescent="0.5">
      <c r="A89" s="129" t="s">
        <v>409</v>
      </c>
      <c r="B89" s="129">
        <v>0</v>
      </c>
      <c r="C89" s="129" t="s">
        <v>407</v>
      </c>
      <c r="D89" s="129">
        <v>2045</v>
      </c>
      <c r="E89" s="130">
        <v>240545.66918945301</v>
      </c>
      <c r="F89" s="130">
        <v>18911.609375</v>
      </c>
      <c r="I89" s="130">
        <v>55872.23046875</v>
      </c>
      <c r="J89" s="130">
        <v>3503.8564453125</v>
      </c>
      <c r="K89" s="130">
        <v>7448.37158203125</v>
      </c>
      <c r="L89" s="130">
        <v>999.93463134765602</v>
      </c>
      <c r="M89" s="130">
        <v>17708.69921875</v>
      </c>
      <c r="O89" s="130">
        <v>1009.11065673828</v>
      </c>
      <c r="Q89" s="130">
        <v>5045.55322265625</v>
      </c>
      <c r="R89" s="130">
        <v>50745.6484375</v>
      </c>
      <c r="S89" s="130">
        <v>4313.623046875</v>
      </c>
      <c r="T89" s="130">
        <v>3116.5625</v>
      </c>
      <c r="Y89" s="130">
        <v>250104.18951416001</v>
      </c>
    </row>
    <row r="90" spans="1:25" x14ac:dyDescent="0.5">
      <c r="A90" s="129" t="s">
        <v>409</v>
      </c>
      <c r="B90" s="129">
        <v>0</v>
      </c>
      <c r="C90" s="129" t="s">
        <v>407</v>
      </c>
      <c r="D90" s="129">
        <v>2046</v>
      </c>
      <c r="E90" s="130">
        <v>234885.406433105</v>
      </c>
      <c r="F90" s="130">
        <v>19309.564453125</v>
      </c>
      <c r="I90" s="130">
        <v>52312.5234375</v>
      </c>
      <c r="J90" s="130">
        <v>3503.8564453125</v>
      </c>
      <c r="K90" s="130">
        <v>3724.18579101563</v>
      </c>
      <c r="L90" s="130">
        <v>55.853492736816399</v>
      </c>
      <c r="M90" s="130">
        <v>17764.552734375</v>
      </c>
      <c r="O90" s="130">
        <v>1009.11065673828</v>
      </c>
      <c r="Q90" s="130">
        <v>5045.55322265625</v>
      </c>
      <c r="R90" s="130">
        <v>49476.7578125</v>
      </c>
      <c r="S90" s="130">
        <v>4313.623046875</v>
      </c>
      <c r="T90" s="130">
        <v>3044.73876953125</v>
      </c>
      <c r="Y90" s="130">
        <v>244443.92675781299</v>
      </c>
    </row>
    <row r="91" spans="1:25" x14ac:dyDescent="0.5">
      <c r="A91" s="129" t="s">
        <v>409</v>
      </c>
      <c r="B91" s="129">
        <v>0</v>
      </c>
      <c r="C91" s="129" t="s">
        <v>407</v>
      </c>
      <c r="D91" s="129">
        <v>2047</v>
      </c>
      <c r="E91" s="130">
        <v>227828.05120849601</v>
      </c>
      <c r="F91" s="130">
        <v>19734.384765625</v>
      </c>
      <c r="I91" s="130">
        <v>49696.89453125</v>
      </c>
      <c r="J91" s="130">
        <v>3503.8564453125</v>
      </c>
      <c r="L91" s="130">
        <v>-888.22766113281295</v>
      </c>
      <c r="M91" s="130">
        <v>16876.32421875</v>
      </c>
      <c r="O91" s="130">
        <v>1009.11065673828</v>
      </c>
      <c r="Q91" s="130">
        <v>5045.55322265625</v>
      </c>
      <c r="R91" s="130">
        <v>48131.734375</v>
      </c>
      <c r="S91" s="130">
        <v>4313.623046875</v>
      </c>
      <c r="T91" s="130">
        <v>2968.60546875</v>
      </c>
      <c r="Y91" s="130">
        <v>237386.57153320301</v>
      </c>
    </row>
    <row r="92" spans="1:25" x14ac:dyDescent="0.5">
      <c r="A92" s="129" t="s">
        <v>409</v>
      </c>
      <c r="B92" s="129">
        <v>0</v>
      </c>
      <c r="C92" s="129" t="s">
        <v>407</v>
      </c>
      <c r="D92" s="129">
        <v>2048</v>
      </c>
      <c r="E92" s="130">
        <v>219616.21776974201</v>
      </c>
      <c r="F92" s="130">
        <v>20168.53515625</v>
      </c>
      <c r="I92" s="130">
        <v>47081.265625</v>
      </c>
      <c r="J92" s="130">
        <v>3503.8564453125</v>
      </c>
      <c r="L92" s="130">
        <v>-888.22766113281295</v>
      </c>
      <c r="M92" s="130">
        <v>15988.0966796875</v>
      </c>
      <c r="O92" s="130">
        <v>1009.11065673828</v>
      </c>
      <c r="Q92" s="130">
        <v>5045.55322265625</v>
      </c>
      <c r="R92" s="130">
        <v>46706.015625</v>
      </c>
      <c r="S92" s="130">
        <v>4313.623046875</v>
      </c>
      <c r="T92" s="130">
        <v>2887.90405273438</v>
      </c>
      <c r="Y92" s="130">
        <v>229174.73809444901</v>
      </c>
    </row>
    <row r="93" spans="1:25" x14ac:dyDescent="0.5">
      <c r="A93" s="129" t="s">
        <v>409</v>
      </c>
      <c r="B93" s="129">
        <v>0</v>
      </c>
      <c r="C93" s="129" t="s">
        <v>407</v>
      </c>
      <c r="D93" s="129">
        <v>2049</v>
      </c>
      <c r="E93" s="130">
        <v>220715.62892150899</v>
      </c>
      <c r="F93" s="130">
        <v>20610.400390625</v>
      </c>
      <c r="I93" s="130">
        <v>44465.63671875</v>
      </c>
      <c r="J93" s="130">
        <v>3503.8564453125</v>
      </c>
      <c r="L93" s="130">
        <v>-888.22766113281295</v>
      </c>
      <c r="M93" s="130">
        <v>15099.869140625</v>
      </c>
      <c r="O93" s="130">
        <v>1009.11065673828</v>
      </c>
      <c r="Q93" s="130">
        <v>5045.55322265625</v>
      </c>
      <c r="R93" s="130">
        <v>45194.75</v>
      </c>
      <c r="S93" s="130">
        <v>4313.623046875</v>
      </c>
      <c r="T93" s="130">
        <v>2802.36083984375</v>
      </c>
      <c r="Y93" s="130">
        <v>230274.14924621599</v>
      </c>
    </row>
    <row r="94" spans="1:25" x14ac:dyDescent="0.5">
      <c r="A94" s="129" t="s">
        <v>409</v>
      </c>
      <c r="B94" s="129">
        <v>0</v>
      </c>
      <c r="C94" s="129" t="s">
        <v>407</v>
      </c>
      <c r="D94" s="129">
        <v>2050</v>
      </c>
      <c r="E94" s="130">
        <v>220928.130386353</v>
      </c>
      <c r="F94" s="130">
        <v>21085.4453125</v>
      </c>
      <c r="I94" s="130">
        <v>41850.0078125</v>
      </c>
      <c r="J94" s="130">
        <v>3503.8564453125</v>
      </c>
      <c r="L94" s="130">
        <v>-888.22766113281295</v>
      </c>
      <c r="M94" s="130">
        <v>14211.6416015625</v>
      </c>
      <c r="O94" s="130">
        <v>1009.11065673828</v>
      </c>
      <c r="Q94" s="130">
        <v>5045.55322265625</v>
      </c>
      <c r="R94" s="130">
        <v>43592.8125</v>
      </c>
      <c r="S94" s="130">
        <v>4313.623046875</v>
      </c>
      <c r="T94" s="130">
        <v>2711.68505859375</v>
      </c>
      <c r="Y94" s="130">
        <v>230486.65071106001</v>
      </c>
    </row>
    <row r="95" spans="1:25" x14ac:dyDescent="0.5">
      <c r="A95" s="129" t="s">
        <v>410</v>
      </c>
      <c r="B95" s="129">
        <v>0</v>
      </c>
      <c r="C95" s="129" t="s">
        <v>407</v>
      </c>
      <c r="D95" s="129">
        <v>0</v>
      </c>
      <c r="E95" s="130">
        <v>2264171.0337874</v>
      </c>
      <c r="F95" s="130">
        <v>93745.554029359206</v>
      </c>
      <c r="G95" s="130">
        <v>68208.492018617704</v>
      </c>
      <c r="J95" s="130">
        <v>19963.519408414199</v>
      </c>
      <c r="L95" s="130">
        <v>5535.9366470286895</v>
      </c>
      <c r="O95" s="130">
        <v>5749.4935924053098</v>
      </c>
      <c r="Q95" s="130">
        <v>560231.94740181696</v>
      </c>
      <c r="S95" s="130">
        <v>-9527.0126777100104</v>
      </c>
      <c r="T95" s="130">
        <v>19707.842435318798</v>
      </c>
      <c r="Y95" s="130">
        <v>2850115.99419004</v>
      </c>
    </row>
    <row r="96" spans="1:25" x14ac:dyDescent="0.5">
      <c r="A96" s="129" t="s">
        <v>410</v>
      </c>
      <c r="B96" s="129">
        <v>0</v>
      </c>
      <c r="C96" s="129" t="s">
        <v>407</v>
      </c>
      <c r="D96" s="129">
        <v>2021</v>
      </c>
      <c r="E96" s="130">
        <v>156462.412394226</v>
      </c>
      <c r="Q96" s="130">
        <v>22851.3498535156</v>
      </c>
      <c r="Y96" s="130">
        <v>179313.76224774099</v>
      </c>
    </row>
    <row r="97" spans="1:25" x14ac:dyDescent="0.5">
      <c r="A97" s="129" t="s">
        <v>410</v>
      </c>
      <c r="B97" s="129">
        <v>0</v>
      </c>
      <c r="C97" s="129" t="s">
        <v>407</v>
      </c>
      <c r="D97" s="129">
        <v>2022</v>
      </c>
      <c r="E97" s="130">
        <v>154880.362094879</v>
      </c>
      <c r="Q97" s="130">
        <v>36508.072265625</v>
      </c>
      <c r="Y97" s="130">
        <v>191388.434360504</v>
      </c>
    </row>
    <row r="98" spans="1:25" x14ac:dyDescent="0.5">
      <c r="A98" s="129" t="s">
        <v>410</v>
      </c>
      <c r="B98" s="129">
        <v>0</v>
      </c>
      <c r="C98" s="129" t="s">
        <v>407</v>
      </c>
      <c r="D98" s="129">
        <v>2023</v>
      </c>
      <c r="E98" s="130">
        <v>152493.95973587001</v>
      </c>
      <c r="Q98" s="130">
        <v>40031.0703125</v>
      </c>
      <c r="Y98" s="130">
        <v>192525.03004837001</v>
      </c>
    </row>
    <row r="99" spans="1:25" x14ac:dyDescent="0.5">
      <c r="A99" s="129" t="s">
        <v>410</v>
      </c>
      <c r="B99" s="129">
        <v>0</v>
      </c>
      <c r="C99" s="129" t="s">
        <v>407</v>
      </c>
      <c r="D99" s="129">
        <v>2024</v>
      </c>
      <c r="E99" s="130">
        <v>155851.36090850801</v>
      </c>
      <c r="Q99" s="130">
        <v>43284.21875</v>
      </c>
      <c r="Y99" s="130">
        <v>199135.57965850801</v>
      </c>
    </row>
    <row r="100" spans="1:25" x14ac:dyDescent="0.5">
      <c r="A100" s="129" t="s">
        <v>410</v>
      </c>
      <c r="B100" s="129">
        <v>0</v>
      </c>
      <c r="C100" s="129" t="s">
        <v>407</v>
      </c>
      <c r="D100" s="129">
        <v>2025</v>
      </c>
      <c r="E100" s="130">
        <v>162138.05951309201</v>
      </c>
      <c r="Q100" s="130">
        <v>45809.0703125</v>
      </c>
      <c r="Y100" s="130">
        <v>207947.12982559201</v>
      </c>
    </row>
    <row r="101" spans="1:25" x14ac:dyDescent="0.5">
      <c r="A101" s="129" t="s">
        <v>410</v>
      </c>
      <c r="B101" s="129">
        <v>0</v>
      </c>
      <c r="C101" s="129" t="s">
        <v>407</v>
      </c>
      <c r="D101" s="129">
        <v>2026</v>
      </c>
      <c r="E101" s="130">
        <v>168597.66240692101</v>
      </c>
      <c r="Q101" s="130">
        <v>46012.330078125</v>
      </c>
      <c r="Y101" s="130">
        <v>214609.99248504601</v>
      </c>
    </row>
    <row r="102" spans="1:25" x14ac:dyDescent="0.5">
      <c r="A102" s="129" t="s">
        <v>410</v>
      </c>
      <c r="B102" s="129">
        <v>0</v>
      </c>
      <c r="C102" s="129" t="s">
        <v>407</v>
      </c>
      <c r="D102" s="129">
        <v>2027</v>
      </c>
      <c r="E102" s="130">
        <v>174624.09463501</v>
      </c>
      <c r="Q102" s="130">
        <v>48632.3515625</v>
      </c>
      <c r="Y102" s="130">
        <v>223256.44619751</v>
      </c>
    </row>
    <row r="103" spans="1:25" x14ac:dyDescent="0.5">
      <c r="A103" s="129" t="s">
        <v>410</v>
      </c>
      <c r="B103" s="129">
        <v>0</v>
      </c>
      <c r="C103" s="129" t="s">
        <v>407</v>
      </c>
      <c r="D103" s="129">
        <v>2028</v>
      </c>
      <c r="E103" s="130">
        <v>179648.26672363299</v>
      </c>
      <c r="Q103" s="130">
        <v>49815.4609375</v>
      </c>
      <c r="Y103" s="130">
        <v>229463.72766113299</v>
      </c>
    </row>
    <row r="104" spans="1:25" x14ac:dyDescent="0.5">
      <c r="A104" s="129" t="s">
        <v>410</v>
      </c>
      <c r="B104" s="129">
        <v>0</v>
      </c>
      <c r="C104" s="129" t="s">
        <v>407</v>
      </c>
      <c r="D104" s="129">
        <v>2029</v>
      </c>
      <c r="E104" s="130">
        <v>183305.37453842201</v>
      </c>
      <c r="Q104" s="130">
        <v>50947.740234375</v>
      </c>
      <c r="Y104" s="130">
        <v>234253.11477279701</v>
      </c>
    </row>
    <row r="105" spans="1:25" x14ac:dyDescent="0.5">
      <c r="A105" s="129" t="s">
        <v>410</v>
      </c>
      <c r="B105" s="129">
        <v>0</v>
      </c>
      <c r="C105" s="129" t="s">
        <v>407</v>
      </c>
      <c r="D105" s="129">
        <v>2030</v>
      </c>
      <c r="E105" s="130">
        <v>186058.559936523</v>
      </c>
      <c r="G105" s="130">
        <v>126138.828125</v>
      </c>
      <c r="I105" s="130">
        <v>126138.828125</v>
      </c>
      <c r="Q105" s="130">
        <v>52890.599609375</v>
      </c>
      <c r="R105" s="130">
        <v>63069.4140625</v>
      </c>
      <c r="S105" s="130">
        <v>-63069.4140625</v>
      </c>
      <c r="Y105" s="130">
        <v>238949.159545898</v>
      </c>
    </row>
    <row r="106" spans="1:25" x14ac:dyDescent="0.5">
      <c r="A106" s="129" t="s">
        <v>410</v>
      </c>
      <c r="B106" s="129">
        <v>0</v>
      </c>
      <c r="C106" s="129" t="s">
        <v>407</v>
      </c>
      <c r="D106" s="129">
        <v>2031</v>
      </c>
      <c r="E106" s="130">
        <v>159477.668212891</v>
      </c>
      <c r="F106" s="130">
        <v>13931.8759765625</v>
      </c>
      <c r="H106" s="130">
        <v>126138.828125</v>
      </c>
      <c r="I106" s="130">
        <v>121924.3828125</v>
      </c>
      <c r="J106" s="130">
        <v>3503.8564453125</v>
      </c>
      <c r="K106" s="130">
        <v>6306.94140625</v>
      </c>
      <c r="L106" s="130">
        <v>710.58209228515602</v>
      </c>
      <c r="M106" s="130">
        <v>710.58209228515602</v>
      </c>
      <c r="O106" s="130">
        <v>1009.11065673828</v>
      </c>
      <c r="Q106" s="130">
        <v>58634.023925781301</v>
      </c>
      <c r="R106" s="130">
        <v>62539.953125</v>
      </c>
      <c r="S106" s="130">
        <v>4313.623046875</v>
      </c>
      <c r="T106" s="130">
        <v>3784.16479492188</v>
      </c>
      <c r="Y106" s="130">
        <v>222624.65924072301</v>
      </c>
    </row>
    <row r="107" spans="1:25" x14ac:dyDescent="0.5">
      <c r="A107" s="129" t="s">
        <v>410</v>
      </c>
      <c r="B107" s="129">
        <v>0</v>
      </c>
      <c r="C107" s="129" t="s">
        <v>407</v>
      </c>
      <c r="D107" s="129">
        <v>2032</v>
      </c>
      <c r="E107" s="130">
        <v>152316.850845337</v>
      </c>
      <c r="F107" s="130">
        <v>14237.771484375</v>
      </c>
      <c r="I107" s="130">
        <v>116271.015625</v>
      </c>
      <c r="J107" s="130">
        <v>3503.8564453125</v>
      </c>
      <c r="K107" s="130">
        <v>11983.1884765625</v>
      </c>
      <c r="L107" s="130">
        <v>2149.5107421875</v>
      </c>
      <c r="M107" s="130">
        <v>2860.0927734375</v>
      </c>
      <c r="O107" s="130">
        <v>1009.11065673828</v>
      </c>
      <c r="Q107" s="130">
        <v>59816.344238281301</v>
      </c>
      <c r="R107" s="130">
        <v>61978.71875</v>
      </c>
      <c r="S107" s="130">
        <v>4313.623046875</v>
      </c>
      <c r="T107" s="130">
        <v>3752.39721679688</v>
      </c>
      <c r="Y107" s="130">
        <v>216646.162185669</v>
      </c>
    </row>
    <row r="108" spans="1:25" x14ac:dyDescent="0.5">
      <c r="A108" s="129" t="s">
        <v>410</v>
      </c>
      <c r="B108" s="129">
        <v>0</v>
      </c>
      <c r="C108" s="129" t="s">
        <v>407</v>
      </c>
      <c r="D108" s="129">
        <v>2033</v>
      </c>
      <c r="E108" s="130">
        <v>150803.30913162199</v>
      </c>
      <c r="F108" s="130">
        <v>14565.2529296875</v>
      </c>
      <c r="I108" s="130">
        <v>110921.421875</v>
      </c>
      <c r="J108" s="130">
        <v>3503.8564453125</v>
      </c>
      <c r="K108" s="130">
        <v>10784.8701171875</v>
      </c>
      <c r="L108" s="130">
        <v>1845.73706054688</v>
      </c>
      <c r="M108" s="130">
        <v>4705.830078125</v>
      </c>
      <c r="O108" s="130">
        <v>1009.11065673828</v>
      </c>
      <c r="Q108" s="130">
        <v>60998.664550781301</v>
      </c>
      <c r="R108" s="130">
        <v>61383.8125</v>
      </c>
      <c r="S108" s="130">
        <v>4313.623046875</v>
      </c>
      <c r="T108" s="130">
        <v>3718.72314453125</v>
      </c>
      <c r="Y108" s="130">
        <v>216314.940784454</v>
      </c>
    </row>
    <row r="109" spans="1:25" x14ac:dyDescent="0.5">
      <c r="A109" s="129" t="s">
        <v>410</v>
      </c>
      <c r="B109" s="129">
        <v>0</v>
      </c>
      <c r="C109" s="129" t="s">
        <v>407</v>
      </c>
      <c r="D109" s="129">
        <v>2034</v>
      </c>
      <c r="E109" s="130">
        <v>154284.33395385701</v>
      </c>
      <c r="F109" s="130">
        <v>14885.681640625</v>
      </c>
      <c r="I109" s="130">
        <v>105845.21875</v>
      </c>
      <c r="J109" s="130">
        <v>3503.8564453125</v>
      </c>
      <c r="K109" s="130">
        <v>9706.3828125</v>
      </c>
      <c r="L109" s="130">
        <v>1572.34057617188</v>
      </c>
      <c r="M109" s="130">
        <v>6278.1708984375</v>
      </c>
      <c r="O109" s="130">
        <v>1009.11065673828</v>
      </c>
      <c r="Q109" s="130">
        <v>62180.984863281301</v>
      </c>
      <c r="R109" s="130">
        <v>60753.2109375</v>
      </c>
      <c r="S109" s="130">
        <v>4313.623046875</v>
      </c>
      <c r="T109" s="130">
        <v>3683.02856445313</v>
      </c>
      <c r="Y109" s="130">
        <v>220978.28591918899</v>
      </c>
    </row>
    <row r="110" spans="1:25" x14ac:dyDescent="0.5">
      <c r="A110" s="129" t="s">
        <v>410</v>
      </c>
      <c r="B110" s="129">
        <v>0</v>
      </c>
      <c r="C110" s="129" t="s">
        <v>407</v>
      </c>
      <c r="D110" s="129">
        <v>2035</v>
      </c>
      <c r="E110" s="130">
        <v>157429.03948974601</v>
      </c>
      <c r="F110" s="130">
        <v>15198.9326171875</v>
      </c>
      <c r="I110" s="130">
        <v>101015.078125</v>
      </c>
      <c r="J110" s="130">
        <v>3503.8564453125</v>
      </c>
      <c r="K110" s="130">
        <v>8735.7451171875</v>
      </c>
      <c r="L110" s="130">
        <v>1326.28381347656</v>
      </c>
      <c r="M110" s="130">
        <v>7604.45458984375</v>
      </c>
      <c r="O110" s="130">
        <v>1009.11065673828</v>
      </c>
      <c r="Q110" s="130">
        <v>62772.143066406301</v>
      </c>
      <c r="R110" s="130">
        <v>60084.7734375</v>
      </c>
      <c r="S110" s="130">
        <v>4313.623046875</v>
      </c>
      <c r="T110" s="130">
        <v>3645.19262695313</v>
      </c>
      <c r="Y110" s="130">
        <v>224714.14965820301</v>
      </c>
    </row>
    <row r="111" spans="1:25" x14ac:dyDescent="0.5">
      <c r="A111" s="129" t="s">
        <v>410</v>
      </c>
      <c r="B111" s="129">
        <v>0</v>
      </c>
      <c r="C111" s="129" t="s">
        <v>407</v>
      </c>
      <c r="D111" s="129">
        <v>2036</v>
      </c>
      <c r="E111" s="130">
        <v>160935.82888793899</v>
      </c>
      <c r="F111" s="130">
        <v>15533.3076171875</v>
      </c>
      <c r="I111" s="130">
        <v>96406.3828125</v>
      </c>
      <c r="J111" s="130">
        <v>3503.8564453125</v>
      </c>
      <c r="K111" s="130">
        <v>7862.17041015625</v>
      </c>
      <c r="L111" s="130">
        <v>1104.83264160156</v>
      </c>
      <c r="M111" s="130">
        <v>8709.287109375</v>
      </c>
      <c r="O111" s="130">
        <v>1009.11065673828</v>
      </c>
      <c r="Q111" s="130">
        <v>63245.074707031301</v>
      </c>
      <c r="R111" s="130">
        <v>59376.234375</v>
      </c>
      <c r="S111" s="130">
        <v>4313.623046875</v>
      </c>
      <c r="T111" s="130">
        <v>3605.08642578125</v>
      </c>
      <c r="Y111" s="130">
        <v>228693.87069702099</v>
      </c>
    </row>
    <row r="112" spans="1:25" x14ac:dyDescent="0.5">
      <c r="A112" s="129" t="s">
        <v>410</v>
      </c>
      <c r="B112" s="129">
        <v>0</v>
      </c>
      <c r="C112" s="129" t="s">
        <v>407</v>
      </c>
      <c r="D112" s="129">
        <v>2037</v>
      </c>
      <c r="E112" s="130">
        <v>163898.459594727</v>
      </c>
      <c r="F112" s="130">
        <v>15874.3603515625</v>
      </c>
      <c r="I112" s="130">
        <v>91902.5859375</v>
      </c>
      <c r="J112" s="130">
        <v>3503.8564453125</v>
      </c>
      <c r="K112" s="130">
        <v>7448.37158203125</v>
      </c>
      <c r="L112" s="130">
        <v>999.93463134765602</v>
      </c>
      <c r="M112" s="130">
        <v>9709.2216796875</v>
      </c>
      <c r="O112" s="130">
        <v>1009.11065673828</v>
      </c>
      <c r="Q112" s="130">
        <v>63599.773925781301</v>
      </c>
      <c r="R112" s="130">
        <v>58625.1796875</v>
      </c>
      <c r="S112" s="130">
        <v>4313.623046875</v>
      </c>
      <c r="T112" s="130">
        <v>3562.57397460938</v>
      </c>
      <c r="Y112" s="130">
        <v>232011.200622559</v>
      </c>
    </row>
    <row r="113" spans="1:25" x14ac:dyDescent="0.5">
      <c r="A113" s="129" t="s">
        <v>410</v>
      </c>
      <c r="B113" s="129">
        <v>0</v>
      </c>
      <c r="C113" s="129" t="s">
        <v>407</v>
      </c>
      <c r="D113" s="129">
        <v>2038</v>
      </c>
      <c r="E113" s="130">
        <v>165991.92761230501</v>
      </c>
      <c r="F113" s="130">
        <v>16222.8427734375</v>
      </c>
      <c r="I113" s="130">
        <v>87398.7890625</v>
      </c>
      <c r="J113" s="130">
        <v>3503.8564453125</v>
      </c>
      <c r="K113" s="130">
        <v>7448.37158203125</v>
      </c>
      <c r="L113" s="130">
        <v>999.93463134765602</v>
      </c>
      <c r="M113" s="130">
        <v>10709.15625</v>
      </c>
      <c r="O113" s="130">
        <v>1009.11065673828</v>
      </c>
      <c r="Q113" s="130">
        <v>63836.234863281301</v>
      </c>
      <c r="R113" s="130">
        <v>57829.0625</v>
      </c>
      <c r="S113" s="130">
        <v>4313.623046875</v>
      </c>
      <c r="T113" s="130">
        <v>3517.5107421875</v>
      </c>
      <c r="Y113" s="130">
        <v>234341.12957763701</v>
      </c>
    </row>
    <row r="114" spans="1:25" x14ac:dyDescent="0.5">
      <c r="A114" s="129" t="s">
        <v>410</v>
      </c>
      <c r="B114" s="129">
        <v>0</v>
      </c>
      <c r="C114" s="129" t="s">
        <v>407</v>
      </c>
      <c r="D114" s="129">
        <v>2039</v>
      </c>
      <c r="E114" s="130">
        <v>170345.148254395</v>
      </c>
      <c r="F114" s="130">
        <v>16596.751953125</v>
      </c>
      <c r="I114" s="130">
        <v>82894.9921875</v>
      </c>
      <c r="J114" s="130">
        <v>3503.8564453125</v>
      </c>
      <c r="K114" s="130">
        <v>7448.37158203125</v>
      </c>
      <c r="L114" s="130">
        <v>999.93463134765602</v>
      </c>
      <c r="M114" s="130">
        <v>11709.0908203125</v>
      </c>
      <c r="O114" s="130">
        <v>1009.11065673828</v>
      </c>
      <c r="Q114" s="130">
        <v>63954.473144531301</v>
      </c>
      <c r="R114" s="130">
        <v>56985.1796875</v>
      </c>
      <c r="S114" s="130">
        <v>4313.623046875</v>
      </c>
      <c r="T114" s="130">
        <v>3469.74365234375</v>
      </c>
      <c r="Y114" s="130">
        <v>238812.588500977</v>
      </c>
    </row>
    <row r="115" spans="1:25" x14ac:dyDescent="0.5">
      <c r="A115" s="129" t="s">
        <v>410</v>
      </c>
      <c r="B115" s="129">
        <v>0</v>
      </c>
      <c r="C115" s="129" t="s">
        <v>407</v>
      </c>
      <c r="D115" s="129">
        <v>2040</v>
      </c>
      <c r="E115" s="130">
        <v>173280.04116821301</v>
      </c>
      <c r="F115" s="130">
        <v>16961.88671875</v>
      </c>
      <c r="I115" s="130">
        <v>78391.1953125</v>
      </c>
      <c r="J115" s="130">
        <v>3503.8564453125</v>
      </c>
      <c r="K115" s="130">
        <v>7448.37158203125</v>
      </c>
      <c r="L115" s="130">
        <v>999.93463134765602</v>
      </c>
      <c r="M115" s="130">
        <v>12709.025390625</v>
      </c>
      <c r="O115" s="130">
        <v>1009.11065673828</v>
      </c>
      <c r="Q115" s="130">
        <v>64196.121444702098</v>
      </c>
      <c r="R115" s="130">
        <v>56090.6640625</v>
      </c>
      <c r="S115" s="130">
        <v>4313.623046875</v>
      </c>
      <c r="T115" s="130">
        <v>3419.11059570313</v>
      </c>
      <c r="Y115" s="130">
        <v>241989.12971496599</v>
      </c>
    </row>
    <row r="116" spans="1:25" x14ac:dyDescent="0.5">
      <c r="A116" s="129" t="s">
        <v>410</v>
      </c>
      <c r="B116" s="129">
        <v>0</v>
      </c>
      <c r="C116" s="129" t="s">
        <v>407</v>
      </c>
      <c r="D116" s="129">
        <v>2041</v>
      </c>
      <c r="E116" s="130">
        <v>208514.53604126</v>
      </c>
      <c r="F116" s="130">
        <v>17318.81640625</v>
      </c>
      <c r="I116" s="130">
        <v>73887.3984375</v>
      </c>
      <c r="J116" s="130">
        <v>3503.8564453125</v>
      </c>
      <c r="K116" s="130">
        <v>7448.37158203125</v>
      </c>
      <c r="L116" s="130">
        <v>999.93463134765602</v>
      </c>
      <c r="M116" s="130">
        <v>13708.9599609375</v>
      </c>
      <c r="O116" s="130">
        <v>1009.11065673828</v>
      </c>
      <c r="Q116" s="130">
        <v>5045.55322265625</v>
      </c>
      <c r="R116" s="130">
        <v>55142.4765625</v>
      </c>
      <c r="S116" s="130">
        <v>4313.623046875</v>
      </c>
      <c r="T116" s="130">
        <v>3365.43969726563</v>
      </c>
      <c r="Y116" s="130">
        <v>218073.056365967</v>
      </c>
    </row>
    <row r="117" spans="1:25" x14ac:dyDescent="0.5">
      <c r="A117" s="129" t="s">
        <v>410</v>
      </c>
      <c r="B117" s="129">
        <v>0</v>
      </c>
      <c r="C117" s="129" t="s">
        <v>407</v>
      </c>
      <c r="D117" s="129">
        <v>2042</v>
      </c>
      <c r="E117" s="130">
        <v>212965.71957397499</v>
      </c>
      <c r="F117" s="130">
        <v>17699.8359375</v>
      </c>
      <c r="I117" s="130">
        <v>69383.6015625</v>
      </c>
      <c r="J117" s="130">
        <v>3503.8564453125</v>
      </c>
      <c r="K117" s="130">
        <v>7448.37158203125</v>
      </c>
      <c r="L117" s="130">
        <v>999.93463134765602</v>
      </c>
      <c r="M117" s="130">
        <v>14708.89453125</v>
      </c>
      <c r="O117" s="130">
        <v>1009.11065673828</v>
      </c>
      <c r="Q117" s="130">
        <v>5045.55322265625</v>
      </c>
      <c r="R117" s="130">
        <v>54137.3984375</v>
      </c>
      <c r="S117" s="130">
        <v>4313.623046875</v>
      </c>
      <c r="T117" s="130">
        <v>3308.54858398438</v>
      </c>
      <c r="Y117" s="130">
        <v>222524.23989868199</v>
      </c>
    </row>
    <row r="118" spans="1:25" x14ac:dyDescent="0.5">
      <c r="A118" s="129" t="s">
        <v>410</v>
      </c>
      <c r="B118" s="129">
        <v>0</v>
      </c>
      <c r="C118" s="129" t="s">
        <v>407</v>
      </c>
      <c r="D118" s="129">
        <v>2043</v>
      </c>
      <c r="E118" s="130">
        <v>216972.496643066</v>
      </c>
      <c r="F118" s="130">
        <v>18088.451171875</v>
      </c>
      <c r="I118" s="130">
        <v>64879.80859375</v>
      </c>
      <c r="J118" s="130">
        <v>3503.8564453125</v>
      </c>
      <c r="K118" s="130">
        <v>7448.37158203125</v>
      </c>
      <c r="L118" s="130">
        <v>999.93463134765602</v>
      </c>
      <c r="M118" s="130">
        <v>15708.8291015625</v>
      </c>
      <c r="O118" s="130">
        <v>1009.11065673828</v>
      </c>
      <c r="Q118" s="130">
        <v>5045.55322265625</v>
      </c>
      <c r="R118" s="130">
        <v>53072.015625</v>
      </c>
      <c r="S118" s="130">
        <v>4313.623046875</v>
      </c>
      <c r="T118" s="130">
        <v>3248.24389648438</v>
      </c>
      <c r="Y118" s="130">
        <v>226531.016967773</v>
      </c>
    </row>
    <row r="119" spans="1:25" x14ac:dyDescent="0.5">
      <c r="A119" s="129" t="s">
        <v>410</v>
      </c>
      <c r="B119" s="129">
        <v>0</v>
      </c>
      <c r="C119" s="129" t="s">
        <v>407</v>
      </c>
      <c r="D119" s="129">
        <v>2044</v>
      </c>
      <c r="E119" s="130">
        <v>213187.75097656299</v>
      </c>
      <c r="F119" s="130">
        <v>18485.537109375</v>
      </c>
      <c r="I119" s="130">
        <v>60376.01953125</v>
      </c>
      <c r="J119" s="130">
        <v>3503.8564453125</v>
      </c>
      <c r="K119" s="130">
        <v>7448.37158203125</v>
      </c>
      <c r="L119" s="130">
        <v>999.93463134765602</v>
      </c>
      <c r="M119" s="130">
        <v>16708.763671875</v>
      </c>
      <c r="O119" s="130">
        <v>1009.11065673828</v>
      </c>
      <c r="Q119" s="130">
        <v>5045.55322265625</v>
      </c>
      <c r="R119" s="130">
        <v>51942.7109375</v>
      </c>
      <c r="S119" s="130">
        <v>4313.623046875</v>
      </c>
      <c r="T119" s="130">
        <v>3184.32080078125</v>
      </c>
      <c r="Y119" s="130">
        <v>222746.27130127</v>
      </c>
    </row>
    <row r="120" spans="1:25" x14ac:dyDescent="0.5">
      <c r="A120" s="129" t="s">
        <v>410</v>
      </c>
      <c r="B120" s="129">
        <v>0</v>
      </c>
      <c r="C120" s="129" t="s">
        <v>407</v>
      </c>
      <c r="D120" s="129">
        <v>2045</v>
      </c>
      <c r="E120" s="130">
        <v>217389.15136718799</v>
      </c>
      <c r="F120" s="130">
        <v>18911.609375</v>
      </c>
      <c r="I120" s="130">
        <v>55872.23046875</v>
      </c>
      <c r="J120" s="130">
        <v>3503.8564453125</v>
      </c>
      <c r="K120" s="130">
        <v>7448.37158203125</v>
      </c>
      <c r="L120" s="130">
        <v>999.93463134765602</v>
      </c>
      <c r="M120" s="130">
        <v>17708.69921875</v>
      </c>
      <c r="O120" s="130">
        <v>1009.11065673828</v>
      </c>
      <c r="Q120" s="130">
        <v>5045.55322265625</v>
      </c>
      <c r="R120" s="130">
        <v>50745.6484375</v>
      </c>
      <c r="S120" s="130">
        <v>4313.623046875</v>
      </c>
      <c r="T120" s="130">
        <v>3116.5625</v>
      </c>
      <c r="Y120" s="130">
        <v>226947.671691895</v>
      </c>
    </row>
    <row r="121" spans="1:25" x14ac:dyDescent="0.5">
      <c r="A121" s="129" t="s">
        <v>410</v>
      </c>
      <c r="B121" s="129">
        <v>0</v>
      </c>
      <c r="C121" s="129" t="s">
        <v>407</v>
      </c>
      <c r="D121" s="129">
        <v>2046</v>
      </c>
      <c r="E121" s="130">
        <v>221753.767333984</v>
      </c>
      <c r="F121" s="130">
        <v>19309.564453125</v>
      </c>
      <c r="I121" s="130">
        <v>52312.5234375</v>
      </c>
      <c r="J121" s="130">
        <v>3503.8564453125</v>
      </c>
      <c r="K121" s="130">
        <v>3724.18579101563</v>
      </c>
      <c r="L121" s="130">
        <v>55.853492736816399</v>
      </c>
      <c r="M121" s="130">
        <v>17764.552734375</v>
      </c>
      <c r="O121" s="130">
        <v>1009.11065673828</v>
      </c>
      <c r="Q121" s="130">
        <v>5045.55322265625</v>
      </c>
      <c r="R121" s="130">
        <v>49476.7578125</v>
      </c>
      <c r="S121" s="130">
        <v>4313.623046875</v>
      </c>
      <c r="T121" s="130">
        <v>3044.73876953125</v>
      </c>
      <c r="Y121" s="130">
        <v>231312.287658691</v>
      </c>
    </row>
    <row r="122" spans="1:25" x14ac:dyDescent="0.5">
      <c r="A122" s="129" t="s">
        <v>410</v>
      </c>
      <c r="B122" s="129">
        <v>0</v>
      </c>
      <c r="C122" s="129" t="s">
        <v>407</v>
      </c>
      <c r="D122" s="129">
        <v>2047</v>
      </c>
      <c r="E122" s="130">
        <v>226409.92578125</v>
      </c>
      <c r="F122" s="130">
        <v>19734.384765625</v>
      </c>
      <c r="I122" s="130">
        <v>49696.89453125</v>
      </c>
      <c r="J122" s="130">
        <v>3503.8564453125</v>
      </c>
      <c r="L122" s="130">
        <v>-888.22766113281295</v>
      </c>
      <c r="M122" s="130">
        <v>16876.32421875</v>
      </c>
      <c r="O122" s="130">
        <v>1009.11065673828</v>
      </c>
      <c r="Q122" s="130">
        <v>5045.55322265625</v>
      </c>
      <c r="R122" s="130">
        <v>48131.734375</v>
      </c>
      <c r="S122" s="130">
        <v>4313.623046875</v>
      </c>
      <c r="T122" s="130">
        <v>2968.60546875</v>
      </c>
      <c r="Y122" s="130">
        <v>235968.446105957</v>
      </c>
    </row>
    <row r="123" spans="1:25" x14ac:dyDescent="0.5">
      <c r="A123" s="129" t="s">
        <v>410</v>
      </c>
      <c r="B123" s="129">
        <v>0</v>
      </c>
      <c r="C123" s="129" t="s">
        <v>407</v>
      </c>
      <c r="D123" s="129">
        <v>2048</v>
      </c>
      <c r="E123" s="130">
        <v>231128.25109863299</v>
      </c>
      <c r="F123" s="130">
        <v>20168.53515625</v>
      </c>
      <c r="I123" s="130">
        <v>47081.265625</v>
      </c>
      <c r="J123" s="130">
        <v>3503.8564453125</v>
      </c>
      <c r="L123" s="130">
        <v>-888.22766113281295</v>
      </c>
      <c r="M123" s="130">
        <v>15988.0966796875</v>
      </c>
      <c r="O123" s="130">
        <v>1009.11065673828</v>
      </c>
      <c r="Q123" s="130">
        <v>5045.55322265625</v>
      </c>
      <c r="R123" s="130">
        <v>46706.015625</v>
      </c>
      <c r="S123" s="130">
        <v>4313.623046875</v>
      </c>
      <c r="T123" s="130">
        <v>2887.90405273438</v>
      </c>
      <c r="Y123" s="130">
        <v>240686.77142333999</v>
      </c>
    </row>
    <row r="124" spans="1:25" x14ac:dyDescent="0.5">
      <c r="A124" s="129" t="s">
        <v>410</v>
      </c>
      <c r="B124" s="129">
        <v>0</v>
      </c>
      <c r="C124" s="129" t="s">
        <v>407</v>
      </c>
      <c r="D124" s="129">
        <v>2049</v>
      </c>
      <c r="E124" s="130">
        <v>235724.25866699201</v>
      </c>
      <c r="F124" s="130">
        <v>20610.400390625</v>
      </c>
      <c r="I124" s="130">
        <v>44465.63671875</v>
      </c>
      <c r="J124" s="130">
        <v>3503.8564453125</v>
      </c>
      <c r="L124" s="130">
        <v>-888.22766113281295</v>
      </c>
      <c r="M124" s="130">
        <v>15099.869140625</v>
      </c>
      <c r="O124" s="130">
        <v>1009.11065673828</v>
      </c>
      <c r="Q124" s="130">
        <v>5045.55322265625</v>
      </c>
      <c r="R124" s="130">
        <v>45194.75</v>
      </c>
      <c r="S124" s="130">
        <v>4313.623046875</v>
      </c>
      <c r="T124" s="130">
        <v>2802.36083984375</v>
      </c>
      <c r="Y124" s="130">
        <v>245282.77899169899</v>
      </c>
    </row>
    <row r="125" spans="1:25" x14ac:dyDescent="0.5">
      <c r="A125" s="129" t="s">
        <v>410</v>
      </c>
      <c r="B125" s="129">
        <v>0</v>
      </c>
      <c r="C125" s="129" t="s">
        <v>407</v>
      </c>
      <c r="D125" s="129">
        <v>2050</v>
      </c>
      <c r="E125" s="130">
        <v>237166.97369384801</v>
      </c>
      <c r="F125" s="130">
        <v>21085.4453125</v>
      </c>
      <c r="I125" s="130">
        <v>41850.0078125</v>
      </c>
      <c r="J125" s="130">
        <v>3503.8564453125</v>
      </c>
      <c r="L125" s="130">
        <v>-888.22766113281295</v>
      </c>
      <c r="M125" s="130">
        <v>14211.6416015625</v>
      </c>
      <c r="O125" s="130">
        <v>1009.11065673828</v>
      </c>
      <c r="Q125" s="130">
        <v>5045.55322265625</v>
      </c>
      <c r="R125" s="130">
        <v>43592.8125</v>
      </c>
      <c r="S125" s="130">
        <v>4313.623046875</v>
      </c>
      <c r="T125" s="130">
        <v>2711.68505859375</v>
      </c>
      <c r="Y125" s="130">
        <v>246725.49401855501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D15EE-44D8-4CAF-856C-6773E050CEF4}">
  <sheetPr>
    <tabColor theme="0" tint="-0.14999847407452621"/>
  </sheetPr>
  <dimension ref="A1:AP241"/>
  <sheetViews>
    <sheetView workbookViewId="0">
      <selection sqref="A1:XFD1048576"/>
    </sheetView>
  </sheetViews>
  <sheetFormatPr defaultColWidth="8.77734375" defaultRowHeight="18" x14ac:dyDescent="0.5"/>
  <cols>
    <col min="1" max="1" width="24.109375" style="129" bestFit="1" customWidth="1"/>
    <col min="2" max="2" width="6" style="129" bestFit="1" customWidth="1"/>
    <col min="3" max="3" width="5.21875" style="129" bestFit="1" customWidth="1"/>
    <col min="4" max="4" width="9.33203125" style="130" bestFit="1" customWidth="1"/>
    <col min="5" max="5" width="4.77734375" style="129" bestFit="1" customWidth="1"/>
    <col min="6" max="6" width="10.44140625" style="130" bestFit="1" customWidth="1"/>
    <col min="7" max="7" width="20.44140625" style="130" bestFit="1" customWidth="1"/>
    <col min="8" max="8" width="13.6640625" style="130" bestFit="1" customWidth="1"/>
    <col min="9" max="9" width="24.5546875" style="130" bestFit="1" customWidth="1"/>
    <col min="10" max="10" width="17.77734375" style="130" bestFit="1" customWidth="1"/>
    <col min="11" max="11" width="13.88671875" style="130" bestFit="1" customWidth="1"/>
    <col min="12" max="12" width="18" style="130" bestFit="1" customWidth="1"/>
    <col min="13" max="13" width="12.88671875" style="130" bestFit="1" customWidth="1"/>
    <col min="14" max="14" width="11.44140625" style="130" bestFit="1" customWidth="1"/>
    <col min="15" max="15" width="15.6640625" style="130" bestFit="1" customWidth="1"/>
    <col min="16" max="16" width="20.77734375" style="130" bestFit="1" customWidth="1"/>
    <col min="17" max="17" width="25.109375" style="130" bestFit="1" customWidth="1"/>
    <col min="18" max="18" width="16.88671875" style="130" bestFit="1" customWidth="1"/>
    <col min="19" max="19" width="30.6640625" style="130" bestFit="1" customWidth="1"/>
    <col min="20" max="20" width="21.21875" style="130" bestFit="1" customWidth="1"/>
    <col min="21" max="21" width="29.77734375" style="130" bestFit="1" customWidth="1"/>
    <col min="22" max="22" width="23.21875" style="130" bestFit="1" customWidth="1"/>
    <col min="23" max="23" width="24.77734375" style="130" bestFit="1" customWidth="1"/>
    <col min="24" max="24" width="17.21875" style="130" bestFit="1" customWidth="1"/>
    <col min="25" max="25" width="21.5546875" style="130" bestFit="1" customWidth="1"/>
    <col min="26" max="26" width="21.77734375" style="130" bestFit="1" customWidth="1"/>
    <col min="27" max="27" width="22.21875" style="130" bestFit="1" customWidth="1"/>
    <col min="28" max="28" width="17.77734375" style="130" bestFit="1" customWidth="1"/>
    <col min="29" max="29" width="20.21875" style="130" bestFit="1" customWidth="1"/>
    <col min="30" max="30" width="22.77734375" style="130" bestFit="1" customWidth="1"/>
    <col min="31" max="31" width="21.33203125" style="130" bestFit="1" customWidth="1"/>
    <col min="32" max="32" width="23.77734375" style="130" bestFit="1" customWidth="1"/>
    <col min="33" max="33" width="21.77734375" style="130" bestFit="1" customWidth="1"/>
    <col min="34" max="34" width="11.77734375" style="130" bestFit="1" customWidth="1"/>
    <col min="35" max="35" width="10.44140625" style="130" bestFit="1" customWidth="1"/>
    <col min="36" max="36" width="10.77734375" style="130" bestFit="1" customWidth="1"/>
    <col min="37" max="37" width="15.33203125" style="130" bestFit="1" customWidth="1"/>
    <col min="38" max="38" width="17.77734375" style="130" bestFit="1" customWidth="1"/>
    <col min="39" max="39" width="20.21875" style="130" bestFit="1" customWidth="1"/>
    <col min="40" max="40" width="23.77734375" style="130" bestFit="1" customWidth="1"/>
    <col min="41" max="41" width="20.21875" style="130" bestFit="1" customWidth="1"/>
    <col min="42" max="42" width="18.6640625" style="130" bestFit="1" customWidth="1"/>
    <col min="43" max="16384" width="8.77734375" style="129"/>
  </cols>
  <sheetData>
    <row r="1" spans="1:42" x14ac:dyDescent="0.5">
      <c r="A1" s="46" t="s">
        <v>0</v>
      </c>
      <c r="B1" s="46" t="s">
        <v>1</v>
      </c>
      <c r="C1" s="46" t="s">
        <v>2</v>
      </c>
      <c r="D1" s="3" t="s">
        <v>3</v>
      </c>
      <c r="E1" s="46" t="s">
        <v>6</v>
      </c>
      <c r="F1" s="3" t="s">
        <v>73</v>
      </c>
      <c r="G1" s="3" t="s">
        <v>74</v>
      </c>
      <c r="H1" s="3" t="s">
        <v>8</v>
      </c>
      <c r="I1" s="3" t="s">
        <v>75</v>
      </c>
      <c r="J1" s="3" t="s">
        <v>76</v>
      </c>
      <c r="K1" s="3" t="s">
        <v>77</v>
      </c>
      <c r="L1" s="3" t="s">
        <v>9</v>
      </c>
      <c r="M1" s="3" t="s">
        <v>78</v>
      </c>
      <c r="N1" s="3" t="s">
        <v>79</v>
      </c>
      <c r="O1" s="3" t="s">
        <v>80</v>
      </c>
      <c r="P1" s="3" t="s">
        <v>81</v>
      </c>
      <c r="Q1" s="3" t="s">
        <v>82</v>
      </c>
      <c r="R1" s="3" t="s">
        <v>83</v>
      </c>
      <c r="S1" s="3" t="s">
        <v>84</v>
      </c>
      <c r="T1" s="3" t="s">
        <v>85</v>
      </c>
      <c r="U1" s="3" t="s">
        <v>86</v>
      </c>
      <c r="V1" s="3" t="s">
        <v>87</v>
      </c>
      <c r="W1" s="3" t="s">
        <v>88</v>
      </c>
      <c r="X1" s="3" t="s">
        <v>89</v>
      </c>
      <c r="Y1" s="3" t="s">
        <v>90</v>
      </c>
      <c r="Z1" s="3" t="s">
        <v>91</v>
      </c>
      <c r="AA1" s="3" t="s">
        <v>92</v>
      </c>
      <c r="AB1" s="3" t="s">
        <v>93</v>
      </c>
      <c r="AC1" s="3" t="s">
        <v>94</v>
      </c>
      <c r="AD1" s="3" t="s">
        <v>95</v>
      </c>
      <c r="AE1" s="3" t="s">
        <v>96</v>
      </c>
      <c r="AF1" s="3" t="s">
        <v>97</v>
      </c>
      <c r="AG1" s="3" t="s">
        <v>98</v>
      </c>
      <c r="AH1" s="3" t="s">
        <v>99</v>
      </c>
      <c r="AI1" s="3" t="s">
        <v>100</v>
      </c>
      <c r="AJ1" s="3" t="s">
        <v>101</v>
      </c>
      <c r="AK1" s="3" t="s">
        <v>14</v>
      </c>
      <c r="AL1" s="3" t="s">
        <v>102</v>
      </c>
      <c r="AM1" s="3" t="s">
        <v>103</v>
      </c>
      <c r="AN1" s="3" t="s">
        <v>104</v>
      </c>
      <c r="AO1" s="3" t="s">
        <v>105</v>
      </c>
      <c r="AP1" s="3" t="s">
        <v>106</v>
      </c>
    </row>
    <row r="2" spans="1:42" x14ac:dyDescent="0.5">
      <c r="A2" s="129" t="s">
        <v>406</v>
      </c>
      <c r="B2" s="129">
        <v>0</v>
      </c>
      <c r="C2" s="129" t="s">
        <v>407</v>
      </c>
      <c r="D2" s="130" t="s">
        <v>407</v>
      </c>
      <c r="E2" s="129">
        <v>2021</v>
      </c>
      <c r="F2" s="130">
        <v>955.49041748046898</v>
      </c>
      <c r="G2" s="130">
        <v>917.67822265625</v>
      </c>
      <c r="H2" s="130">
        <v>1467</v>
      </c>
      <c r="J2" s="130">
        <v>59.859955677461699</v>
      </c>
      <c r="K2" s="130">
        <v>66.739957453719498</v>
      </c>
      <c r="L2" s="130">
        <v>1467</v>
      </c>
      <c r="M2" s="130">
        <v>5586.1985473632803</v>
      </c>
      <c r="N2" s="130">
        <v>232.27867175266101</v>
      </c>
      <c r="O2" s="130">
        <v>1650.19403506443</v>
      </c>
      <c r="P2" s="130">
        <v>4168.2837524414099</v>
      </c>
      <c r="Q2" s="130">
        <v>97970.16796875</v>
      </c>
      <c r="R2" s="130">
        <v>4047.34887695313</v>
      </c>
      <c r="S2" s="130">
        <v>23.503718505576298</v>
      </c>
      <c r="T2" s="130">
        <v>23.225159986786899</v>
      </c>
      <c r="U2" s="130">
        <v>57062.460815429702</v>
      </c>
      <c r="X2" s="130">
        <v>22.7275169999632</v>
      </c>
      <c r="Y2" s="130">
        <v>25.839653723998101</v>
      </c>
      <c r="Z2" s="130">
        <v>19.892376738277001</v>
      </c>
      <c r="AA2" s="130">
        <v>0</v>
      </c>
      <c r="AB2" s="130">
        <v>0</v>
      </c>
      <c r="AC2" s="130">
        <v>0</v>
      </c>
      <c r="AD2" s="130">
        <v>0</v>
      </c>
      <c r="AE2" s="130">
        <v>0</v>
      </c>
      <c r="AF2" s="130">
        <v>0</v>
      </c>
      <c r="AG2" s="130">
        <v>0</v>
      </c>
      <c r="AL2" s="130">
        <v>955.49041748046898</v>
      </c>
      <c r="AM2" s="130">
        <v>955.49041748046898</v>
      </c>
      <c r="AN2" s="130">
        <v>955.49041748046898</v>
      </c>
    </row>
    <row r="3" spans="1:42" x14ac:dyDescent="0.5">
      <c r="A3" s="129" t="s">
        <v>406</v>
      </c>
      <c r="B3" s="129">
        <v>0</v>
      </c>
      <c r="C3" s="129" t="s">
        <v>407</v>
      </c>
      <c r="D3" s="130" t="s">
        <v>411</v>
      </c>
      <c r="E3" s="129">
        <v>2021</v>
      </c>
      <c r="L3" s="130">
        <v>0</v>
      </c>
      <c r="N3" s="130">
        <v>1650.1940116882299</v>
      </c>
      <c r="O3" s="130">
        <v>232.27864837646499</v>
      </c>
      <c r="P3" s="130">
        <v>0</v>
      </c>
      <c r="R3" s="130">
        <v>0</v>
      </c>
      <c r="V3" s="130">
        <v>27720.9543151855</v>
      </c>
      <c r="X3" s="130">
        <v>22.7267813486596</v>
      </c>
      <c r="Y3" s="130">
        <v>25.8390804890015</v>
      </c>
      <c r="Z3" s="130">
        <v>19.891493126568001</v>
      </c>
      <c r="AA3" s="130">
        <v>0</v>
      </c>
      <c r="AB3" s="130">
        <v>0</v>
      </c>
      <c r="AC3" s="130">
        <v>0</v>
      </c>
      <c r="AD3" s="130">
        <v>0</v>
      </c>
      <c r="AE3" s="130">
        <v>0</v>
      </c>
      <c r="AF3" s="130">
        <v>0</v>
      </c>
      <c r="AG3" s="130">
        <v>0</v>
      </c>
    </row>
    <row r="4" spans="1:42" x14ac:dyDescent="0.5">
      <c r="A4" s="129" t="s">
        <v>406</v>
      </c>
      <c r="B4" s="129">
        <v>0</v>
      </c>
      <c r="C4" s="129" t="s">
        <v>407</v>
      </c>
      <c r="D4" s="130" t="s">
        <v>407</v>
      </c>
      <c r="E4" s="129">
        <v>2022</v>
      </c>
      <c r="F4" s="130">
        <v>978.13079833984398</v>
      </c>
      <c r="G4" s="130">
        <v>939.422607421875</v>
      </c>
      <c r="H4" s="130">
        <v>1272</v>
      </c>
      <c r="J4" s="130">
        <v>35.402319462040701</v>
      </c>
      <c r="K4" s="130">
        <v>65.983575027593304</v>
      </c>
      <c r="L4" s="130">
        <v>1272</v>
      </c>
      <c r="M4" s="130">
        <v>5653.7536621093795</v>
      </c>
      <c r="N4" s="130">
        <v>132.04057121276901</v>
      </c>
      <c r="O4" s="130">
        <v>2404.67383384705</v>
      </c>
      <c r="P4" s="130">
        <v>3381.12084197998</v>
      </c>
      <c r="Q4" s="130">
        <v>82492.146484375</v>
      </c>
      <c r="R4" s="130">
        <v>6517.43701171875</v>
      </c>
      <c r="S4" s="130">
        <v>24.397869919392701</v>
      </c>
      <c r="T4" s="130">
        <v>24.334638625688299</v>
      </c>
      <c r="U4" s="130">
        <v>32288.734741210901</v>
      </c>
      <c r="X4" s="130">
        <v>23.783146359169301</v>
      </c>
      <c r="Y4" s="130">
        <v>27.2877574260418</v>
      </c>
      <c r="Z4" s="130">
        <v>20.613758959562901</v>
      </c>
      <c r="AA4" s="130">
        <v>0</v>
      </c>
      <c r="AB4" s="130">
        <v>0</v>
      </c>
      <c r="AC4" s="130">
        <v>0</v>
      </c>
      <c r="AD4" s="130">
        <v>0</v>
      </c>
      <c r="AE4" s="130">
        <v>0</v>
      </c>
      <c r="AF4" s="130">
        <v>0</v>
      </c>
      <c r="AG4" s="130">
        <v>0</v>
      </c>
      <c r="AL4" s="130">
        <v>978.13079833984398</v>
      </c>
      <c r="AM4" s="130">
        <v>978.13079833984398</v>
      </c>
      <c r="AN4" s="130">
        <v>978.13079833984398</v>
      </c>
    </row>
    <row r="5" spans="1:42" x14ac:dyDescent="0.5">
      <c r="A5" s="129" t="s">
        <v>406</v>
      </c>
      <c r="B5" s="129">
        <v>0</v>
      </c>
      <c r="C5" s="129" t="s">
        <v>407</v>
      </c>
      <c r="D5" s="130" t="s">
        <v>411</v>
      </c>
      <c r="E5" s="129">
        <v>2022</v>
      </c>
      <c r="L5" s="130">
        <v>0</v>
      </c>
      <c r="N5" s="130">
        <v>2404.67385101318</v>
      </c>
      <c r="O5" s="130">
        <v>132.04058837890599</v>
      </c>
      <c r="P5" s="130">
        <v>0</v>
      </c>
      <c r="R5" s="130">
        <v>0</v>
      </c>
      <c r="V5" s="130">
        <v>48569.947273254402</v>
      </c>
      <c r="X5" s="130">
        <v>23.782390782604502</v>
      </c>
      <c r="Y5" s="130">
        <v>27.287229288541401</v>
      </c>
      <c r="Z5" s="130">
        <v>20.6127976989746</v>
      </c>
      <c r="AA5" s="130">
        <v>0</v>
      </c>
      <c r="AB5" s="130">
        <v>0</v>
      </c>
      <c r="AC5" s="130">
        <v>0</v>
      </c>
      <c r="AD5" s="130">
        <v>0</v>
      </c>
      <c r="AE5" s="130">
        <v>0</v>
      </c>
      <c r="AF5" s="130">
        <v>0</v>
      </c>
      <c r="AG5" s="130">
        <v>0</v>
      </c>
    </row>
    <row r="6" spans="1:42" x14ac:dyDescent="0.5">
      <c r="A6" s="129" t="s">
        <v>406</v>
      </c>
      <c r="B6" s="129">
        <v>0</v>
      </c>
      <c r="C6" s="129" t="s">
        <v>407</v>
      </c>
      <c r="D6" s="130" t="s">
        <v>407</v>
      </c>
      <c r="E6" s="129">
        <v>2023</v>
      </c>
      <c r="F6" s="130">
        <v>992.6220703125</v>
      </c>
      <c r="G6" s="130">
        <v>953.34045410156295</v>
      </c>
      <c r="H6" s="130">
        <v>1275</v>
      </c>
      <c r="J6" s="130">
        <v>14.8592819374207</v>
      </c>
      <c r="K6" s="130">
        <v>64.927033425612606</v>
      </c>
      <c r="L6" s="130">
        <v>1095</v>
      </c>
      <c r="M6" s="130">
        <v>5645.6453552246103</v>
      </c>
      <c r="N6" s="130">
        <v>70.578378677368207</v>
      </c>
      <c r="O6" s="130">
        <v>2351.5482106208801</v>
      </c>
      <c r="P6" s="130">
        <v>3364.6754016876198</v>
      </c>
      <c r="Q6" s="130">
        <v>96822.500854492202</v>
      </c>
      <c r="R6" s="130">
        <v>-3151.4730834960901</v>
      </c>
      <c r="S6" s="130">
        <v>28.776178767773199</v>
      </c>
      <c r="T6" s="130">
        <v>25.7001900689941</v>
      </c>
      <c r="U6" s="130">
        <v>69989.417480468794</v>
      </c>
      <c r="W6" s="130">
        <v>7988.72607421875</v>
      </c>
      <c r="X6" s="130">
        <v>25.0644832924621</v>
      </c>
      <c r="Y6" s="130">
        <v>28.992211488576999</v>
      </c>
      <c r="Z6" s="130">
        <v>21.512450836845101</v>
      </c>
      <c r="AA6" s="130">
        <v>0</v>
      </c>
      <c r="AB6" s="130">
        <v>0</v>
      </c>
      <c r="AC6" s="130">
        <v>0</v>
      </c>
      <c r="AD6" s="130">
        <v>0</v>
      </c>
      <c r="AE6" s="130">
        <v>0</v>
      </c>
      <c r="AF6" s="130">
        <v>0</v>
      </c>
      <c r="AG6" s="130">
        <v>277.77777099609398</v>
      </c>
      <c r="AL6" s="130">
        <v>992.6220703125</v>
      </c>
      <c r="AM6" s="130">
        <v>992.6220703125</v>
      </c>
      <c r="AN6" s="130">
        <v>992.6220703125</v>
      </c>
    </row>
    <row r="7" spans="1:42" x14ac:dyDescent="0.5">
      <c r="A7" s="129" t="s">
        <v>406</v>
      </c>
      <c r="B7" s="129">
        <v>0</v>
      </c>
      <c r="C7" s="129" t="s">
        <v>407</v>
      </c>
      <c r="D7" s="130" t="s">
        <v>411</v>
      </c>
      <c r="E7" s="129">
        <v>2023</v>
      </c>
      <c r="L7" s="130">
        <v>0</v>
      </c>
      <c r="N7" s="130">
        <v>2351.5481719970699</v>
      </c>
      <c r="O7" s="130">
        <v>70.578340053558307</v>
      </c>
      <c r="P7" s="130">
        <v>0</v>
      </c>
      <c r="R7" s="130">
        <v>0</v>
      </c>
      <c r="V7" s="130">
        <v>51420.688385009802</v>
      </c>
      <c r="X7" s="130">
        <v>25.063693456780399</v>
      </c>
      <c r="Y7" s="130">
        <v>28.9915389647851</v>
      </c>
      <c r="Z7" s="130">
        <v>21.511554910411</v>
      </c>
      <c r="AA7" s="130">
        <v>0</v>
      </c>
      <c r="AB7" s="130">
        <v>0</v>
      </c>
      <c r="AC7" s="130">
        <v>0</v>
      </c>
      <c r="AD7" s="130">
        <v>0</v>
      </c>
      <c r="AE7" s="130">
        <v>0</v>
      </c>
      <c r="AF7" s="130">
        <v>0</v>
      </c>
      <c r="AG7" s="130">
        <v>277.77679443359398</v>
      </c>
    </row>
    <row r="8" spans="1:42" x14ac:dyDescent="0.5">
      <c r="A8" s="129" t="s">
        <v>406</v>
      </c>
      <c r="B8" s="129">
        <v>0</v>
      </c>
      <c r="C8" s="129" t="s">
        <v>407</v>
      </c>
      <c r="D8" s="130" t="s">
        <v>407</v>
      </c>
      <c r="E8" s="129">
        <v>2024</v>
      </c>
      <c r="F8" s="130">
        <v>919.35418701171898</v>
      </c>
      <c r="G8" s="130">
        <v>882.97204589843795</v>
      </c>
      <c r="H8" s="130">
        <v>1275</v>
      </c>
      <c r="J8" s="130">
        <v>24.0129860380598</v>
      </c>
      <c r="K8" s="130">
        <v>69.176034352803896</v>
      </c>
      <c r="L8" s="130">
        <v>1095</v>
      </c>
      <c r="M8" s="130">
        <v>5586.3847961425799</v>
      </c>
      <c r="N8" s="130">
        <v>81.3635870814323</v>
      </c>
      <c r="O8" s="130">
        <v>2261.24160593748</v>
      </c>
      <c r="P8" s="130">
        <v>3406.5072517395001</v>
      </c>
      <c r="Q8" s="130">
        <v>100763.851806641</v>
      </c>
      <c r="R8" s="130">
        <v>-157.13336181640599</v>
      </c>
      <c r="S8" s="130">
        <v>29.5798142672928</v>
      </c>
      <c r="T8" s="130">
        <v>27.122087279101599</v>
      </c>
      <c r="U8" s="130">
        <v>73084.507324218794</v>
      </c>
      <c r="X8" s="130">
        <v>26.584985540212799</v>
      </c>
      <c r="Y8" s="130">
        <v>30.658291751191801</v>
      </c>
      <c r="Z8" s="130">
        <v>22.866496943430601</v>
      </c>
      <c r="AA8" s="130">
        <v>0</v>
      </c>
      <c r="AB8" s="130">
        <v>0</v>
      </c>
      <c r="AC8" s="130">
        <v>0</v>
      </c>
      <c r="AD8" s="130">
        <v>0</v>
      </c>
      <c r="AE8" s="130">
        <v>0</v>
      </c>
      <c r="AF8" s="130">
        <v>0</v>
      </c>
      <c r="AG8" s="130">
        <v>0</v>
      </c>
      <c r="AL8" s="130">
        <v>919.35418701171898</v>
      </c>
      <c r="AM8" s="130">
        <v>919.35418701171898</v>
      </c>
      <c r="AN8" s="130">
        <v>919.35418701171898</v>
      </c>
    </row>
    <row r="9" spans="1:42" x14ac:dyDescent="0.5">
      <c r="A9" s="129" t="s">
        <v>406</v>
      </c>
      <c r="B9" s="129">
        <v>0</v>
      </c>
      <c r="C9" s="129" t="s">
        <v>407</v>
      </c>
      <c r="D9" s="130" t="s">
        <v>411</v>
      </c>
      <c r="E9" s="129">
        <v>2024</v>
      </c>
      <c r="L9" s="130">
        <v>0</v>
      </c>
      <c r="N9" s="130">
        <v>2261.2416305542001</v>
      </c>
      <c r="O9" s="130">
        <v>81.363611698150606</v>
      </c>
      <c r="P9" s="130">
        <v>0</v>
      </c>
      <c r="R9" s="130">
        <v>0</v>
      </c>
      <c r="V9" s="130">
        <v>50905.351196289099</v>
      </c>
      <c r="X9" s="130">
        <v>26.5842761889181</v>
      </c>
      <c r="Y9" s="130">
        <v>30.657746817319399</v>
      </c>
      <c r="Z9" s="130">
        <v>22.8656374967887</v>
      </c>
      <c r="AA9" s="130">
        <v>0</v>
      </c>
      <c r="AB9" s="130">
        <v>0</v>
      </c>
      <c r="AC9" s="130">
        <v>0</v>
      </c>
      <c r="AD9" s="130">
        <v>0</v>
      </c>
      <c r="AE9" s="130">
        <v>0</v>
      </c>
      <c r="AF9" s="130">
        <v>0</v>
      </c>
      <c r="AG9" s="130">
        <v>0</v>
      </c>
    </row>
    <row r="10" spans="1:42" x14ac:dyDescent="0.5">
      <c r="A10" s="129" t="s">
        <v>406</v>
      </c>
      <c r="B10" s="129">
        <v>0</v>
      </c>
      <c r="C10" s="129" t="s">
        <v>407</v>
      </c>
      <c r="D10" s="130" t="s">
        <v>407</v>
      </c>
      <c r="E10" s="129">
        <v>2025</v>
      </c>
      <c r="F10" s="130">
        <v>917.29052734375</v>
      </c>
      <c r="G10" s="130">
        <v>880.99005126953102</v>
      </c>
      <c r="H10" s="130">
        <v>1475</v>
      </c>
      <c r="J10" s="130">
        <v>27.016190294940301</v>
      </c>
      <c r="K10" s="130">
        <v>69.272034220736501</v>
      </c>
      <c r="L10" s="130">
        <v>1119</v>
      </c>
      <c r="M10" s="130">
        <v>5566.330078125</v>
      </c>
      <c r="N10" s="130">
        <v>162.58214932680099</v>
      </c>
      <c r="O10" s="130">
        <v>1685.8184888958899</v>
      </c>
      <c r="P10" s="130">
        <v>4043.0943794250502</v>
      </c>
      <c r="Q10" s="130">
        <v>131432.66088867199</v>
      </c>
      <c r="R10" s="130">
        <v>-10667.509399414101</v>
      </c>
      <c r="S10" s="130">
        <v>32.507937869944598</v>
      </c>
      <c r="T10" s="130">
        <v>28.377358146304498</v>
      </c>
      <c r="U10" s="130">
        <v>103216.927734375</v>
      </c>
      <c r="X10" s="130">
        <v>27.851984039724702</v>
      </c>
      <c r="Y10" s="130">
        <v>31.558162733056101</v>
      </c>
      <c r="Z10" s="130">
        <v>24.4756746541767</v>
      </c>
      <c r="AA10" s="130">
        <v>0</v>
      </c>
      <c r="AB10" s="130">
        <v>0</v>
      </c>
      <c r="AC10" s="130">
        <v>0</v>
      </c>
      <c r="AD10" s="130">
        <v>0</v>
      </c>
      <c r="AE10" s="130">
        <v>0</v>
      </c>
      <c r="AF10" s="130">
        <v>0</v>
      </c>
      <c r="AG10" s="130">
        <v>0</v>
      </c>
      <c r="AL10" s="130">
        <v>917.29052734375</v>
      </c>
      <c r="AM10" s="130">
        <v>917.29052734375</v>
      </c>
      <c r="AN10" s="130">
        <v>917.29052734375</v>
      </c>
    </row>
    <row r="11" spans="1:42" x14ac:dyDescent="0.5">
      <c r="A11" s="129" t="s">
        <v>406</v>
      </c>
      <c r="B11" s="129">
        <v>0</v>
      </c>
      <c r="C11" s="129" t="s">
        <v>407</v>
      </c>
      <c r="D11" s="130" t="s">
        <v>411</v>
      </c>
      <c r="E11" s="129">
        <v>2025</v>
      </c>
      <c r="L11" s="130">
        <v>0</v>
      </c>
      <c r="N11" s="130">
        <v>1685.8184967041</v>
      </c>
      <c r="O11" s="130">
        <v>162.58215713500999</v>
      </c>
      <c r="P11" s="130">
        <v>0</v>
      </c>
      <c r="R11" s="130">
        <v>0</v>
      </c>
      <c r="V11" s="130">
        <v>37190.756225585901</v>
      </c>
      <c r="X11" s="130">
        <v>27.851345987189301</v>
      </c>
      <c r="Y11" s="130">
        <v>31.557585697977899</v>
      </c>
      <c r="Z11" s="130">
        <v>24.474981015057299</v>
      </c>
      <c r="AA11" s="130">
        <v>0</v>
      </c>
      <c r="AB11" s="130">
        <v>0</v>
      </c>
      <c r="AC11" s="130">
        <v>0</v>
      </c>
      <c r="AD11" s="130">
        <v>0</v>
      </c>
      <c r="AE11" s="130">
        <v>0</v>
      </c>
      <c r="AF11" s="130">
        <v>0</v>
      </c>
      <c r="AG11" s="130">
        <v>0</v>
      </c>
    </row>
    <row r="12" spans="1:42" x14ac:dyDescent="0.5">
      <c r="A12" s="129" t="s">
        <v>406</v>
      </c>
      <c r="B12" s="129">
        <v>0</v>
      </c>
      <c r="C12" s="129" t="s">
        <v>407</v>
      </c>
      <c r="D12" s="130" t="s">
        <v>407</v>
      </c>
      <c r="E12" s="129">
        <v>2026</v>
      </c>
      <c r="F12" s="130">
        <v>916.23187255859398</v>
      </c>
      <c r="G12" s="130">
        <v>879.97326660156295</v>
      </c>
      <c r="H12" s="130">
        <v>1875</v>
      </c>
      <c r="J12" s="130">
        <v>49.436357888291496</v>
      </c>
      <c r="K12" s="130">
        <v>69.364025418859995</v>
      </c>
      <c r="L12" s="130">
        <v>1315</v>
      </c>
      <c r="M12" s="130">
        <v>5567.2893066406295</v>
      </c>
      <c r="N12" s="130">
        <v>412.04298496246298</v>
      </c>
      <c r="O12" s="130">
        <v>1097.50793743134</v>
      </c>
      <c r="P12" s="130">
        <v>4881.8251609802201</v>
      </c>
      <c r="Q12" s="130">
        <v>159138.465087891</v>
      </c>
      <c r="R12" s="130">
        <v>-9954.5993652343805</v>
      </c>
      <c r="S12" s="130">
        <v>32.598149224978997</v>
      </c>
      <c r="T12" s="130">
        <v>29.377724595181501</v>
      </c>
      <c r="U12" s="130">
        <v>130164.856323242</v>
      </c>
      <c r="X12" s="130">
        <v>28.861639446101801</v>
      </c>
      <c r="Y12" s="130">
        <v>32.213769503480201</v>
      </c>
      <c r="Z12" s="130">
        <v>25.807866514249199</v>
      </c>
      <c r="AA12" s="130">
        <v>0</v>
      </c>
      <c r="AB12" s="130">
        <v>0</v>
      </c>
      <c r="AC12" s="130">
        <v>0</v>
      </c>
      <c r="AD12" s="130">
        <v>0</v>
      </c>
      <c r="AE12" s="130">
        <v>0</v>
      </c>
      <c r="AF12" s="130">
        <v>0</v>
      </c>
      <c r="AG12" s="130">
        <v>0</v>
      </c>
      <c r="AL12" s="130">
        <v>916.23187255859398</v>
      </c>
      <c r="AM12" s="130">
        <v>893.07391357421898</v>
      </c>
      <c r="AN12" s="130">
        <v>893.07391357421898</v>
      </c>
    </row>
    <row r="13" spans="1:42" x14ac:dyDescent="0.5">
      <c r="A13" s="129" t="s">
        <v>406</v>
      </c>
      <c r="B13" s="129">
        <v>0</v>
      </c>
      <c r="C13" s="129" t="s">
        <v>407</v>
      </c>
      <c r="D13" s="130" t="s">
        <v>411</v>
      </c>
      <c r="E13" s="129">
        <v>2026</v>
      </c>
      <c r="L13" s="130">
        <v>0</v>
      </c>
      <c r="N13" s="130">
        <v>1097.50794231892</v>
      </c>
      <c r="O13" s="130">
        <v>412.04298985004402</v>
      </c>
      <c r="P13" s="130">
        <v>0</v>
      </c>
      <c r="R13" s="130">
        <v>0</v>
      </c>
      <c r="V13" s="130">
        <v>14368.929229736301</v>
      </c>
      <c r="X13" s="130">
        <v>28.861215737747798</v>
      </c>
      <c r="Y13" s="130">
        <v>32.213486697025203</v>
      </c>
      <c r="Z13" s="130">
        <v>25.807314445003001</v>
      </c>
      <c r="AA13" s="130">
        <v>0</v>
      </c>
      <c r="AB13" s="130">
        <v>0</v>
      </c>
      <c r="AC13" s="130">
        <v>0</v>
      </c>
      <c r="AD13" s="130">
        <v>0</v>
      </c>
      <c r="AE13" s="130">
        <v>0</v>
      </c>
      <c r="AF13" s="130">
        <v>0</v>
      </c>
      <c r="AG13" s="130">
        <v>0</v>
      </c>
    </row>
    <row r="14" spans="1:42" x14ac:dyDescent="0.5">
      <c r="A14" s="129" t="s">
        <v>406</v>
      </c>
      <c r="B14" s="129">
        <v>0</v>
      </c>
      <c r="C14" s="129" t="s">
        <v>407</v>
      </c>
      <c r="D14" s="130" t="s">
        <v>407</v>
      </c>
      <c r="E14" s="129">
        <v>2027</v>
      </c>
      <c r="F14" s="130">
        <v>913.59979248046898</v>
      </c>
      <c r="G14" s="130">
        <v>877.44537353515602</v>
      </c>
      <c r="H14" s="130">
        <v>2375</v>
      </c>
      <c r="J14" s="130">
        <v>72.660321165770995</v>
      </c>
      <c r="K14" s="130">
        <v>69.508507976773402</v>
      </c>
      <c r="L14" s="130">
        <v>1515</v>
      </c>
      <c r="M14" s="130">
        <v>5562.8591613769504</v>
      </c>
      <c r="N14" s="130">
        <v>1380.15464782715</v>
      </c>
      <c r="O14" s="130">
        <v>757.22749328613304</v>
      </c>
      <c r="P14" s="130">
        <v>6185.78761672974</v>
      </c>
      <c r="Q14" s="130">
        <v>199662.56762695301</v>
      </c>
      <c r="R14" s="130">
        <v>-4295.98095703125</v>
      </c>
      <c r="S14" s="130">
        <v>32.277630594195799</v>
      </c>
      <c r="T14" s="130">
        <v>30.542930281411898</v>
      </c>
      <c r="U14" s="130">
        <v>169930.77917480501</v>
      </c>
      <c r="X14" s="130">
        <v>30.025078133360999</v>
      </c>
      <c r="Y14" s="130">
        <v>33.177939513634001</v>
      </c>
      <c r="Z14" s="130">
        <v>27.152837923059899</v>
      </c>
      <c r="AA14" s="130">
        <v>0</v>
      </c>
      <c r="AB14" s="130">
        <v>0</v>
      </c>
      <c r="AC14" s="130">
        <v>0</v>
      </c>
      <c r="AD14" s="130">
        <v>0</v>
      </c>
      <c r="AE14" s="130">
        <v>0</v>
      </c>
      <c r="AF14" s="130">
        <v>0</v>
      </c>
      <c r="AG14" s="130">
        <v>0</v>
      </c>
      <c r="AL14" s="130">
        <v>913.59979248046898</v>
      </c>
      <c r="AM14" s="130">
        <v>885.703857421875</v>
      </c>
      <c r="AN14" s="130">
        <v>885.703857421875</v>
      </c>
    </row>
    <row r="15" spans="1:42" x14ac:dyDescent="0.5">
      <c r="A15" s="129" t="s">
        <v>406</v>
      </c>
      <c r="B15" s="129">
        <v>0</v>
      </c>
      <c r="C15" s="129" t="s">
        <v>407</v>
      </c>
      <c r="D15" s="130" t="s">
        <v>411</v>
      </c>
      <c r="E15" s="129">
        <v>2027</v>
      </c>
      <c r="L15" s="130">
        <v>0</v>
      </c>
      <c r="N15" s="130">
        <v>757.22733116149902</v>
      </c>
      <c r="O15" s="130">
        <v>1380.1544857025101</v>
      </c>
      <c r="P15" s="130">
        <v>0</v>
      </c>
      <c r="R15" s="130">
        <v>0</v>
      </c>
      <c r="V15" s="130">
        <v>-25462.6865539551</v>
      </c>
      <c r="X15" s="130">
        <v>30.0250020327633</v>
      </c>
      <c r="Y15" s="130">
        <v>33.178121449846898</v>
      </c>
      <c r="Z15" s="130">
        <v>27.152526752278899</v>
      </c>
      <c r="AA15" s="130">
        <v>0</v>
      </c>
      <c r="AB15" s="130">
        <v>0</v>
      </c>
      <c r="AC15" s="130">
        <v>0</v>
      </c>
      <c r="AD15" s="130">
        <v>0</v>
      </c>
      <c r="AE15" s="130">
        <v>0</v>
      </c>
      <c r="AF15" s="130">
        <v>0</v>
      </c>
      <c r="AG15" s="130">
        <v>0</v>
      </c>
    </row>
    <row r="16" spans="1:42" x14ac:dyDescent="0.5">
      <c r="A16" s="129" t="s">
        <v>406</v>
      </c>
      <c r="B16" s="129">
        <v>0</v>
      </c>
      <c r="C16" s="129" t="s">
        <v>407</v>
      </c>
      <c r="D16" s="130" t="s">
        <v>407</v>
      </c>
      <c r="E16" s="129">
        <v>2028</v>
      </c>
      <c r="F16" s="130">
        <v>909.01287841796898</v>
      </c>
      <c r="G16" s="130">
        <v>873.03997802734398</v>
      </c>
      <c r="H16" s="130">
        <v>2875</v>
      </c>
      <c r="J16" s="130">
        <v>96.440030601472202</v>
      </c>
      <c r="K16" s="130">
        <v>69.652535093068707</v>
      </c>
      <c r="L16" s="130">
        <v>1715</v>
      </c>
      <c r="M16" s="130">
        <v>5561.5941162109402</v>
      </c>
      <c r="N16" s="130">
        <v>2199.9300918579102</v>
      </c>
      <c r="O16" s="130">
        <v>1064.8566398620601</v>
      </c>
      <c r="P16" s="130">
        <v>6696.6674308776901</v>
      </c>
      <c r="Q16" s="130">
        <v>245117.381103516</v>
      </c>
      <c r="R16" s="130">
        <v>22598.537597656301</v>
      </c>
      <c r="S16" s="130">
        <v>36.602889964835803</v>
      </c>
      <c r="T16" s="130">
        <v>39.865343590124297</v>
      </c>
      <c r="U16" s="130">
        <v>200300.011474609</v>
      </c>
      <c r="V16" s="130">
        <v>138.35574221611</v>
      </c>
      <c r="X16" s="130">
        <v>39.239213662069403</v>
      </c>
      <c r="Y16" s="130">
        <v>42.978519997229903</v>
      </c>
      <c r="Z16" s="130">
        <v>35.875131838049398</v>
      </c>
      <c r="AA16" s="130">
        <v>0</v>
      </c>
      <c r="AB16" s="130">
        <v>0</v>
      </c>
      <c r="AC16" s="130">
        <v>0</v>
      </c>
      <c r="AD16" s="130">
        <v>0</v>
      </c>
      <c r="AE16" s="130">
        <v>0</v>
      </c>
      <c r="AF16" s="130">
        <v>0</v>
      </c>
      <c r="AG16" s="130">
        <v>0</v>
      </c>
      <c r="AK16" s="130">
        <v>13835.573913574201</v>
      </c>
      <c r="AL16" s="130">
        <v>909.01287841796898</v>
      </c>
      <c r="AM16" s="130">
        <v>881.12811279296898</v>
      </c>
      <c r="AN16" s="130">
        <v>881.12811279296898</v>
      </c>
    </row>
    <row r="17" spans="1:42" x14ac:dyDescent="0.5">
      <c r="A17" s="129" t="s">
        <v>406</v>
      </c>
      <c r="B17" s="129">
        <v>0</v>
      </c>
      <c r="C17" s="129" t="s">
        <v>407</v>
      </c>
      <c r="D17" s="130" t="s">
        <v>411</v>
      </c>
      <c r="E17" s="129">
        <v>2028</v>
      </c>
      <c r="L17" s="130">
        <v>0</v>
      </c>
      <c r="N17" s="130">
        <v>1064.85663843155</v>
      </c>
      <c r="O17" s="130">
        <v>2199.9300904274</v>
      </c>
      <c r="P17" s="130">
        <v>0</v>
      </c>
      <c r="R17" s="130">
        <v>0</v>
      </c>
      <c r="V17" s="130">
        <v>-57679.666702270501</v>
      </c>
      <c r="X17" s="130">
        <v>40.568230008818396</v>
      </c>
      <c r="Y17" s="130">
        <v>45.004308333763703</v>
      </c>
      <c r="Z17" s="130">
        <v>36.577294491566597</v>
      </c>
      <c r="AA17" s="130">
        <v>0</v>
      </c>
      <c r="AB17" s="130">
        <v>0</v>
      </c>
      <c r="AC17" s="130">
        <v>0</v>
      </c>
      <c r="AD17" s="130">
        <v>0</v>
      </c>
      <c r="AE17" s="130">
        <v>0</v>
      </c>
      <c r="AF17" s="130">
        <v>0</v>
      </c>
      <c r="AG17" s="130">
        <v>0</v>
      </c>
    </row>
    <row r="18" spans="1:42" x14ac:dyDescent="0.5">
      <c r="A18" s="129" t="s">
        <v>406</v>
      </c>
      <c r="B18" s="129">
        <v>0</v>
      </c>
      <c r="C18" s="129" t="s">
        <v>407</v>
      </c>
      <c r="D18" s="130" t="s">
        <v>407</v>
      </c>
      <c r="E18" s="129">
        <v>2029</v>
      </c>
      <c r="F18" s="130">
        <v>908.85540771484398</v>
      </c>
      <c r="G18" s="130">
        <v>872.88873291015602</v>
      </c>
      <c r="H18" s="130">
        <v>2495</v>
      </c>
      <c r="J18" s="130">
        <v>25.445541764451299</v>
      </c>
      <c r="K18" s="130">
        <v>69.856223775438195</v>
      </c>
      <c r="L18" s="130">
        <v>1095</v>
      </c>
      <c r="M18" s="130">
        <v>5561.6545104980496</v>
      </c>
      <c r="N18" s="130">
        <v>2124.5033874511701</v>
      </c>
      <c r="O18" s="130">
        <v>2172.1231153011299</v>
      </c>
      <c r="P18" s="130">
        <v>5514.0343666076697</v>
      </c>
      <c r="Q18" s="130">
        <v>188485.77441406299</v>
      </c>
      <c r="R18" s="130">
        <v>-28618.9348144531</v>
      </c>
      <c r="S18" s="130">
        <v>34.1829161521934</v>
      </c>
      <c r="T18" s="130">
        <v>35.713230309898002</v>
      </c>
      <c r="U18" s="130">
        <v>191835.445068359</v>
      </c>
      <c r="V18" s="130">
        <v>1123.9185276031501</v>
      </c>
      <c r="X18" s="130">
        <v>35.172422795753</v>
      </c>
      <c r="Y18" s="130">
        <v>37.476661689436803</v>
      </c>
      <c r="Z18" s="130">
        <v>33.073273227685</v>
      </c>
      <c r="AA18" s="130">
        <v>0</v>
      </c>
      <c r="AB18" s="130">
        <v>0</v>
      </c>
      <c r="AC18" s="130">
        <v>0</v>
      </c>
      <c r="AD18" s="130">
        <v>0</v>
      </c>
      <c r="AE18" s="130">
        <v>0</v>
      </c>
      <c r="AF18" s="130">
        <v>0</v>
      </c>
      <c r="AG18" s="130">
        <v>0</v>
      </c>
      <c r="AK18" s="130">
        <v>112391.845947266</v>
      </c>
      <c r="AL18" s="130">
        <v>908.85540771484398</v>
      </c>
      <c r="AM18" s="130">
        <v>883.06976318359398</v>
      </c>
      <c r="AN18" s="130">
        <v>883.06976318359398</v>
      </c>
    </row>
    <row r="19" spans="1:42" x14ac:dyDescent="0.5">
      <c r="A19" s="129" t="s">
        <v>406</v>
      </c>
      <c r="B19" s="129">
        <v>0</v>
      </c>
      <c r="C19" s="129" t="s">
        <v>407</v>
      </c>
      <c r="D19" s="130" t="s">
        <v>411</v>
      </c>
      <c r="E19" s="129">
        <v>2029</v>
      </c>
      <c r="L19" s="130">
        <v>0</v>
      </c>
      <c r="N19" s="130">
        <v>2172.1231765747102</v>
      </c>
      <c r="O19" s="130">
        <v>2124.5034487247499</v>
      </c>
      <c r="P19" s="130">
        <v>0</v>
      </c>
      <c r="R19" s="130">
        <v>0</v>
      </c>
      <c r="V19" s="130">
        <v>-5140.4899902343795</v>
      </c>
      <c r="X19" s="130">
        <v>40.182828992033699</v>
      </c>
      <c r="Y19" s="130">
        <v>44.380498864184901</v>
      </c>
      <c r="Z19" s="130">
        <v>36.358773715833102</v>
      </c>
      <c r="AA19" s="130">
        <v>0</v>
      </c>
      <c r="AB19" s="130">
        <v>0</v>
      </c>
      <c r="AC19" s="130">
        <v>0</v>
      </c>
      <c r="AD19" s="130">
        <v>0</v>
      </c>
      <c r="AE19" s="130">
        <v>0</v>
      </c>
      <c r="AF19" s="130">
        <v>0</v>
      </c>
      <c r="AG19" s="130">
        <v>0</v>
      </c>
    </row>
    <row r="20" spans="1:42" x14ac:dyDescent="0.5">
      <c r="A20" s="129" t="s">
        <v>406</v>
      </c>
      <c r="B20" s="129">
        <v>0</v>
      </c>
      <c r="C20" s="129" t="s">
        <v>407</v>
      </c>
      <c r="D20" s="130" t="s">
        <v>411</v>
      </c>
      <c r="E20" s="129">
        <v>2030</v>
      </c>
      <c r="L20" s="130">
        <v>0</v>
      </c>
      <c r="N20" s="130">
        <v>2174.68651580811</v>
      </c>
      <c r="O20" s="130">
        <v>2134.8893120288799</v>
      </c>
      <c r="P20" s="130">
        <v>0</v>
      </c>
      <c r="R20" s="130">
        <v>0</v>
      </c>
      <c r="V20" s="130">
        <v>-5518.8409423828098</v>
      </c>
      <c r="X20" s="130">
        <v>40.314376935566898</v>
      </c>
      <c r="Y20" s="130">
        <v>44.633028856182499</v>
      </c>
      <c r="Z20" s="130">
        <v>36.380107646629199</v>
      </c>
      <c r="AA20" s="130">
        <v>0</v>
      </c>
      <c r="AB20" s="130">
        <v>0</v>
      </c>
      <c r="AC20" s="130">
        <v>0</v>
      </c>
      <c r="AD20" s="130">
        <v>0</v>
      </c>
      <c r="AE20" s="130">
        <v>0</v>
      </c>
      <c r="AF20" s="130">
        <v>0</v>
      </c>
      <c r="AG20" s="130">
        <v>0</v>
      </c>
    </row>
    <row r="21" spans="1:42" x14ac:dyDescent="0.5">
      <c r="A21" s="129" t="s">
        <v>406</v>
      </c>
      <c r="B21" s="129">
        <v>0</v>
      </c>
      <c r="C21" s="129" t="s">
        <v>407</v>
      </c>
      <c r="D21" s="130" t="s">
        <v>407</v>
      </c>
      <c r="E21" s="129">
        <v>2030</v>
      </c>
      <c r="F21" s="130">
        <v>906.40472412109398</v>
      </c>
      <c r="G21" s="130">
        <v>870.53503417968795</v>
      </c>
      <c r="H21" s="130">
        <v>2495</v>
      </c>
      <c r="J21" s="130">
        <v>25.7847136539229</v>
      </c>
      <c r="K21" s="130">
        <v>69.975445498186801</v>
      </c>
      <c r="L21" s="130">
        <v>1095</v>
      </c>
      <c r="M21" s="130">
        <v>5556.1241149902298</v>
      </c>
      <c r="N21" s="130">
        <v>2134.8892745971698</v>
      </c>
      <c r="O21" s="130">
        <v>2174.6864783763899</v>
      </c>
      <c r="P21" s="130">
        <v>5516.3266220092801</v>
      </c>
      <c r="Q21" s="130">
        <v>192466.71777343799</v>
      </c>
      <c r="R21" s="130">
        <v>-28471.0490722656</v>
      </c>
      <c r="S21" s="130">
        <v>34.890377412665401</v>
      </c>
      <c r="T21" s="130">
        <v>36.104215596710098</v>
      </c>
      <c r="U21" s="130">
        <v>196004.08105468799</v>
      </c>
      <c r="V21" s="130">
        <v>1157.5324370861099</v>
      </c>
      <c r="X21" s="130">
        <v>35.5066790959606</v>
      </c>
      <c r="Y21" s="130">
        <v>38.024767265465997</v>
      </c>
      <c r="Z21" s="130">
        <v>33.212713957249001</v>
      </c>
      <c r="AA21" s="130">
        <v>0</v>
      </c>
      <c r="AB21" s="130">
        <v>0</v>
      </c>
      <c r="AC21" s="130">
        <v>0</v>
      </c>
      <c r="AD21" s="130">
        <v>0</v>
      </c>
      <c r="AE21" s="130">
        <v>0</v>
      </c>
      <c r="AF21" s="130">
        <v>0</v>
      </c>
      <c r="AG21" s="130">
        <v>0</v>
      </c>
      <c r="AK21" s="130">
        <v>115753.24395752</v>
      </c>
      <c r="AL21" s="130">
        <v>906.40472412109398</v>
      </c>
      <c r="AM21" s="130">
        <v>880.70690917968795</v>
      </c>
      <c r="AN21" s="130">
        <v>880.70690917968795</v>
      </c>
      <c r="AO21" s="130">
        <v>126138.828125</v>
      </c>
    </row>
    <row r="22" spans="1:42" x14ac:dyDescent="0.5">
      <c r="A22" s="129" t="s">
        <v>406</v>
      </c>
      <c r="B22" s="129">
        <v>0</v>
      </c>
      <c r="C22" s="129" t="s">
        <v>407</v>
      </c>
      <c r="D22" s="130" t="s">
        <v>411</v>
      </c>
      <c r="E22" s="129">
        <v>2031</v>
      </c>
      <c r="L22" s="130">
        <v>0</v>
      </c>
      <c r="N22" s="130">
        <v>2174.4495391845699</v>
      </c>
      <c r="O22" s="130">
        <v>2339.0034112930298</v>
      </c>
      <c r="P22" s="130">
        <v>0</v>
      </c>
      <c r="R22" s="130">
        <v>0</v>
      </c>
      <c r="V22" s="130">
        <v>-12287.9949798584</v>
      </c>
      <c r="X22" s="130">
        <v>39.861430954606597</v>
      </c>
      <c r="Y22" s="130">
        <v>43.971532507417798</v>
      </c>
      <c r="Z22" s="130">
        <v>36.117149958851897</v>
      </c>
      <c r="AA22" s="130">
        <v>0</v>
      </c>
      <c r="AB22" s="130">
        <v>0</v>
      </c>
      <c r="AC22" s="130">
        <v>0</v>
      </c>
      <c r="AD22" s="130">
        <v>0</v>
      </c>
      <c r="AE22" s="130">
        <v>0</v>
      </c>
      <c r="AF22" s="130">
        <v>0</v>
      </c>
      <c r="AG22" s="130">
        <v>55.554557800292997</v>
      </c>
    </row>
    <row r="23" spans="1:42" x14ac:dyDescent="0.5">
      <c r="A23" s="129" t="s">
        <v>406</v>
      </c>
      <c r="B23" s="129">
        <v>0</v>
      </c>
      <c r="C23" s="129" t="s">
        <v>407</v>
      </c>
      <c r="D23" s="130" t="s">
        <v>407</v>
      </c>
      <c r="E23" s="129">
        <v>2031</v>
      </c>
      <c r="F23" s="130">
        <v>904.41607666015602</v>
      </c>
      <c r="G23" s="130">
        <v>868.62506103515602</v>
      </c>
      <c r="H23" s="130">
        <v>2615</v>
      </c>
      <c r="J23" s="130">
        <v>19.7064227635592</v>
      </c>
      <c r="K23" s="130">
        <v>70.0835641768915</v>
      </c>
      <c r="L23" s="130">
        <v>1039.7999877929699</v>
      </c>
      <c r="M23" s="130">
        <v>5552.4999084472702</v>
      </c>
      <c r="N23" s="130">
        <v>2339.0036315918001</v>
      </c>
      <c r="O23" s="130">
        <v>2174.4497594833401</v>
      </c>
      <c r="P23" s="130">
        <v>5717.0537776947003</v>
      </c>
      <c r="Q23" s="130">
        <v>197913.71972656299</v>
      </c>
      <c r="R23" s="130">
        <v>-75641.390869140596</v>
      </c>
      <c r="S23" s="130">
        <v>34.618131545085397</v>
      </c>
      <c r="T23" s="130">
        <v>32.301819286831602</v>
      </c>
      <c r="U23" s="130">
        <v>214444.223648071</v>
      </c>
      <c r="V23" s="130">
        <v>3658.0103340148898</v>
      </c>
      <c r="W23" s="130">
        <v>141.66667175293</v>
      </c>
      <c r="X23" s="130">
        <v>31.943135692648699</v>
      </c>
      <c r="Y23" s="130">
        <v>32.363290494429201</v>
      </c>
      <c r="Z23" s="130">
        <v>31.560376867990001</v>
      </c>
      <c r="AA23" s="130">
        <v>0</v>
      </c>
      <c r="AB23" s="130">
        <v>0</v>
      </c>
      <c r="AC23" s="130">
        <v>0</v>
      </c>
      <c r="AD23" s="130">
        <v>0</v>
      </c>
      <c r="AE23" s="130">
        <v>0</v>
      </c>
      <c r="AF23" s="130">
        <v>0</v>
      </c>
      <c r="AG23" s="130">
        <v>55.555557250976598</v>
      </c>
      <c r="AK23" s="130">
        <v>365801.01965332002</v>
      </c>
      <c r="AL23" s="130">
        <v>904.41607666015602</v>
      </c>
      <c r="AM23" s="130">
        <v>877.93035888671898</v>
      </c>
      <c r="AN23" s="130">
        <v>877.93035888671898</v>
      </c>
      <c r="AP23" s="130">
        <v>13931.8759765625</v>
      </c>
    </row>
    <row r="24" spans="1:42" x14ac:dyDescent="0.5">
      <c r="A24" s="129" t="s">
        <v>406</v>
      </c>
      <c r="B24" s="129">
        <v>0</v>
      </c>
      <c r="C24" s="129" t="s">
        <v>407</v>
      </c>
      <c r="D24" s="130" t="s">
        <v>411</v>
      </c>
      <c r="E24" s="129">
        <v>2032</v>
      </c>
      <c r="L24" s="130">
        <v>0</v>
      </c>
      <c r="N24" s="130">
        <v>2169.0089187622102</v>
      </c>
      <c r="O24" s="130">
        <v>2328.89381217957</v>
      </c>
      <c r="P24" s="130">
        <v>0</v>
      </c>
      <c r="R24" s="130">
        <v>0</v>
      </c>
      <c r="V24" s="130">
        <v>-10766.3106384277</v>
      </c>
      <c r="X24" s="130">
        <v>39.825613949468199</v>
      </c>
      <c r="Y24" s="130">
        <v>43.435039185385698</v>
      </c>
      <c r="Z24" s="130">
        <v>36.530598577306698</v>
      </c>
      <c r="AA24" s="130">
        <v>0</v>
      </c>
      <c r="AB24" s="130">
        <v>0</v>
      </c>
      <c r="AC24" s="130">
        <v>0</v>
      </c>
      <c r="AD24" s="130">
        <v>0</v>
      </c>
      <c r="AE24" s="130">
        <v>0</v>
      </c>
      <c r="AF24" s="130">
        <v>0</v>
      </c>
      <c r="AG24" s="130">
        <v>0</v>
      </c>
    </row>
    <row r="25" spans="1:42" x14ac:dyDescent="0.5">
      <c r="A25" s="129" t="s">
        <v>406</v>
      </c>
      <c r="B25" s="129">
        <v>0</v>
      </c>
      <c r="C25" s="129" t="s">
        <v>407</v>
      </c>
      <c r="D25" s="130" t="s">
        <v>407</v>
      </c>
      <c r="E25" s="129">
        <v>2032</v>
      </c>
      <c r="F25" s="130">
        <v>900.35858154296898</v>
      </c>
      <c r="G25" s="130">
        <v>864.72814941406295</v>
      </c>
      <c r="H25" s="130">
        <v>2615</v>
      </c>
      <c r="J25" s="130">
        <v>20.245881725665399</v>
      </c>
      <c r="K25" s="130">
        <v>70.220035280902806</v>
      </c>
      <c r="L25" s="130">
        <v>1039.7999877929699</v>
      </c>
      <c r="M25" s="130">
        <v>5553.5268859863299</v>
      </c>
      <c r="N25" s="130">
        <v>2328.8937301635701</v>
      </c>
      <c r="O25" s="130">
        <v>2169.0088367462199</v>
      </c>
      <c r="P25" s="130">
        <v>5713.4117984771701</v>
      </c>
      <c r="Q25" s="130">
        <v>201735.24926757801</v>
      </c>
      <c r="R25" s="130">
        <v>-79850.726928710894</v>
      </c>
      <c r="S25" s="130">
        <v>35.3090686236458</v>
      </c>
      <c r="T25" s="130">
        <v>32.340934105050898</v>
      </c>
      <c r="U25" s="130">
        <v>218658.067642212</v>
      </c>
      <c r="V25" s="130">
        <v>3675.72948455811</v>
      </c>
      <c r="X25" s="130">
        <v>32.029531280851103</v>
      </c>
      <c r="Y25" s="130">
        <v>32.191907788050997</v>
      </c>
      <c r="Z25" s="130">
        <v>31.881299068703498</v>
      </c>
      <c r="AA25" s="130">
        <v>0</v>
      </c>
      <c r="AB25" s="130">
        <v>0</v>
      </c>
      <c r="AC25" s="130">
        <v>0</v>
      </c>
      <c r="AD25" s="130">
        <v>0</v>
      </c>
      <c r="AE25" s="130">
        <v>0</v>
      </c>
      <c r="AF25" s="130">
        <v>0</v>
      </c>
      <c r="AG25" s="130">
        <v>0</v>
      </c>
      <c r="AK25" s="130">
        <v>367572.95043945301</v>
      </c>
      <c r="AL25" s="130">
        <v>900.35858154296898</v>
      </c>
      <c r="AM25" s="130">
        <v>873.37164306640602</v>
      </c>
      <c r="AN25" s="130">
        <v>873.37164306640602</v>
      </c>
      <c r="AP25" s="130">
        <v>14237.771484375</v>
      </c>
    </row>
    <row r="26" spans="1:42" x14ac:dyDescent="0.5">
      <c r="A26" s="129" t="s">
        <v>406</v>
      </c>
      <c r="B26" s="129">
        <v>0</v>
      </c>
      <c r="C26" s="129" t="s">
        <v>407</v>
      </c>
      <c r="D26" s="130" t="s">
        <v>411</v>
      </c>
      <c r="E26" s="129">
        <v>2033</v>
      </c>
      <c r="L26" s="130">
        <v>0</v>
      </c>
      <c r="N26" s="130">
        <v>2170.9168777465802</v>
      </c>
      <c r="O26" s="130">
        <v>2312.4767436981201</v>
      </c>
      <c r="P26" s="130">
        <v>0</v>
      </c>
      <c r="R26" s="130">
        <v>0</v>
      </c>
      <c r="V26" s="130">
        <v>-10288.9083862305</v>
      </c>
      <c r="X26" s="130">
        <v>41.002861336485999</v>
      </c>
      <c r="Y26" s="130">
        <v>44.509195093008202</v>
      </c>
      <c r="Z26" s="130">
        <v>37.831916026239803</v>
      </c>
      <c r="AA26" s="130">
        <v>0</v>
      </c>
      <c r="AB26" s="130">
        <v>0</v>
      </c>
      <c r="AC26" s="130">
        <v>0</v>
      </c>
      <c r="AD26" s="130">
        <v>0</v>
      </c>
      <c r="AE26" s="130">
        <v>0</v>
      </c>
      <c r="AF26" s="130">
        <v>0</v>
      </c>
      <c r="AG26" s="130">
        <v>0</v>
      </c>
    </row>
    <row r="27" spans="1:42" x14ac:dyDescent="0.5">
      <c r="A27" s="129" t="s">
        <v>406</v>
      </c>
      <c r="B27" s="129">
        <v>0</v>
      </c>
      <c r="C27" s="129" t="s">
        <v>407</v>
      </c>
      <c r="D27" s="130" t="s">
        <v>407</v>
      </c>
      <c r="E27" s="129">
        <v>2033</v>
      </c>
      <c r="F27" s="130">
        <v>900.89202880859398</v>
      </c>
      <c r="G27" s="130">
        <v>865.240478515625</v>
      </c>
      <c r="H27" s="130">
        <v>2615</v>
      </c>
      <c r="J27" s="130">
        <v>20.174681329843899</v>
      </c>
      <c r="K27" s="130">
        <v>70.2953717292269</v>
      </c>
      <c r="L27" s="130">
        <v>1039.7999877929699</v>
      </c>
      <c r="M27" s="130">
        <v>5547.5801086425799</v>
      </c>
      <c r="N27" s="130">
        <v>2312.4769287109398</v>
      </c>
      <c r="O27" s="130">
        <v>2170.9170627593999</v>
      </c>
      <c r="P27" s="130">
        <v>5689.1401271820096</v>
      </c>
      <c r="Q27" s="130">
        <v>205253.50012206999</v>
      </c>
      <c r="R27" s="130">
        <v>-77532.584350585894</v>
      </c>
      <c r="S27" s="130">
        <v>36.078123500842302</v>
      </c>
      <c r="T27" s="130">
        <v>33.501742551927499</v>
      </c>
      <c r="U27" s="130">
        <v>222438.14287567101</v>
      </c>
      <c r="V27" s="130">
        <v>3645.7564239501999</v>
      </c>
      <c r="X27" s="130">
        <v>33.192984949399303</v>
      </c>
      <c r="Y27" s="130">
        <v>33.501455747164201</v>
      </c>
      <c r="Z27" s="130">
        <v>32.9140200540294</v>
      </c>
      <c r="AA27" s="130">
        <v>0</v>
      </c>
      <c r="AB27" s="130">
        <v>0</v>
      </c>
      <c r="AC27" s="130">
        <v>0</v>
      </c>
      <c r="AD27" s="130">
        <v>0</v>
      </c>
      <c r="AE27" s="130">
        <v>0</v>
      </c>
      <c r="AF27" s="130">
        <v>0</v>
      </c>
      <c r="AG27" s="130">
        <v>0</v>
      </c>
      <c r="AK27" s="130">
        <v>364575.64282226597</v>
      </c>
      <c r="AL27" s="130">
        <v>900.89202880859398</v>
      </c>
      <c r="AM27" s="130">
        <v>875.09234619140602</v>
      </c>
      <c r="AN27" s="130">
        <v>875.09234619140602</v>
      </c>
      <c r="AP27" s="130">
        <v>14565.2529296875</v>
      </c>
    </row>
    <row r="28" spans="1:42" x14ac:dyDescent="0.5">
      <c r="A28" s="129" t="s">
        <v>406</v>
      </c>
      <c r="B28" s="129">
        <v>0</v>
      </c>
      <c r="C28" s="129" t="s">
        <v>407</v>
      </c>
      <c r="D28" s="130" t="s">
        <v>411</v>
      </c>
      <c r="E28" s="129">
        <v>2034</v>
      </c>
      <c r="L28" s="130">
        <v>0</v>
      </c>
      <c r="N28" s="130">
        <v>2178.0130310058598</v>
      </c>
      <c r="O28" s="130">
        <v>2308.9258999824501</v>
      </c>
      <c r="P28" s="130">
        <v>0</v>
      </c>
      <c r="R28" s="130">
        <v>0</v>
      </c>
      <c r="V28" s="130">
        <v>-7854.3571166992197</v>
      </c>
      <c r="X28" s="130">
        <v>41.2954134797397</v>
      </c>
      <c r="Y28" s="130">
        <v>44.144963631263103</v>
      </c>
      <c r="Z28" s="130">
        <v>38.718428994883702</v>
      </c>
      <c r="AA28" s="130">
        <v>0</v>
      </c>
      <c r="AB28" s="130">
        <v>0</v>
      </c>
      <c r="AC28" s="130">
        <v>0</v>
      </c>
      <c r="AD28" s="130">
        <v>0</v>
      </c>
      <c r="AE28" s="130">
        <v>0</v>
      </c>
      <c r="AF28" s="130">
        <v>0</v>
      </c>
      <c r="AG28" s="130">
        <v>0</v>
      </c>
    </row>
    <row r="29" spans="1:42" x14ac:dyDescent="0.5">
      <c r="A29" s="129" t="s">
        <v>406</v>
      </c>
      <c r="B29" s="129">
        <v>0</v>
      </c>
      <c r="C29" s="129" t="s">
        <v>407</v>
      </c>
      <c r="D29" s="130" t="s">
        <v>407</v>
      </c>
      <c r="E29" s="129">
        <v>2034</v>
      </c>
      <c r="F29" s="130">
        <v>898.93322753906295</v>
      </c>
      <c r="G29" s="130">
        <v>863.35919189453102</v>
      </c>
      <c r="H29" s="130">
        <v>2615</v>
      </c>
      <c r="J29" s="130">
        <v>20.436545710628401</v>
      </c>
      <c r="K29" s="130">
        <v>70.362584392562098</v>
      </c>
      <c r="L29" s="130">
        <v>1039.7999877929699</v>
      </c>
      <c r="M29" s="130">
        <v>5540.8108215332004</v>
      </c>
      <c r="N29" s="130">
        <v>2308.9258956909198</v>
      </c>
      <c r="O29" s="130">
        <v>2178.0130267143199</v>
      </c>
      <c r="P29" s="130">
        <v>5671.7236747741699</v>
      </c>
      <c r="Q29" s="130">
        <v>208593.359619141</v>
      </c>
      <c r="R29" s="130">
        <v>-82334.2607421875</v>
      </c>
      <c r="S29" s="130">
        <v>36.777771905019002</v>
      </c>
      <c r="T29" s="130">
        <v>33.696704235229298</v>
      </c>
      <c r="U29" s="130">
        <v>226138.47116088899</v>
      </c>
      <c r="V29" s="130">
        <v>3642.9757480621302</v>
      </c>
      <c r="X29" s="130">
        <v>33.499175973134498</v>
      </c>
      <c r="Y29" s="130">
        <v>32.946789095951999</v>
      </c>
      <c r="Z29" s="130">
        <v>33.998725844673501</v>
      </c>
      <c r="AA29" s="130">
        <v>0</v>
      </c>
      <c r="AB29" s="130">
        <v>0</v>
      </c>
      <c r="AC29" s="130">
        <v>0</v>
      </c>
      <c r="AD29" s="130">
        <v>0</v>
      </c>
      <c r="AE29" s="130">
        <v>0</v>
      </c>
      <c r="AF29" s="130">
        <v>0</v>
      </c>
      <c r="AG29" s="130">
        <v>0</v>
      </c>
      <c r="AK29" s="130">
        <v>364297.57006835903</v>
      </c>
      <c r="AL29" s="130">
        <v>898.93322753906295</v>
      </c>
      <c r="AM29" s="130">
        <v>874.67279052734398</v>
      </c>
      <c r="AN29" s="130">
        <v>874.67279052734398</v>
      </c>
      <c r="AP29" s="130">
        <v>14885.681640625</v>
      </c>
    </row>
    <row r="30" spans="1:42" x14ac:dyDescent="0.5">
      <c r="A30" s="129" t="s">
        <v>406</v>
      </c>
      <c r="B30" s="129">
        <v>0</v>
      </c>
      <c r="C30" s="129" t="s">
        <v>407</v>
      </c>
      <c r="D30" s="130" t="s">
        <v>411</v>
      </c>
      <c r="E30" s="129">
        <v>2035</v>
      </c>
      <c r="L30" s="130">
        <v>0</v>
      </c>
      <c r="N30" s="130">
        <v>2154.48412322998</v>
      </c>
      <c r="O30" s="130">
        <v>2393.8595008850102</v>
      </c>
      <c r="P30" s="130">
        <v>0</v>
      </c>
      <c r="R30" s="130">
        <v>0</v>
      </c>
      <c r="V30" s="130">
        <v>-12155.7951660156</v>
      </c>
      <c r="X30" s="130">
        <v>41.7404359791377</v>
      </c>
      <c r="Y30" s="130">
        <v>44.423833532808402</v>
      </c>
      <c r="Z30" s="130">
        <v>39.295874856945503</v>
      </c>
      <c r="AA30" s="130">
        <v>0</v>
      </c>
      <c r="AB30" s="130">
        <v>0</v>
      </c>
      <c r="AC30" s="130">
        <v>0</v>
      </c>
      <c r="AD30" s="130">
        <v>0</v>
      </c>
      <c r="AE30" s="130">
        <v>0</v>
      </c>
      <c r="AF30" s="130">
        <v>0</v>
      </c>
      <c r="AG30" s="130">
        <v>111.11011505127</v>
      </c>
    </row>
    <row r="31" spans="1:42" x14ac:dyDescent="0.5">
      <c r="A31" s="129" t="s">
        <v>406</v>
      </c>
      <c r="B31" s="129">
        <v>0</v>
      </c>
      <c r="C31" s="129" t="s">
        <v>407</v>
      </c>
      <c r="D31" s="130" t="s">
        <v>407</v>
      </c>
      <c r="E31" s="129">
        <v>2035</v>
      </c>
      <c r="F31" s="130">
        <v>897.76171875</v>
      </c>
      <c r="G31" s="130">
        <v>862.23406982421898</v>
      </c>
      <c r="H31" s="130">
        <v>2665</v>
      </c>
      <c r="J31" s="130">
        <v>17.926213238159399</v>
      </c>
      <c r="K31" s="130">
        <v>70.370343600267702</v>
      </c>
      <c r="L31" s="130">
        <v>1016.79998779297</v>
      </c>
      <c r="M31" s="130">
        <v>5534.2001342773401</v>
      </c>
      <c r="N31" s="130">
        <v>2393.8593444824201</v>
      </c>
      <c r="O31" s="130">
        <v>2154.4839668273898</v>
      </c>
      <c r="P31" s="130">
        <v>5773.57520294189</v>
      </c>
      <c r="Q31" s="130">
        <v>215094.708984375</v>
      </c>
      <c r="R31" s="130">
        <v>-102418.290771484</v>
      </c>
      <c r="S31" s="130">
        <v>37.255028543626601</v>
      </c>
      <c r="T31" s="130">
        <v>32.652029177367098</v>
      </c>
      <c r="U31" s="130">
        <v>232482.95025634801</v>
      </c>
      <c r="V31" s="130">
        <v>4918.2528705596897</v>
      </c>
      <c r="W31" s="130">
        <v>1478.0556640625</v>
      </c>
      <c r="X31" s="130">
        <v>32.588024724672898</v>
      </c>
      <c r="Y31" s="130">
        <v>31.060909987409499</v>
      </c>
      <c r="Z31" s="130">
        <v>33.979218254954802</v>
      </c>
      <c r="AA31" s="130">
        <v>0</v>
      </c>
      <c r="AB31" s="130">
        <v>0</v>
      </c>
      <c r="AC31" s="130">
        <v>0</v>
      </c>
      <c r="AD31" s="130">
        <v>0</v>
      </c>
      <c r="AE31" s="130">
        <v>0</v>
      </c>
      <c r="AF31" s="130">
        <v>0</v>
      </c>
      <c r="AG31" s="130">
        <v>111.111114501953</v>
      </c>
      <c r="AK31" s="130">
        <v>491825.29931640602</v>
      </c>
      <c r="AL31" s="130">
        <v>897.76171875</v>
      </c>
      <c r="AM31" s="130">
        <v>872.97351074218795</v>
      </c>
      <c r="AN31" s="130">
        <v>872.97351074218795</v>
      </c>
      <c r="AP31" s="130">
        <v>15198.9326171875</v>
      </c>
    </row>
    <row r="32" spans="1:42" x14ac:dyDescent="0.5">
      <c r="A32" s="129" t="s">
        <v>406</v>
      </c>
      <c r="B32" s="129">
        <v>0</v>
      </c>
      <c r="C32" s="129" t="s">
        <v>407</v>
      </c>
      <c r="D32" s="130" t="s">
        <v>411</v>
      </c>
      <c r="E32" s="129">
        <v>2036</v>
      </c>
      <c r="L32" s="130">
        <v>0</v>
      </c>
      <c r="N32" s="130">
        <v>2158.4014205932599</v>
      </c>
      <c r="O32" s="130">
        <v>2404.5894598364798</v>
      </c>
      <c r="P32" s="130">
        <v>0</v>
      </c>
      <c r="R32" s="130">
        <v>0</v>
      </c>
      <c r="V32" s="130">
        <v>-12494.5437774658</v>
      </c>
      <c r="X32" s="130">
        <v>42.5769442365469</v>
      </c>
      <c r="Y32" s="130">
        <v>45.238474168850303</v>
      </c>
      <c r="Z32" s="130">
        <v>40.147254890681097</v>
      </c>
      <c r="AA32" s="130">
        <v>0</v>
      </c>
      <c r="AB32" s="130">
        <v>0</v>
      </c>
      <c r="AC32" s="130">
        <v>0</v>
      </c>
      <c r="AD32" s="130">
        <v>0</v>
      </c>
      <c r="AE32" s="130">
        <v>0</v>
      </c>
      <c r="AF32" s="130">
        <v>0</v>
      </c>
      <c r="AG32" s="130">
        <v>111.11011505127</v>
      </c>
    </row>
    <row r="33" spans="1:42" x14ac:dyDescent="0.5">
      <c r="A33" s="129" t="s">
        <v>406</v>
      </c>
      <c r="B33" s="129">
        <v>0</v>
      </c>
      <c r="C33" s="129" t="s">
        <v>407</v>
      </c>
      <c r="D33" s="130" t="s">
        <v>407</v>
      </c>
      <c r="E33" s="129">
        <v>2036</v>
      </c>
      <c r="F33" s="130">
        <v>894.78167724609398</v>
      </c>
      <c r="G33" s="130">
        <v>859.37194824218795</v>
      </c>
      <c r="H33" s="130">
        <v>2665</v>
      </c>
      <c r="J33" s="130">
        <v>18.3189642008672</v>
      </c>
      <c r="K33" s="130">
        <v>70.278669384255906</v>
      </c>
      <c r="L33" s="130">
        <v>1016.79998779297</v>
      </c>
      <c r="M33" s="130">
        <v>5523.736328125</v>
      </c>
      <c r="N33" s="130">
        <v>2404.5894775390602</v>
      </c>
      <c r="O33" s="130">
        <v>2158.4014382958399</v>
      </c>
      <c r="P33" s="130">
        <v>5769.9243583679199</v>
      </c>
      <c r="Q33" s="130">
        <v>219711.71997070301</v>
      </c>
      <c r="R33" s="130">
        <v>-112370.57128906299</v>
      </c>
      <c r="S33" s="130">
        <v>38.078786882545998</v>
      </c>
      <c r="T33" s="130">
        <v>32.803139363393697</v>
      </c>
      <c r="U33" s="130">
        <v>238018.07400512701</v>
      </c>
      <c r="V33" s="130">
        <v>5066.1933917999304</v>
      </c>
      <c r="W33" s="130">
        <v>1098.05554199219</v>
      </c>
      <c r="X33" s="130">
        <v>32.747477541855801</v>
      </c>
      <c r="Y33" s="130">
        <v>30.2643363675998</v>
      </c>
      <c r="Z33" s="130">
        <v>35.014317220096402</v>
      </c>
      <c r="AA33" s="130">
        <v>0</v>
      </c>
      <c r="AB33" s="130">
        <v>0</v>
      </c>
      <c r="AC33" s="130">
        <v>0</v>
      </c>
      <c r="AD33" s="130">
        <v>0</v>
      </c>
      <c r="AE33" s="130">
        <v>0</v>
      </c>
      <c r="AF33" s="130">
        <v>0</v>
      </c>
      <c r="AG33" s="130">
        <v>111.111114501953</v>
      </c>
      <c r="AK33" s="130">
        <v>506619.34082031302</v>
      </c>
      <c r="AL33" s="130">
        <v>894.78167724609398</v>
      </c>
      <c r="AM33" s="130">
        <v>870.21307373046898</v>
      </c>
      <c r="AN33" s="130">
        <v>870.21307373046898</v>
      </c>
      <c r="AP33" s="130">
        <v>15533.3076171875</v>
      </c>
    </row>
    <row r="34" spans="1:42" x14ac:dyDescent="0.5">
      <c r="A34" s="129" t="s">
        <v>406</v>
      </c>
      <c r="B34" s="129">
        <v>0</v>
      </c>
      <c r="C34" s="129" t="s">
        <v>407</v>
      </c>
      <c r="D34" s="130" t="s">
        <v>411</v>
      </c>
      <c r="E34" s="129">
        <v>2037</v>
      </c>
      <c r="L34" s="130">
        <v>0</v>
      </c>
      <c r="N34" s="130">
        <v>2144.7445983886701</v>
      </c>
      <c r="O34" s="130">
        <v>2398.01769351959</v>
      </c>
      <c r="P34" s="130">
        <v>0</v>
      </c>
      <c r="R34" s="130">
        <v>0</v>
      </c>
      <c r="V34" s="130">
        <v>-13178.4688873291</v>
      </c>
      <c r="X34" s="130">
        <v>44.250770589750097</v>
      </c>
      <c r="Y34" s="130">
        <v>46.970882854242397</v>
      </c>
      <c r="Z34" s="130">
        <v>41.7727625582231</v>
      </c>
      <c r="AA34" s="130">
        <v>0</v>
      </c>
      <c r="AB34" s="130">
        <v>0</v>
      </c>
      <c r="AC34" s="130">
        <v>0</v>
      </c>
      <c r="AD34" s="130">
        <v>0</v>
      </c>
      <c r="AE34" s="130">
        <v>0</v>
      </c>
      <c r="AF34" s="130">
        <v>0</v>
      </c>
      <c r="AG34" s="130">
        <v>111.11011505127</v>
      </c>
    </row>
    <row r="35" spans="1:42" x14ac:dyDescent="0.5">
      <c r="A35" s="129" t="s">
        <v>406</v>
      </c>
      <c r="B35" s="129">
        <v>0</v>
      </c>
      <c r="C35" s="129" t="s">
        <v>407</v>
      </c>
      <c r="D35" s="130" t="s">
        <v>407</v>
      </c>
      <c r="E35" s="129">
        <v>2037</v>
      </c>
      <c r="F35" s="130">
        <v>895.28430175781295</v>
      </c>
      <c r="G35" s="130">
        <v>859.85467529296898</v>
      </c>
      <c r="H35" s="130">
        <v>2665</v>
      </c>
      <c r="J35" s="130">
        <v>18.2525392964254</v>
      </c>
      <c r="K35" s="130">
        <v>70.294104393313106</v>
      </c>
      <c r="L35" s="130">
        <v>1016.79998779297</v>
      </c>
      <c r="M35" s="130">
        <v>5512.9490356445303</v>
      </c>
      <c r="N35" s="130">
        <v>2398.0177841186501</v>
      </c>
      <c r="O35" s="130">
        <v>2144.7446889877301</v>
      </c>
      <c r="P35" s="130">
        <v>5766.2222747802698</v>
      </c>
      <c r="Q35" s="130">
        <v>224382.99755859401</v>
      </c>
      <c r="R35" s="130">
        <v>-110661.170288086</v>
      </c>
      <c r="S35" s="130">
        <v>38.913345144528598</v>
      </c>
      <c r="T35" s="130">
        <v>34.235389586863199</v>
      </c>
      <c r="U35" s="130">
        <v>243035.12097168001</v>
      </c>
      <c r="V35" s="130">
        <v>5049.2285442352304</v>
      </c>
      <c r="W35" s="130">
        <v>1162.22229003906</v>
      </c>
      <c r="X35" s="130">
        <v>34.183721349010703</v>
      </c>
      <c r="Y35" s="130">
        <v>32.023037870268297</v>
      </c>
      <c r="Z35" s="130">
        <v>36.152092685666197</v>
      </c>
      <c r="AA35" s="130">
        <v>0</v>
      </c>
      <c r="AB35" s="130">
        <v>0</v>
      </c>
      <c r="AC35" s="130">
        <v>0</v>
      </c>
      <c r="AD35" s="130">
        <v>0</v>
      </c>
      <c r="AE35" s="130">
        <v>0</v>
      </c>
      <c r="AF35" s="130">
        <v>0</v>
      </c>
      <c r="AG35" s="130">
        <v>111.111114501953</v>
      </c>
      <c r="AK35" s="130">
        <v>504922.83374023403</v>
      </c>
      <c r="AL35" s="130">
        <v>895.28430175781295</v>
      </c>
      <c r="AM35" s="130">
        <v>869.77679443359398</v>
      </c>
      <c r="AN35" s="130">
        <v>869.77679443359398</v>
      </c>
      <c r="AP35" s="130">
        <v>15874.3603515625</v>
      </c>
    </row>
    <row r="36" spans="1:42" x14ac:dyDescent="0.5">
      <c r="A36" s="129" t="s">
        <v>406</v>
      </c>
      <c r="B36" s="129">
        <v>0</v>
      </c>
      <c r="C36" s="129" t="s">
        <v>407</v>
      </c>
      <c r="D36" s="130" t="s">
        <v>411</v>
      </c>
      <c r="E36" s="129">
        <v>2038</v>
      </c>
      <c r="L36" s="130">
        <v>0</v>
      </c>
      <c r="N36" s="130">
        <v>2134.0757598876999</v>
      </c>
      <c r="O36" s="130">
        <v>2402.8240718841598</v>
      </c>
      <c r="P36" s="130">
        <v>0</v>
      </c>
      <c r="R36" s="130">
        <v>0</v>
      </c>
      <c r="V36" s="130">
        <v>-14662.738685607899</v>
      </c>
      <c r="X36" s="130">
        <v>45.8620842816078</v>
      </c>
      <c r="Y36" s="130">
        <v>48.706629157523103</v>
      </c>
      <c r="Z36" s="130">
        <v>43.270718792554199</v>
      </c>
      <c r="AA36" s="130">
        <v>0</v>
      </c>
      <c r="AB36" s="130">
        <v>0</v>
      </c>
      <c r="AC36" s="130">
        <v>0</v>
      </c>
      <c r="AD36" s="130">
        <v>0</v>
      </c>
      <c r="AE36" s="130">
        <v>0</v>
      </c>
      <c r="AF36" s="130">
        <v>0</v>
      </c>
      <c r="AG36" s="130">
        <v>111.11011505127</v>
      </c>
    </row>
    <row r="37" spans="1:42" x14ac:dyDescent="0.5">
      <c r="A37" s="129" t="s">
        <v>406</v>
      </c>
      <c r="B37" s="129">
        <v>0</v>
      </c>
      <c r="C37" s="129" t="s">
        <v>407</v>
      </c>
      <c r="D37" s="130" t="s">
        <v>407</v>
      </c>
      <c r="E37" s="129">
        <v>2038</v>
      </c>
      <c r="F37" s="130">
        <v>894.23522949218795</v>
      </c>
      <c r="G37" s="130">
        <v>858.84710693359398</v>
      </c>
      <c r="H37" s="130">
        <v>2665</v>
      </c>
      <c r="J37" s="130">
        <v>18.391268898061</v>
      </c>
      <c r="K37" s="130">
        <v>70.220161859596303</v>
      </c>
      <c r="L37" s="130">
        <v>1016.79998779297</v>
      </c>
      <c r="M37" s="130">
        <v>5500.6968078613299</v>
      </c>
      <c r="N37" s="130">
        <v>2402.8240966796898</v>
      </c>
      <c r="O37" s="130">
        <v>2134.0757846832298</v>
      </c>
      <c r="P37" s="130">
        <v>5769.4450912475604</v>
      </c>
      <c r="Q37" s="130">
        <v>229406.04296875</v>
      </c>
      <c r="R37" s="130">
        <v>-100594.482910156</v>
      </c>
      <c r="S37" s="130">
        <v>39.762236981294201</v>
      </c>
      <c r="T37" s="130">
        <v>36.240576210290499</v>
      </c>
      <c r="U37" s="130">
        <v>248213.817016602</v>
      </c>
      <c r="V37" s="130">
        <v>4983.9679679870596</v>
      </c>
      <c r="W37" s="130">
        <v>1028.50012207031</v>
      </c>
      <c r="X37" s="130">
        <v>36.136932226729698</v>
      </c>
      <c r="Y37" s="130">
        <v>34.493537880908498</v>
      </c>
      <c r="Z37" s="130">
        <v>37.634055871614002</v>
      </c>
      <c r="AA37" s="130">
        <v>0</v>
      </c>
      <c r="AB37" s="130">
        <v>0</v>
      </c>
      <c r="AC37" s="130">
        <v>0</v>
      </c>
      <c r="AD37" s="130">
        <v>0</v>
      </c>
      <c r="AE37" s="130">
        <v>0</v>
      </c>
      <c r="AF37" s="130">
        <v>0</v>
      </c>
      <c r="AG37" s="130">
        <v>111.111114501953</v>
      </c>
      <c r="AK37" s="130">
        <v>498396.77099609398</v>
      </c>
      <c r="AL37" s="130">
        <v>894.23522949218795</v>
      </c>
      <c r="AM37" s="130">
        <v>869.234130859375</v>
      </c>
      <c r="AN37" s="130">
        <v>869.234130859375</v>
      </c>
      <c r="AP37" s="130">
        <v>16222.8427734375</v>
      </c>
    </row>
    <row r="38" spans="1:42" x14ac:dyDescent="0.5">
      <c r="A38" s="129" t="s">
        <v>406</v>
      </c>
      <c r="B38" s="129">
        <v>0</v>
      </c>
      <c r="C38" s="129" t="s">
        <v>407</v>
      </c>
      <c r="D38" s="130" t="s">
        <v>411</v>
      </c>
      <c r="E38" s="129">
        <v>2039</v>
      </c>
      <c r="L38" s="130">
        <v>0</v>
      </c>
      <c r="N38" s="130">
        <v>2124.8169937133798</v>
      </c>
      <c r="O38" s="130">
        <v>2395.0346846580501</v>
      </c>
      <c r="P38" s="130">
        <v>0</v>
      </c>
      <c r="R38" s="130">
        <v>0</v>
      </c>
      <c r="V38" s="130">
        <v>-14546.899139404301</v>
      </c>
      <c r="X38" s="130">
        <v>46.747948288590898</v>
      </c>
      <c r="Y38" s="130">
        <v>49.526192958538303</v>
      </c>
      <c r="Z38" s="130">
        <v>44.235448760986301</v>
      </c>
      <c r="AA38" s="130">
        <v>0</v>
      </c>
      <c r="AB38" s="130">
        <v>0</v>
      </c>
      <c r="AC38" s="130">
        <v>0</v>
      </c>
      <c r="AD38" s="130">
        <v>0</v>
      </c>
      <c r="AE38" s="130">
        <v>0</v>
      </c>
      <c r="AF38" s="130">
        <v>0</v>
      </c>
      <c r="AG38" s="130">
        <v>111.11011505127</v>
      </c>
    </row>
    <row r="39" spans="1:42" x14ac:dyDescent="0.5">
      <c r="A39" s="129" t="s">
        <v>406</v>
      </c>
      <c r="B39" s="129">
        <v>0</v>
      </c>
      <c r="C39" s="129" t="s">
        <v>407</v>
      </c>
      <c r="D39" s="130" t="s">
        <v>407</v>
      </c>
      <c r="E39" s="129">
        <v>2039</v>
      </c>
      <c r="F39" s="130">
        <v>893.24560546875</v>
      </c>
      <c r="G39" s="130">
        <v>857.89666748046898</v>
      </c>
      <c r="H39" s="130">
        <v>2665</v>
      </c>
      <c r="J39" s="130">
        <v>18.522431236290799</v>
      </c>
      <c r="K39" s="130">
        <v>70.173240573323795</v>
      </c>
      <c r="L39" s="130">
        <v>1016.79998779297</v>
      </c>
      <c r="M39" s="130">
        <v>5490.9378356933603</v>
      </c>
      <c r="N39" s="130">
        <v>2395.0347137451199</v>
      </c>
      <c r="O39" s="130">
        <v>2124.8170228004501</v>
      </c>
      <c r="P39" s="130">
        <v>5761.1553688049298</v>
      </c>
      <c r="Q39" s="130">
        <v>234156.52270507801</v>
      </c>
      <c r="R39" s="130">
        <v>-103069.546386719</v>
      </c>
      <c r="S39" s="130">
        <v>40.6440215052993</v>
      </c>
      <c r="T39" s="130">
        <v>36.953671763341497</v>
      </c>
      <c r="U39" s="130">
        <v>253397.27374267601</v>
      </c>
      <c r="V39" s="130">
        <v>4989.1692047119104</v>
      </c>
      <c r="W39" s="130">
        <v>902.27777099609398</v>
      </c>
      <c r="X39" s="130">
        <v>36.8891488218961</v>
      </c>
      <c r="Y39" s="130">
        <v>35.135410426213198</v>
      </c>
      <c r="Z39" s="130">
        <v>38.475138327557097</v>
      </c>
      <c r="AA39" s="130">
        <v>0</v>
      </c>
      <c r="AB39" s="130">
        <v>0</v>
      </c>
      <c r="AC39" s="130">
        <v>0</v>
      </c>
      <c r="AD39" s="130">
        <v>0</v>
      </c>
      <c r="AE39" s="130">
        <v>0</v>
      </c>
      <c r="AF39" s="130">
        <v>0</v>
      </c>
      <c r="AG39" s="130">
        <v>111.111114501953</v>
      </c>
      <c r="AK39" s="130">
        <v>498916.92041015602</v>
      </c>
      <c r="AL39" s="130">
        <v>893.24560546875</v>
      </c>
      <c r="AM39" s="130">
        <v>867.92858886718795</v>
      </c>
      <c r="AN39" s="130">
        <v>867.92858886718795</v>
      </c>
      <c r="AP39" s="130">
        <v>16596.751953125</v>
      </c>
    </row>
    <row r="40" spans="1:42" x14ac:dyDescent="0.5">
      <c r="A40" s="129" t="s">
        <v>406</v>
      </c>
      <c r="B40" s="129">
        <v>0</v>
      </c>
      <c r="C40" s="129" t="s">
        <v>407</v>
      </c>
      <c r="D40" s="130" t="s">
        <v>411</v>
      </c>
      <c r="E40" s="129">
        <v>2040</v>
      </c>
      <c r="L40" s="130">
        <v>0</v>
      </c>
      <c r="N40" s="130">
        <v>2107.4474029541002</v>
      </c>
      <c r="O40" s="130">
        <v>2407.0359652042398</v>
      </c>
      <c r="P40" s="130">
        <v>0</v>
      </c>
      <c r="R40" s="130">
        <v>0</v>
      </c>
      <c r="V40" s="130">
        <v>-16465.566085815401</v>
      </c>
      <c r="X40" s="130">
        <v>47.9364419009516</v>
      </c>
      <c r="Y40" s="130">
        <v>50.674864348780602</v>
      </c>
      <c r="Z40" s="130">
        <v>45.454746557606597</v>
      </c>
      <c r="AA40" s="130">
        <v>0</v>
      </c>
      <c r="AB40" s="130">
        <v>0</v>
      </c>
      <c r="AC40" s="130">
        <v>0</v>
      </c>
      <c r="AD40" s="130">
        <v>0</v>
      </c>
      <c r="AE40" s="130">
        <v>0</v>
      </c>
      <c r="AF40" s="130">
        <v>0</v>
      </c>
      <c r="AG40" s="130">
        <v>55.554557800292997</v>
      </c>
    </row>
    <row r="41" spans="1:42" x14ac:dyDescent="0.5">
      <c r="A41" s="129" t="s">
        <v>406</v>
      </c>
      <c r="B41" s="129">
        <v>0</v>
      </c>
      <c r="C41" s="129" t="s">
        <v>407</v>
      </c>
      <c r="D41" s="130" t="s">
        <v>407</v>
      </c>
      <c r="E41" s="129">
        <v>2040</v>
      </c>
      <c r="F41" s="130">
        <v>889.70941162109398</v>
      </c>
      <c r="G41" s="130">
        <v>854.50042724609398</v>
      </c>
      <c r="H41" s="130">
        <v>2665</v>
      </c>
      <c r="J41" s="130">
        <v>18.993502562653902</v>
      </c>
      <c r="K41" s="130">
        <v>70.115877848667793</v>
      </c>
      <c r="L41" s="130">
        <v>1016.79998779297</v>
      </c>
      <c r="M41" s="130">
        <v>5479.7013244628897</v>
      </c>
      <c r="N41" s="130">
        <v>2407.0359802246098</v>
      </c>
      <c r="O41" s="130">
        <v>2107.4474179744702</v>
      </c>
      <c r="P41" s="130">
        <v>5779.2895774841299</v>
      </c>
      <c r="Q41" s="130">
        <v>240194.44824218799</v>
      </c>
      <c r="R41" s="130">
        <v>-104625.382568359</v>
      </c>
      <c r="S41" s="130">
        <v>41.561241225560799</v>
      </c>
      <c r="T41" s="130">
        <v>37.924336885800898</v>
      </c>
      <c r="U41" s="130">
        <v>259989.78042602501</v>
      </c>
      <c r="V41" s="130">
        <v>5030.77173423767</v>
      </c>
      <c r="W41" s="130">
        <v>477.83334350585898</v>
      </c>
      <c r="X41" s="130">
        <v>37.838160191728797</v>
      </c>
      <c r="Y41" s="130">
        <v>36.0492883441092</v>
      </c>
      <c r="Z41" s="130">
        <v>39.459325303634003</v>
      </c>
      <c r="AA41" s="130">
        <v>0</v>
      </c>
      <c r="AB41" s="130">
        <v>0</v>
      </c>
      <c r="AC41" s="130">
        <v>0</v>
      </c>
      <c r="AD41" s="130">
        <v>0</v>
      </c>
      <c r="AE41" s="130">
        <v>0</v>
      </c>
      <c r="AF41" s="130">
        <v>0</v>
      </c>
      <c r="AG41" s="130">
        <v>55.555557250976598</v>
      </c>
      <c r="AK41" s="130">
        <v>503077.16308593802</v>
      </c>
      <c r="AL41" s="130">
        <v>889.70941162109398</v>
      </c>
      <c r="AM41" s="130">
        <v>866.431884765625</v>
      </c>
      <c r="AN41" s="130">
        <v>866.431884765625</v>
      </c>
      <c r="AP41" s="130">
        <v>16961.88671875</v>
      </c>
    </row>
    <row r="42" spans="1:42" x14ac:dyDescent="0.5">
      <c r="A42" s="129" t="s">
        <v>406</v>
      </c>
      <c r="B42" s="129">
        <v>0</v>
      </c>
      <c r="C42" s="129" t="s">
        <v>407</v>
      </c>
      <c r="D42" s="130" t="s">
        <v>411</v>
      </c>
      <c r="E42" s="129">
        <v>2041</v>
      </c>
      <c r="L42" s="130">
        <v>0</v>
      </c>
      <c r="N42" s="130">
        <v>2105.9412155151399</v>
      </c>
      <c r="O42" s="130">
        <v>2417.1462116241501</v>
      </c>
      <c r="P42" s="130">
        <v>0</v>
      </c>
      <c r="R42" s="130">
        <v>0</v>
      </c>
      <c r="V42" s="130">
        <v>-17128.335479736299</v>
      </c>
      <c r="X42" s="130">
        <v>48.858845896263603</v>
      </c>
      <c r="Y42" s="130">
        <v>51.5808409913746</v>
      </c>
      <c r="Z42" s="130">
        <v>46.379122615900798</v>
      </c>
      <c r="AA42" s="130">
        <v>0</v>
      </c>
      <c r="AB42" s="130">
        <v>0</v>
      </c>
      <c r="AC42" s="130">
        <v>0</v>
      </c>
      <c r="AD42" s="130">
        <v>0</v>
      </c>
      <c r="AE42" s="130">
        <v>0</v>
      </c>
      <c r="AF42" s="130">
        <v>0</v>
      </c>
      <c r="AG42" s="130">
        <v>55.554557800292997</v>
      </c>
    </row>
    <row r="43" spans="1:42" x14ac:dyDescent="0.5">
      <c r="A43" s="129" t="s">
        <v>406</v>
      </c>
      <c r="B43" s="129">
        <v>0</v>
      </c>
      <c r="C43" s="129" t="s">
        <v>407</v>
      </c>
      <c r="D43" s="130" t="s">
        <v>407</v>
      </c>
      <c r="E43" s="129">
        <v>2041</v>
      </c>
      <c r="F43" s="130">
        <v>890.60711669921898</v>
      </c>
      <c r="G43" s="130">
        <v>855.362548828125</v>
      </c>
      <c r="H43" s="130">
        <v>2685</v>
      </c>
      <c r="J43" s="130">
        <v>19.5048828835771</v>
      </c>
      <c r="K43" s="130">
        <v>70.068590499093304</v>
      </c>
      <c r="L43" s="130">
        <v>1022.20001220703</v>
      </c>
      <c r="M43" s="130">
        <v>5466.5540771484402</v>
      </c>
      <c r="N43" s="130">
        <v>2417.14601898193</v>
      </c>
      <c r="O43" s="130">
        <v>2105.9410228729198</v>
      </c>
      <c r="P43" s="130">
        <v>5777.7587280273401</v>
      </c>
      <c r="Q43" s="130">
        <v>244692.26806640599</v>
      </c>
      <c r="R43" s="130">
        <v>-110327.29614257799</v>
      </c>
      <c r="S43" s="130">
        <v>42.350724491043202</v>
      </c>
      <c r="T43" s="130">
        <v>38.373759141812499</v>
      </c>
      <c r="U43" s="130">
        <v>266070.48526001</v>
      </c>
      <c r="V43" s="130">
        <v>5346.0541896820096</v>
      </c>
      <c r="W43" s="130">
        <v>235.27780151367199</v>
      </c>
      <c r="X43" s="130">
        <v>38.296239931289499</v>
      </c>
      <c r="Y43" s="130">
        <v>36.185339660936798</v>
      </c>
      <c r="Z43" s="130">
        <v>40.219259025746801</v>
      </c>
      <c r="AA43" s="130">
        <v>0</v>
      </c>
      <c r="AB43" s="130">
        <v>0</v>
      </c>
      <c r="AC43" s="130">
        <v>0</v>
      </c>
      <c r="AD43" s="130">
        <v>0</v>
      </c>
      <c r="AE43" s="130">
        <v>0</v>
      </c>
      <c r="AF43" s="130">
        <v>0</v>
      </c>
      <c r="AG43" s="130">
        <v>55.555557250976598</v>
      </c>
      <c r="AK43" s="130">
        <v>534605.42236328102</v>
      </c>
      <c r="AL43" s="130">
        <v>890.60711669921898</v>
      </c>
      <c r="AM43" s="130">
        <v>867.21350097656295</v>
      </c>
      <c r="AN43" s="130">
        <v>867.21350097656295</v>
      </c>
      <c r="AP43" s="130">
        <v>17318.81640625</v>
      </c>
    </row>
    <row r="44" spans="1:42" x14ac:dyDescent="0.5">
      <c r="A44" s="129" t="s">
        <v>406</v>
      </c>
      <c r="B44" s="129">
        <v>0</v>
      </c>
      <c r="C44" s="129" t="s">
        <v>407</v>
      </c>
      <c r="D44" s="130" t="s">
        <v>411</v>
      </c>
      <c r="E44" s="129">
        <v>2042</v>
      </c>
      <c r="L44" s="130">
        <v>0</v>
      </c>
      <c r="N44" s="130">
        <v>2104.7042236328102</v>
      </c>
      <c r="O44" s="130">
        <v>2421.5318427085899</v>
      </c>
      <c r="P44" s="130">
        <v>0</v>
      </c>
      <c r="R44" s="130">
        <v>0</v>
      </c>
      <c r="V44" s="130">
        <v>-17450.685333252</v>
      </c>
      <c r="X44" s="130">
        <v>49.890807238016997</v>
      </c>
      <c r="Y44" s="130">
        <v>52.544869901576703</v>
      </c>
      <c r="Z44" s="130">
        <v>47.472970047130197</v>
      </c>
      <c r="AA44" s="130">
        <v>0</v>
      </c>
      <c r="AB44" s="130">
        <v>0</v>
      </c>
      <c r="AC44" s="130">
        <v>0</v>
      </c>
      <c r="AD44" s="130">
        <v>0</v>
      </c>
      <c r="AE44" s="130">
        <v>0</v>
      </c>
      <c r="AF44" s="130">
        <v>0</v>
      </c>
      <c r="AG44" s="130">
        <v>55.554557800292997</v>
      </c>
    </row>
    <row r="45" spans="1:42" x14ac:dyDescent="0.5">
      <c r="A45" s="129" t="s">
        <v>406</v>
      </c>
      <c r="B45" s="129">
        <v>0</v>
      </c>
      <c r="C45" s="129" t="s">
        <v>407</v>
      </c>
      <c r="D45" s="130" t="s">
        <v>407</v>
      </c>
      <c r="E45" s="129">
        <v>2042</v>
      </c>
      <c r="F45" s="130">
        <v>889.41717529296898</v>
      </c>
      <c r="G45" s="130">
        <v>854.2197265625</v>
      </c>
      <c r="H45" s="130">
        <v>2685</v>
      </c>
      <c r="J45" s="130">
        <v>19.664763107322202</v>
      </c>
      <c r="K45" s="130">
        <v>69.987828014587095</v>
      </c>
      <c r="L45" s="130">
        <v>1022.20001220703</v>
      </c>
      <c r="M45" s="130">
        <v>5452.9577636718795</v>
      </c>
      <c r="N45" s="130">
        <v>2421.5318679809602</v>
      </c>
      <c r="O45" s="130">
        <v>2104.7042489051801</v>
      </c>
      <c r="P45" s="130">
        <v>5769.7854537963904</v>
      </c>
      <c r="Q45" s="130">
        <v>249877.634765625</v>
      </c>
      <c r="R45" s="130">
        <v>-122383.469848633</v>
      </c>
      <c r="S45" s="130">
        <v>43.3079595015463</v>
      </c>
      <c r="T45" s="130">
        <v>38.485055258902797</v>
      </c>
      <c r="U45" s="130">
        <v>271929.07284545898</v>
      </c>
      <c r="V45" s="130">
        <v>5392.88233184814</v>
      </c>
      <c r="W45" s="130">
        <v>159.11112976074199</v>
      </c>
      <c r="X45" s="130">
        <v>38.497344610135798</v>
      </c>
      <c r="Y45" s="130">
        <v>35.261420575138303</v>
      </c>
      <c r="Z45" s="130">
        <v>41.445254464008002</v>
      </c>
      <c r="AA45" s="130">
        <v>0</v>
      </c>
      <c r="AB45" s="130">
        <v>0</v>
      </c>
      <c r="AC45" s="130">
        <v>0</v>
      </c>
      <c r="AD45" s="130">
        <v>0</v>
      </c>
      <c r="AE45" s="130">
        <v>0</v>
      </c>
      <c r="AF45" s="130">
        <v>0</v>
      </c>
      <c r="AG45" s="130">
        <v>55.555557250976598</v>
      </c>
      <c r="AK45" s="130">
        <v>539288.21264648403</v>
      </c>
      <c r="AL45" s="130">
        <v>889.41717529296898</v>
      </c>
      <c r="AM45" s="130">
        <v>864.776123046875</v>
      </c>
      <c r="AN45" s="130">
        <v>864.776123046875</v>
      </c>
      <c r="AP45" s="130">
        <v>17699.8359375</v>
      </c>
    </row>
    <row r="46" spans="1:42" x14ac:dyDescent="0.5">
      <c r="A46" s="129" t="s">
        <v>406</v>
      </c>
      <c r="B46" s="129">
        <v>0</v>
      </c>
      <c r="C46" s="129" t="s">
        <v>407</v>
      </c>
      <c r="D46" s="130" t="s">
        <v>411</v>
      </c>
      <c r="E46" s="129">
        <v>2043</v>
      </c>
      <c r="L46" s="130">
        <v>0</v>
      </c>
      <c r="N46" s="130">
        <v>2084.8118667602498</v>
      </c>
      <c r="O46" s="130">
        <v>2418.3208956718399</v>
      </c>
      <c r="P46" s="130">
        <v>0</v>
      </c>
      <c r="R46" s="130">
        <v>0</v>
      </c>
      <c r="V46" s="130">
        <v>-18735.874618530299</v>
      </c>
      <c r="X46" s="130">
        <v>51.193790812035097</v>
      </c>
      <c r="Y46" s="130">
        <v>53.797313383255897</v>
      </c>
      <c r="Z46" s="130">
        <v>48.8219953806612</v>
      </c>
      <c r="AA46" s="130">
        <v>0</v>
      </c>
      <c r="AB46" s="130">
        <v>0</v>
      </c>
      <c r="AC46" s="130">
        <v>0</v>
      </c>
      <c r="AD46" s="130">
        <v>0</v>
      </c>
      <c r="AE46" s="130">
        <v>0</v>
      </c>
      <c r="AF46" s="130">
        <v>0</v>
      </c>
      <c r="AG46" s="130">
        <v>55.554557800292997</v>
      </c>
    </row>
    <row r="47" spans="1:42" x14ac:dyDescent="0.5">
      <c r="A47" s="129" t="s">
        <v>406</v>
      </c>
      <c r="B47" s="129">
        <v>0</v>
      </c>
      <c r="C47" s="129" t="s">
        <v>407</v>
      </c>
      <c r="D47" s="130" t="s">
        <v>407</v>
      </c>
      <c r="E47" s="129">
        <v>2043</v>
      </c>
      <c r="F47" s="130">
        <v>888.48370361328102</v>
      </c>
      <c r="G47" s="130">
        <v>853.32318115234398</v>
      </c>
      <c r="H47" s="130">
        <v>2685</v>
      </c>
      <c r="J47" s="130">
        <v>19.790489088393599</v>
      </c>
      <c r="K47" s="130">
        <v>69.910780034977805</v>
      </c>
      <c r="L47" s="130">
        <v>1022.20001220703</v>
      </c>
      <c r="M47" s="130">
        <v>5441.2379760742197</v>
      </c>
      <c r="N47" s="130">
        <v>2418.3209381103502</v>
      </c>
      <c r="O47" s="130">
        <v>2084.8119091987601</v>
      </c>
      <c r="P47" s="130">
        <v>5774.7469787597702</v>
      </c>
      <c r="Q47" s="130">
        <v>255578.314208984</v>
      </c>
      <c r="R47" s="130">
        <v>-122608.12426757799</v>
      </c>
      <c r="S47" s="130">
        <v>44.257924225777003</v>
      </c>
      <c r="T47" s="130">
        <v>39.6091470120503</v>
      </c>
      <c r="U47" s="130">
        <v>278260.48150634801</v>
      </c>
      <c r="V47" s="130">
        <v>5429.6732578277597</v>
      </c>
      <c r="W47" s="130">
        <v>99.333335876464801</v>
      </c>
      <c r="X47" s="130">
        <v>39.631986659846902</v>
      </c>
      <c r="Y47" s="130">
        <v>36.709432039224303</v>
      </c>
      <c r="Z47" s="130">
        <v>42.294418617901002</v>
      </c>
      <c r="AA47" s="130">
        <v>0</v>
      </c>
      <c r="AB47" s="130">
        <v>0</v>
      </c>
      <c r="AC47" s="130">
        <v>0</v>
      </c>
      <c r="AD47" s="130">
        <v>0</v>
      </c>
      <c r="AE47" s="130">
        <v>0</v>
      </c>
      <c r="AF47" s="130">
        <v>0</v>
      </c>
      <c r="AG47" s="130">
        <v>55.555557250976598</v>
      </c>
      <c r="AK47" s="130">
        <v>542967.29638671898</v>
      </c>
      <c r="AL47" s="130">
        <v>888.48370361328102</v>
      </c>
      <c r="AM47" s="130">
        <v>863.640869140625</v>
      </c>
      <c r="AN47" s="130">
        <v>863.640869140625</v>
      </c>
      <c r="AP47" s="130">
        <v>18088.451171875</v>
      </c>
    </row>
    <row r="48" spans="1:42" x14ac:dyDescent="0.5">
      <c r="A48" s="129" t="s">
        <v>406</v>
      </c>
      <c r="B48" s="129">
        <v>0</v>
      </c>
      <c r="C48" s="129" t="s">
        <v>407</v>
      </c>
      <c r="D48" s="130" t="s">
        <v>411</v>
      </c>
      <c r="E48" s="129">
        <v>2044</v>
      </c>
      <c r="L48" s="130">
        <v>0</v>
      </c>
      <c r="N48" s="130">
        <v>2072.1437530517601</v>
      </c>
      <c r="O48" s="130">
        <v>2427.34415125847</v>
      </c>
      <c r="P48" s="130">
        <v>0</v>
      </c>
      <c r="R48" s="130">
        <v>0</v>
      </c>
      <c r="V48" s="130">
        <v>-20299.363739013701</v>
      </c>
      <c r="X48" s="130">
        <v>52.668437155218101</v>
      </c>
      <c r="Y48" s="130">
        <v>55.267664153000403</v>
      </c>
      <c r="Z48" s="130">
        <v>50.312887688477801</v>
      </c>
      <c r="AA48" s="130">
        <v>0</v>
      </c>
      <c r="AB48" s="130">
        <v>0</v>
      </c>
      <c r="AC48" s="130">
        <v>0</v>
      </c>
      <c r="AD48" s="130">
        <v>0</v>
      </c>
      <c r="AE48" s="130">
        <v>0</v>
      </c>
      <c r="AF48" s="130">
        <v>0</v>
      </c>
      <c r="AG48" s="130">
        <v>0</v>
      </c>
    </row>
    <row r="49" spans="1:42" x14ac:dyDescent="0.5">
      <c r="A49" s="129" t="s">
        <v>406</v>
      </c>
      <c r="B49" s="129">
        <v>0</v>
      </c>
      <c r="C49" s="129" t="s">
        <v>407</v>
      </c>
      <c r="D49" s="130" t="s">
        <v>407</v>
      </c>
      <c r="E49" s="129">
        <v>2044</v>
      </c>
      <c r="F49" s="130">
        <v>885.33068847656295</v>
      </c>
      <c r="G49" s="130">
        <v>850.29498291015602</v>
      </c>
      <c r="H49" s="130">
        <v>2685</v>
      </c>
      <c r="J49" s="130">
        <v>20.217104975561</v>
      </c>
      <c r="K49" s="130">
        <v>69.847612031218006</v>
      </c>
      <c r="L49" s="130">
        <v>1022.20001220703</v>
      </c>
      <c r="M49" s="130">
        <v>5431.8705139160202</v>
      </c>
      <c r="N49" s="130">
        <v>2427.3441696167001</v>
      </c>
      <c r="O49" s="130">
        <v>2072.1437714099902</v>
      </c>
      <c r="P49" s="130">
        <v>5787.0704612731897</v>
      </c>
      <c r="Q49" s="130">
        <v>261803.105224609</v>
      </c>
      <c r="R49" s="130">
        <v>-117679.241943359</v>
      </c>
      <c r="S49" s="130">
        <v>45.239315293736901</v>
      </c>
      <c r="T49" s="130">
        <v>41.230872347169502</v>
      </c>
      <c r="U49" s="130">
        <v>284662.44134521502</v>
      </c>
      <c r="V49" s="130">
        <v>5356.0067272186297</v>
      </c>
      <c r="X49" s="130">
        <v>41.2693870732042</v>
      </c>
      <c r="Y49" s="130">
        <v>38.473417150563201</v>
      </c>
      <c r="Z49" s="130">
        <v>43.803234815597499</v>
      </c>
      <c r="AA49" s="130">
        <v>0</v>
      </c>
      <c r="AB49" s="130">
        <v>0</v>
      </c>
      <c r="AC49" s="130">
        <v>0</v>
      </c>
      <c r="AD49" s="130">
        <v>0</v>
      </c>
      <c r="AE49" s="130">
        <v>0</v>
      </c>
      <c r="AF49" s="130">
        <v>0</v>
      </c>
      <c r="AG49" s="130">
        <v>0</v>
      </c>
      <c r="AK49" s="130">
        <v>535600.689453125</v>
      </c>
      <c r="AL49" s="130">
        <v>885.33068847656295</v>
      </c>
      <c r="AM49" s="130">
        <v>861.02410888671898</v>
      </c>
      <c r="AN49" s="130">
        <v>861.02410888671898</v>
      </c>
      <c r="AP49" s="130">
        <v>18485.537109375</v>
      </c>
    </row>
    <row r="50" spans="1:42" x14ac:dyDescent="0.5">
      <c r="A50" s="129" t="s">
        <v>406</v>
      </c>
      <c r="B50" s="129">
        <v>0</v>
      </c>
      <c r="C50" s="129" t="s">
        <v>407</v>
      </c>
      <c r="D50" s="130" t="s">
        <v>411</v>
      </c>
      <c r="E50" s="129">
        <v>2045</v>
      </c>
      <c r="L50" s="130">
        <v>0</v>
      </c>
      <c r="N50" s="130">
        <v>2064.72169494629</v>
      </c>
      <c r="O50" s="130">
        <v>2422.4539961814899</v>
      </c>
      <c r="P50" s="130">
        <v>0</v>
      </c>
      <c r="R50" s="130">
        <v>0</v>
      </c>
      <c r="V50" s="130">
        <v>-21128.623382568399</v>
      </c>
      <c r="X50" s="130">
        <v>54.219920338669901</v>
      </c>
      <c r="Y50" s="130">
        <v>56.848576487027699</v>
      </c>
      <c r="Z50" s="130">
        <v>51.8427008653724</v>
      </c>
      <c r="AA50" s="130">
        <v>0</v>
      </c>
      <c r="AB50" s="130">
        <v>0</v>
      </c>
      <c r="AC50" s="130">
        <v>0</v>
      </c>
      <c r="AD50" s="130">
        <v>0</v>
      </c>
      <c r="AE50" s="130">
        <v>0</v>
      </c>
      <c r="AF50" s="130">
        <v>0</v>
      </c>
      <c r="AG50" s="130">
        <v>0</v>
      </c>
    </row>
    <row r="51" spans="1:42" x14ac:dyDescent="0.5">
      <c r="A51" s="129" t="s">
        <v>406</v>
      </c>
      <c r="B51" s="129">
        <v>0</v>
      </c>
      <c r="C51" s="129" t="s">
        <v>407</v>
      </c>
      <c r="D51" s="130" t="s">
        <v>407</v>
      </c>
      <c r="E51" s="129">
        <v>2045</v>
      </c>
      <c r="F51" s="130">
        <v>886.22869873046898</v>
      </c>
      <c r="G51" s="130">
        <v>851.15740966796898</v>
      </c>
      <c r="H51" s="130">
        <v>2685</v>
      </c>
      <c r="J51" s="130">
        <v>20.095296192720099</v>
      </c>
      <c r="K51" s="130">
        <v>69.820065828659594</v>
      </c>
      <c r="L51" s="130">
        <v>1022.20001220703</v>
      </c>
      <c r="M51" s="130">
        <v>5420.3854370117197</v>
      </c>
      <c r="N51" s="130">
        <v>2422.4539871215802</v>
      </c>
      <c r="O51" s="130">
        <v>2064.7216858863799</v>
      </c>
      <c r="P51" s="130">
        <v>5778.1174163818396</v>
      </c>
      <c r="Q51" s="130">
        <v>267095.87133789097</v>
      </c>
      <c r="R51" s="130">
        <v>-120121.81958007799</v>
      </c>
      <c r="S51" s="130">
        <v>46.225414281238599</v>
      </c>
      <c r="T51" s="130">
        <v>42.383840165922699</v>
      </c>
      <c r="U51" s="130">
        <v>290518.56024169899</v>
      </c>
      <c r="V51" s="130">
        <v>5372.3573360443097</v>
      </c>
      <c r="X51" s="130">
        <v>42.360980945743897</v>
      </c>
      <c r="Y51" s="130">
        <v>39.3630961344792</v>
      </c>
      <c r="Z51" s="130">
        <v>45.072111557670297</v>
      </c>
      <c r="AA51" s="130">
        <v>0</v>
      </c>
      <c r="AB51" s="130">
        <v>0</v>
      </c>
      <c r="AC51" s="130">
        <v>0</v>
      </c>
      <c r="AD51" s="130">
        <v>0</v>
      </c>
      <c r="AE51" s="130">
        <v>0</v>
      </c>
      <c r="AF51" s="130">
        <v>0</v>
      </c>
      <c r="AG51" s="130">
        <v>0</v>
      </c>
      <c r="AK51" s="130">
        <v>537235.740234375</v>
      </c>
      <c r="AL51" s="130">
        <v>886.22869873046898</v>
      </c>
      <c r="AM51" s="130">
        <v>864.18078613281295</v>
      </c>
      <c r="AN51" s="130">
        <v>864.18078613281295</v>
      </c>
      <c r="AP51" s="130">
        <v>18911.609375</v>
      </c>
    </row>
    <row r="52" spans="1:42" x14ac:dyDescent="0.5">
      <c r="A52" s="129" t="s">
        <v>406</v>
      </c>
      <c r="B52" s="129">
        <v>0</v>
      </c>
      <c r="C52" s="129" t="s">
        <v>407</v>
      </c>
      <c r="D52" s="130" t="s">
        <v>411</v>
      </c>
      <c r="E52" s="129">
        <v>2046</v>
      </c>
      <c r="L52" s="130">
        <v>0</v>
      </c>
      <c r="N52" s="130">
        <v>2053.1024551391602</v>
      </c>
      <c r="O52" s="130">
        <v>2422.8728919029199</v>
      </c>
      <c r="P52" s="130">
        <v>0</v>
      </c>
      <c r="R52" s="130">
        <v>0</v>
      </c>
      <c r="V52" s="130">
        <v>-22640.8820800781</v>
      </c>
      <c r="X52" s="130">
        <v>56.103957356492103</v>
      </c>
      <c r="Y52" s="130">
        <v>58.798505498074903</v>
      </c>
      <c r="Z52" s="130">
        <v>53.649238107092103</v>
      </c>
      <c r="AA52" s="130">
        <v>0</v>
      </c>
      <c r="AB52" s="130">
        <v>0</v>
      </c>
      <c r="AC52" s="130">
        <v>0</v>
      </c>
      <c r="AD52" s="130">
        <v>0</v>
      </c>
      <c r="AE52" s="130">
        <v>0</v>
      </c>
      <c r="AF52" s="130">
        <v>0</v>
      </c>
      <c r="AG52" s="130">
        <v>0</v>
      </c>
    </row>
    <row r="53" spans="1:42" x14ac:dyDescent="0.5">
      <c r="A53" s="129" t="s">
        <v>406</v>
      </c>
      <c r="B53" s="129">
        <v>0</v>
      </c>
      <c r="C53" s="129" t="s">
        <v>407</v>
      </c>
      <c r="D53" s="130" t="s">
        <v>407</v>
      </c>
      <c r="E53" s="129">
        <v>2046</v>
      </c>
      <c r="F53" s="130">
        <v>885.28997802734398</v>
      </c>
      <c r="G53" s="130">
        <v>850.255859375</v>
      </c>
      <c r="H53" s="130">
        <v>2685</v>
      </c>
      <c r="J53" s="130">
        <v>20.222636625923698</v>
      </c>
      <c r="K53" s="130">
        <v>69.744257471565007</v>
      </c>
      <c r="L53" s="130">
        <v>1022.20001220703</v>
      </c>
      <c r="M53" s="130">
        <v>5408.7649536132803</v>
      </c>
      <c r="N53" s="130">
        <v>2422.8727111816402</v>
      </c>
      <c r="O53" s="130">
        <v>2053.1022744178799</v>
      </c>
      <c r="P53" s="130">
        <v>5778.5355453491202</v>
      </c>
      <c r="Q53" s="130">
        <v>273015.34350585903</v>
      </c>
      <c r="R53" s="130">
        <v>-113366.428222656</v>
      </c>
      <c r="S53" s="130">
        <v>47.246459135411399</v>
      </c>
      <c r="T53" s="130">
        <v>44.3081812837586</v>
      </c>
      <c r="U53" s="130">
        <v>296775.25433349598</v>
      </c>
      <c r="V53" s="130">
        <v>5333.87791442871</v>
      </c>
      <c r="X53" s="130">
        <v>44.387350516123298</v>
      </c>
      <c r="Y53" s="130">
        <v>41.9068090943084</v>
      </c>
      <c r="Z53" s="130">
        <v>46.647110764268803</v>
      </c>
      <c r="AA53" s="130">
        <v>0</v>
      </c>
      <c r="AB53" s="130">
        <v>0</v>
      </c>
      <c r="AC53" s="130">
        <v>0</v>
      </c>
      <c r="AD53" s="130">
        <v>0</v>
      </c>
      <c r="AE53" s="130">
        <v>0</v>
      </c>
      <c r="AF53" s="130">
        <v>0</v>
      </c>
      <c r="AG53" s="130">
        <v>0</v>
      </c>
      <c r="AK53" s="130">
        <v>533387.79785156297</v>
      </c>
      <c r="AL53" s="130">
        <v>885.28997802734398</v>
      </c>
      <c r="AM53" s="130">
        <v>861.86669921875</v>
      </c>
      <c r="AN53" s="130">
        <v>861.86669921875</v>
      </c>
      <c r="AP53" s="130">
        <v>19309.564453125</v>
      </c>
    </row>
    <row r="54" spans="1:42" x14ac:dyDescent="0.5">
      <c r="A54" s="129" t="s">
        <v>406</v>
      </c>
      <c r="B54" s="129">
        <v>0</v>
      </c>
      <c r="C54" s="129" t="s">
        <v>407</v>
      </c>
      <c r="D54" s="130" t="s">
        <v>411</v>
      </c>
      <c r="E54" s="129">
        <v>2047</v>
      </c>
      <c r="L54" s="130">
        <v>0</v>
      </c>
      <c r="N54" s="130">
        <v>2049.04075622559</v>
      </c>
      <c r="O54" s="130">
        <v>2424.4577565193199</v>
      </c>
      <c r="P54" s="130">
        <v>0</v>
      </c>
      <c r="R54" s="130">
        <v>0</v>
      </c>
      <c r="V54" s="130">
        <v>-23330.0186004639</v>
      </c>
      <c r="X54" s="130">
        <v>57.816092828201903</v>
      </c>
      <c r="Y54" s="130">
        <v>60.4896926295255</v>
      </c>
      <c r="Z54" s="130">
        <v>55.380457407100899</v>
      </c>
      <c r="AA54" s="130">
        <v>0</v>
      </c>
      <c r="AB54" s="130">
        <v>0</v>
      </c>
      <c r="AC54" s="130">
        <v>0</v>
      </c>
      <c r="AD54" s="130">
        <v>0</v>
      </c>
      <c r="AE54" s="130">
        <v>0</v>
      </c>
      <c r="AF54" s="130">
        <v>0</v>
      </c>
      <c r="AG54" s="130">
        <v>0</v>
      </c>
    </row>
    <row r="55" spans="1:42" x14ac:dyDescent="0.5">
      <c r="A55" s="129" t="s">
        <v>406</v>
      </c>
      <c r="B55" s="129">
        <v>0</v>
      </c>
      <c r="C55" s="129" t="s">
        <v>407</v>
      </c>
      <c r="D55" s="130" t="s">
        <v>407</v>
      </c>
      <c r="E55" s="129">
        <v>2047</v>
      </c>
      <c r="F55" s="130">
        <v>883.97998046875</v>
      </c>
      <c r="G55" s="130">
        <v>848.99768066406295</v>
      </c>
      <c r="H55" s="130">
        <v>2685</v>
      </c>
      <c r="J55" s="130">
        <v>20.400801496594799</v>
      </c>
      <c r="K55" s="130">
        <v>69.668131874632806</v>
      </c>
      <c r="L55" s="130">
        <v>1022.20001220703</v>
      </c>
      <c r="M55" s="130">
        <v>5394.8664855957004</v>
      </c>
      <c r="N55" s="130">
        <v>2424.4578170776399</v>
      </c>
      <c r="O55" s="130">
        <v>2049.04081678391</v>
      </c>
      <c r="P55" s="130">
        <v>5770.2835845947302</v>
      </c>
      <c r="Q55" s="130">
        <v>278504.171875</v>
      </c>
      <c r="R55" s="130">
        <v>-123004.698974609</v>
      </c>
      <c r="S55" s="130">
        <v>48.265248629814202</v>
      </c>
      <c r="T55" s="130">
        <v>45.056159859725398</v>
      </c>
      <c r="U55" s="130">
        <v>303180.97772216803</v>
      </c>
      <c r="V55" s="130">
        <v>5420.8083343505896</v>
      </c>
      <c r="X55" s="130">
        <v>45.156810739595599</v>
      </c>
      <c r="Y55" s="130">
        <v>41.785791221706297</v>
      </c>
      <c r="Z55" s="130">
        <v>48.227791871075901</v>
      </c>
      <c r="AA55" s="130">
        <v>0</v>
      </c>
      <c r="AB55" s="130">
        <v>0</v>
      </c>
      <c r="AC55" s="130">
        <v>0</v>
      </c>
      <c r="AD55" s="130">
        <v>0</v>
      </c>
      <c r="AE55" s="130">
        <v>0</v>
      </c>
      <c r="AF55" s="130">
        <v>0</v>
      </c>
      <c r="AG55" s="130">
        <v>0</v>
      </c>
      <c r="AK55" s="130">
        <v>542080.84106445301</v>
      </c>
      <c r="AL55" s="130">
        <v>883.97998046875</v>
      </c>
      <c r="AM55" s="130">
        <v>860.65228271484398</v>
      </c>
      <c r="AN55" s="130">
        <v>860.65228271484398</v>
      </c>
      <c r="AP55" s="130">
        <v>19734.384765625</v>
      </c>
    </row>
    <row r="56" spans="1:42" x14ac:dyDescent="0.5">
      <c r="A56" s="129" t="s">
        <v>406</v>
      </c>
      <c r="B56" s="129">
        <v>0</v>
      </c>
      <c r="C56" s="129" t="s">
        <v>407</v>
      </c>
      <c r="D56" s="130" t="s">
        <v>411</v>
      </c>
      <c r="E56" s="129">
        <v>2048</v>
      </c>
      <c r="L56" s="130">
        <v>0</v>
      </c>
      <c r="N56" s="130">
        <v>2035.6083526611301</v>
      </c>
      <c r="O56" s="130">
        <v>2438.5715675353999</v>
      </c>
      <c r="P56" s="130">
        <v>0</v>
      </c>
      <c r="R56" s="130">
        <v>0</v>
      </c>
      <c r="V56" s="130">
        <v>-25773.746307373</v>
      </c>
      <c r="X56" s="130">
        <v>59.813318617356899</v>
      </c>
      <c r="Y56" s="130">
        <v>62.568051942432199</v>
      </c>
      <c r="Z56" s="130">
        <v>57.2985446411558</v>
      </c>
      <c r="AA56" s="130">
        <v>0</v>
      </c>
      <c r="AB56" s="130">
        <v>0</v>
      </c>
      <c r="AC56" s="130">
        <v>0</v>
      </c>
      <c r="AD56" s="130">
        <v>0</v>
      </c>
      <c r="AE56" s="130">
        <v>0</v>
      </c>
      <c r="AF56" s="130">
        <v>0</v>
      </c>
      <c r="AG56" s="130">
        <v>0</v>
      </c>
    </row>
    <row r="57" spans="1:42" x14ac:dyDescent="0.5">
      <c r="A57" s="129" t="s">
        <v>406</v>
      </c>
      <c r="B57" s="129">
        <v>0</v>
      </c>
      <c r="C57" s="129" t="s">
        <v>407</v>
      </c>
      <c r="D57" s="130" t="s">
        <v>407</v>
      </c>
      <c r="E57" s="129">
        <v>2048</v>
      </c>
      <c r="F57" s="130">
        <v>880.530029296875</v>
      </c>
      <c r="G57" s="130">
        <v>845.68426513671898</v>
      </c>
      <c r="H57" s="130">
        <v>2685</v>
      </c>
      <c r="J57" s="130">
        <v>20.872535335841398</v>
      </c>
      <c r="K57" s="130">
        <v>69.5901190088248</v>
      </c>
      <c r="L57" s="130">
        <v>1022.20001220703</v>
      </c>
      <c r="M57" s="130">
        <v>5382.50048828125</v>
      </c>
      <c r="N57" s="130">
        <v>2438.5716705322302</v>
      </c>
      <c r="O57" s="130">
        <v>2035.6084556579599</v>
      </c>
      <c r="P57" s="130">
        <v>5785.4638366699201</v>
      </c>
      <c r="Q57" s="130">
        <v>285637.26855468802</v>
      </c>
      <c r="R57" s="130">
        <v>-131774.19653320301</v>
      </c>
      <c r="S57" s="130">
        <v>49.371541611622703</v>
      </c>
      <c r="T57" s="130">
        <v>45.910378694846301</v>
      </c>
      <c r="U57" s="130">
        <v>310920.45007324201</v>
      </c>
      <c r="V57" s="130">
        <v>5430.3507919311496</v>
      </c>
      <c r="X57" s="130">
        <v>46.264094003562697</v>
      </c>
      <c r="Y57" s="130">
        <v>42.4530520548347</v>
      </c>
      <c r="Z57" s="130">
        <v>49.743163657105299</v>
      </c>
      <c r="AA57" s="130">
        <v>0</v>
      </c>
      <c r="AB57" s="130">
        <v>0</v>
      </c>
      <c r="AC57" s="130">
        <v>0</v>
      </c>
      <c r="AD57" s="130">
        <v>0</v>
      </c>
      <c r="AE57" s="130">
        <v>0</v>
      </c>
      <c r="AF57" s="130">
        <v>0</v>
      </c>
      <c r="AG57" s="130">
        <v>0</v>
      </c>
      <c r="AK57" s="130">
        <v>543035.05883789097</v>
      </c>
      <c r="AL57" s="130">
        <v>880.530029296875</v>
      </c>
      <c r="AM57" s="130">
        <v>856.67523193359398</v>
      </c>
      <c r="AN57" s="130">
        <v>856.67523193359398</v>
      </c>
      <c r="AP57" s="130">
        <v>20168.53515625</v>
      </c>
    </row>
    <row r="58" spans="1:42" x14ac:dyDescent="0.5">
      <c r="A58" s="129" t="s">
        <v>406</v>
      </c>
      <c r="B58" s="129">
        <v>0</v>
      </c>
      <c r="C58" s="129" t="s">
        <v>407</v>
      </c>
      <c r="D58" s="130" t="s">
        <v>411</v>
      </c>
      <c r="E58" s="129">
        <v>2049</v>
      </c>
      <c r="L58" s="130">
        <v>0</v>
      </c>
      <c r="N58" s="130">
        <v>747.294727325439</v>
      </c>
      <c r="O58" s="130">
        <v>2870.9616050720201</v>
      </c>
      <c r="P58" s="130">
        <v>0</v>
      </c>
      <c r="R58" s="130">
        <v>0</v>
      </c>
      <c r="V58" s="130">
        <v>-132055.22607421901</v>
      </c>
      <c r="X58" s="130">
        <v>61.574028182356301</v>
      </c>
      <c r="Y58" s="130">
        <v>64.329157906017102</v>
      </c>
      <c r="Z58" s="130">
        <v>59.064119428864302</v>
      </c>
      <c r="AA58" s="130">
        <v>0</v>
      </c>
      <c r="AB58" s="130">
        <v>0</v>
      </c>
      <c r="AC58" s="130">
        <v>0</v>
      </c>
      <c r="AD58" s="130">
        <v>0</v>
      </c>
      <c r="AE58" s="130">
        <v>0</v>
      </c>
      <c r="AF58" s="130">
        <v>0</v>
      </c>
      <c r="AG58" s="130">
        <v>0</v>
      </c>
    </row>
    <row r="59" spans="1:42" x14ac:dyDescent="0.5">
      <c r="A59" s="129" t="s">
        <v>406</v>
      </c>
      <c r="B59" s="129">
        <v>0</v>
      </c>
      <c r="C59" s="129" t="s">
        <v>407</v>
      </c>
      <c r="D59" s="130" t="s">
        <v>407</v>
      </c>
      <c r="E59" s="129">
        <v>2049</v>
      </c>
      <c r="F59" s="130">
        <v>881.71002197265602</v>
      </c>
      <c r="G59" s="130">
        <v>846.81756591796898</v>
      </c>
      <c r="H59" s="130">
        <v>3285</v>
      </c>
      <c r="J59" s="130">
        <v>29.213192574825101</v>
      </c>
      <c r="K59" s="130">
        <v>69.540051596369196</v>
      </c>
      <c r="L59" s="130">
        <v>1094.2000122070301</v>
      </c>
      <c r="M59" s="130">
        <v>5371.1204528808603</v>
      </c>
      <c r="N59" s="130">
        <v>2870.96168518066</v>
      </c>
      <c r="O59" s="130">
        <v>747.29480743408203</v>
      </c>
      <c r="P59" s="130">
        <v>7494.7872314453098</v>
      </c>
      <c r="Q59" s="130">
        <v>383393.97509765602</v>
      </c>
      <c r="R59" s="130">
        <v>-137622.812255859</v>
      </c>
      <c r="S59" s="130">
        <v>51.154751063389597</v>
      </c>
      <c r="T59" s="130">
        <v>45.962180040298101</v>
      </c>
      <c r="U59" s="130">
        <v>418897.71496582002</v>
      </c>
      <c r="V59" s="130">
        <v>7488.5928001403799</v>
      </c>
      <c r="X59" s="130">
        <v>46.374183205382501</v>
      </c>
      <c r="Y59" s="130">
        <v>41.181837366915303</v>
      </c>
      <c r="Z59" s="130">
        <v>51.104383079169303</v>
      </c>
      <c r="AA59" s="130">
        <v>0</v>
      </c>
      <c r="AB59" s="130">
        <v>0</v>
      </c>
      <c r="AC59" s="130">
        <v>0</v>
      </c>
      <c r="AD59" s="130">
        <v>0</v>
      </c>
      <c r="AE59" s="130">
        <v>0</v>
      </c>
      <c r="AF59" s="130">
        <v>0</v>
      </c>
      <c r="AG59" s="130">
        <v>0</v>
      </c>
      <c r="AK59" s="130">
        <v>748859.24902343797</v>
      </c>
      <c r="AL59" s="130">
        <v>881.71002197265602</v>
      </c>
      <c r="AM59" s="130">
        <v>857.63482666015602</v>
      </c>
      <c r="AN59" s="130">
        <v>857.63482666015602</v>
      </c>
      <c r="AP59" s="130">
        <v>20610.400390625</v>
      </c>
    </row>
    <row r="60" spans="1:42" x14ac:dyDescent="0.5">
      <c r="A60" s="129" t="s">
        <v>406</v>
      </c>
      <c r="B60" s="129">
        <v>0</v>
      </c>
      <c r="C60" s="129" t="s">
        <v>407</v>
      </c>
      <c r="D60" s="130" t="s">
        <v>411</v>
      </c>
      <c r="E60" s="129">
        <v>2050</v>
      </c>
      <c r="L60" s="130">
        <v>0</v>
      </c>
      <c r="N60" s="130">
        <v>484.56805229187</v>
      </c>
      <c r="O60" s="130">
        <v>3432.8889598846399</v>
      </c>
      <c r="P60" s="130">
        <v>0</v>
      </c>
      <c r="R60" s="130">
        <v>0</v>
      </c>
      <c r="V60" s="130">
        <v>-188633.17871093799</v>
      </c>
      <c r="X60" s="130">
        <v>63.568682829974399</v>
      </c>
      <c r="Y60" s="130">
        <v>66.339077597398003</v>
      </c>
      <c r="Z60" s="130">
        <v>61.063282344652301</v>
      </c>
      <c r="AA60" s="130">
        <v>0</v>
      </c>
      <c r="AB60" s="130">
        <v>0</v>
      </c>
      <c r="AC60" s="130">
        <v>0</v>
      </c>
      <c r="AD60" s="130">
        <v>0</v>
      </c>
      <c r="AE60" s="130">
        <v>0</v>
      </c>
      <c r="AF60" s="130">
        <v>0</v>
      </c>
      <c r="AG60" s="130">
        <v>0</v>
      </c>
    </row>
    <row r="61" spans="1:42" x14ac:dyDescent="0.5">
      <c r="A61" s="129" t="s">
        <v>406</v>
      </c>
      <c r="B61" s="129">
        <v>0</v>
      </c>
      <c r="C61" s="129" t="s">
        <v>407</v>
      </c>
      <c r="D61" s="130" t="s">
        <v>407</v>
      </c>
      <c r="E61" s="129">
        <v>2050</v>
      </c>
      <c r="F61" s="130">
        <v>880.59002685546898</v>
      </c>
      <c r="G61" s="130">
        <v>845.74188232421898</v>
      </c>
      <c r="H61" s="130">
        <v>3585</v>
      </c>
      <c r="J61" s="130">
        <v>33.634154323903303</v>
      </c>
      <c r="K61" s="130">
        <v>69.801706950142801</v>
      </c>
      <c r="L61" s="130">
        <v>1130.2000122070301</v>
      </c>
      <c r="M61" s="130">
        <v>5384.4817810058603</v>
      </c>
      <c r="N61" s="130">
        <v>3432.8890838623001</v>
      </c>
      <c r="O61" s="130">
        <v>484.56817626953102</v>
      </c>
      <c r="P61" s="130">
        <v>8332.8019409179706</v>
      </c>
      <c r="Q61" s="130">
        <v>437184.14941406302</v>
      </c>
      <c r="R61" s="130">
        <v>-141528.39324951201</v>
      </c>
      <c r="S61" s="130">
        <v>52.465443498336803</v>
      </c>
      <c r="T61" s="130">
        <v>46.5581736351388</v>
      </c>
      <c r="U61" s="130">
        <v>479255.10943603498</v>
      </c>
      <c r="V61" s="130">
        <v>8669.1006851196307</v>
      </c>
      <c r="X61" s="130">
        <v>47.168076982890099</v>
      </c>
      <c r="Y61" s="130">
        <v>41.761932196983899</v>
      </c>
      <c r="Z61" s="130">
        <v>52.0571122675357</v>
      </c>
      <c r="AA61" s="130">
        <v>0</v>
      </c>
      <c r="AB61" s="130">
        <v>0</v>
      </c>
      <c r="AC61" s="130">
        <v>0</v>
      </c>
      <c r="AD61" s="130">
        <v>0</v>
      </c>
      <c r="AE61" s="130">
        <v>0</v>
      </c>
      <c r="AF61" s="130">
        <v>0</v>
      </c>
      <c r="AG61" s="130">
        <v>0</v>
      </c>
      <c r="AK61" s="130">
        <v>866910.04003906297</v>
      </c>
      <c r="AL61" s="130">
        <v>880.59002685546898</v>
      </c>
      <c r="AM61" s="130">
        <v>856.693359375</v>
      </c>
      <c r="AN61" s="130">
        <v>856.693359375</v>
      </c>
      <c r="AP61" s="130">
        <v>21085.4453125</v>
      </c>
    </row>
    <row r="62" spans="1:42" x14ac:dyDescent="0.5">
      <c r="A62" s="129" t="s">
        <v>408</v>
      </c>
      <c r="B62" s="129">
        <v>0</v>
      </c>
      <c r="C62" s="129" t="s">
        <v>407</v>
      </c>
      <c r="D62" s="130" t="s">
        <v>407</v>
      </c>
      <c r="E62" s="129">
        <v>2021</v>
      </c>
      <c r="F62" s="130">
        <v>955.49041748046898</v>
      </c>
      <c r="G62" s="130">
        <v>917.67822265625</v>
      </c>
      <c r="H62" s="130">
        <v>1467</v>
      </c>
      <c r="J62" s="130">
        <v>59.859955677461699</v>
      </c>
      <c r="K62" s="130">
        <v>66.739957453719498</v>
      </c>
      <c r="L62" s="130">
        <v>1467</v>
      </c>
      <c r="M62" s="130">
        <v>5586.1985473632803</v>
      </c>
      <c r="N62" s="130">
        <v>232.27867175266101</v>
      </c>
      <c r="O62" s="130">
        <v>1609.34174014255</v>
      </c>
      <c r="P62" s="130">
        <v>4209.1360015869104</v>
      </c>
      <c r="Q62" s="130">
        <v>98896.497558593794</v>
      </c>
      <c r="R62" s="130">
        <v>4216.35986328125</v>
      </c>
      <c r="S62" s="130">
        <v>23.4956764336691</v>
      </c>
      <c r="T62" s="130">
        <v>23.312491132817101</v>
      </c>
      <c r="U62" s="130">
        <v>57988.790649414099</v>
      </c>
      <c r="X62" s="130">
        <v>22.815449989005302</v>
      </c>
      <c r="Y62" s="130">
        <v>25.972986148235002</v>
      </c>
      <c r="Z62" s="130">
        <v>19.938951079550002</v>
      </c>
      <c r="AA62" s="130">
        <v>0</v>
      </c>
      <c r="AB62" s="130">
        <v>0</v>
      </c>
      <c r="AC62" s="130">
        <v>0</v>
      </c>
      <c r="AD62" s="130">
        <v>0</v>
      </c>
      <c r="AE62" s="130">
        <v>0</v>
      </c>
      <c r="AF62" s="130">
        <v>0</v>
      </c>
      <c r="AG62" s="130">
        <v>0</v>
      </c>
      <c r="AL62" s="130">
        <v>955.49041748046898</v>
      </c>
      <c r="AM62" s="130">
        <v>955.49041748046898</v>
      </c>
      <c r="AN62" s="130">
        <v>955.49041748046898</v>
      </c>
    </row>
    <row r="63" spans="1:42" x14ac:dyDescent="0.5">
      <c r="A63" s="129" t="s">
        <v>408</v>
      </c>
      <c r="B63" s="129">
        <v>0</v>
      </c>
      <c r="C63" s="129" t="s">
        <v>407</v>
      </c>
      <c r="D63" s="130" t="s">
        <v>411</v>
      </c>
      <c r="E63" s="129">
        <v>2021</v>
      </c>
      <c r="L63" s="130">
        <v>0</v>
      </c>
      <c r="N63" s="130">
        <v>1609.3417167663599</v>
      </c>
      <c r="O63" s="130">
        <v>232.27864837646499</v>
      </c>
      <c r="P63" s="130">
        <v>0</v>
      </c>
      <c r="R63" s="130">
        <v>0</v>
      </c>
      <c r="V63" s="130">
        <v>27113.527740478501</v>
      </c>
      <c r="X63" s="130">
        <v>22.814724167079099</v>
      </c>
      <c r="Y63" s="130">
        <v>25.972415690221101</v>
      </c>
      <c r="Z63" s="130">
        <v>19.938083721913198</v>
      </c>
      <c r="AA63" s="130">
        <v>0</v>
      </c>
      <c r="AB63" s="130">
        <v>0</v>
      </c>
      <c r="AC63" s="130">
        <v>0</v>
      </c>
      <c r="AD63" s="130">
        <v>0</v>
      </c>
      <c r="AE63" s="130">
        <v>0</v>
      </c>
      <c r="AF63" s="130">
        <v>0</v>
      </c>
      <c r="AG63" s="130">
        <v>0</v>
      </c>
    </row>
    <row r="64" spans="1:42" x14ac:dyDescent="0.5">
      <c r="A64" s="129" t="s">
        <v>408</v>
      </c>
      <c r="B64" s="129">
        <v>0</v>
      </c>
      <c r="C64" s="129" t="s">
        <v>407</v>
      </c>
      <c r="D64" s="130" t="s">
        <v>407</v>
      </c>
      <c r="E64" s="129">
        <v>2022</v>
      </c>
      <c r="F64" s="130">
        <v>978.13079833984398</v>
      </c>
      <c r="G64" s="130">
        <v>939.422607421875</v>
      </c>
      <c r="H64" s="130">
        <v>1272</v>
      </c>
      <c r="J64" s="130">
        <v>35.402319462040701</v>
      </c>
      <c r="K64" s="130">
        <v>65.983575027593304</v>
      </c>
      <c r="L64" s="130">
        <v>1272</v>
      </c>
      <c r="M64" s="130">
        <v>5653.7536621093795</v>
      </c>
      <c r="N64" s="130">
        <v>132.92771923542</v>
      </c>
      <c r="O64" s="130">
        <v>2322.9435197114899</v>
      </c>
      <c r="P64" s="130">
        <v>3463.7385787963899</v>
      </c>
      <c r="Q64" s="130">
        <v>84427.672363281294</v>
      </c>
      <c r="R64" s="130">
        <v>5895.0598144531295</v>
      </c>
      <c r="S64" s="130">
        <v>24.374724143477099</v>
      </c>
      <c r="T64" s="130">
        <v>24.2754451150855</v>
      </c>
      <c r="U64" s="130">
        <v>34224.260620117202</v>
      </c>
      <c r="X64" s="130">
        <v>23.736366862466902</v>
      </c>
      <c r="Y64" s="130">
        <v>27.2111428334163</v>
      </c>
      <c r="Z64" s="130">
        <v>20.593960766999601</v>
      </c>
      <c r="AA64" s="130">
        <v>0</v>
      </c>
      <c r="AB64" s="130">
        <v>0</v>
      </c>
      <c r="AC64" s="130">
        <v>0</v>
      </c>
      <c r="AD64" s="130">
        <v>0</v>
      </c>
      <c r="AE64" s="130">
        <v>0</v>
      </c>
      <c r="AF64" s="130">
        <v>0</v>
      </c>
      <c r="AG64" s="130">
        <v>0</v>
      </c>
      <c r="AL64" s="130">
        <v>978.13079833984398</v>
      </c>
      <c r="AM64" s="130">
        <v>978.13079833984398</v>
      </c>
      <c r="AN64" s="130">
        <v>978.13079833984398</v>
      </c>
    </row>
    <row r="65" spans="1:40" x14ac:dyDescent="0.5">
      <c r="A65" s="129" t="s">
        <v>408</v>
      </c>
      <c r="B65" s="129">
        <v>0</v>
      </c>
      <c r="C65" s="129" t="s">
        <v>407</v>
      </c>
      <c r="D65" s="130" t="s">
        <v>411</v>
      </c>
      <c r="E65" s="129">
        <v>2022</v>
      </c>
      <c r="L65" s="130">
        <v>0</v>
      </c>
      <c r="N65" s="130">
        <v>2322.9435348510701</v>
      </c>
      <c r="O65" s="130">
        <v>132.927734375</v>
      </c>
      <c r="P65" s="130">
        <v>0</v>
      </c>
      <c r="R65" s="130">
        <v>0</v>
      </c>
      <c r="V65" s="130">
        <v>46922.189971923799</v>
      </c>
      <c r="X65" s="130">
        <v>23.735621298176</v>
      </c>
      <c r="Y65" s="130">
        <v>27.210615759629501</v>
      </c>
      <c r="Z65" s="130">
        <v>20.5930176112963</v>
      </c>
      <c r="AA65" s="130">
        <v>0</v>
      </c>
      <c r="AB65" s="130">
        <v>0</v>
      </c>
      <c r="AC65" s="130">
        <v>0</v>
      </c>
      <c r="AD65" s="130">
        <v>0</v>
      </c>
      <c r="AE65" s="130">
        <v>0</v>
      </c>
      <c r="AF65" s="130">
        <v>0</v>
      </c>
      <c r="AG65" s="130">
        <v>0</v>
      </c>
    </row>
    <row r="66" spans="1:40" x14ac:dyDescent="0.5">
      <c r="A66" s="129" t="s">
        <v>408</v>
      </c>
      <c r="B66" s="129">
        <v>0</v>
      </c>
      <c r="C66" s="129" t="s">
        <v>407</v>
      </c>
      <c r="D66" s="130" t="s">
        <v>407</v>
      </c>
      <c r="E66" s="129">
        <v>2023</v>
      </c>
      <c r="F66" s="130">
        <v>992.6220703125</v>
      </c>
      <c r="G66" s="130">
        <v>953.34045410156295</v>
      </c>
      <c r="H66" s="130">
        <v>1175</v>
      </c>
      <c r="J66" s="130">
        <v>19.474632079198301</v>
      </c>
      <c r="K66" s="130">
        <v>64.927033425612606</v>
      </c>
      <c r="L66" s="130">
        <v>1139</v>
      </c>
      <c r="M66" s="130">
        <v>5645.6453552246103</v>
      </c>
      <c r="N66" s="130">
        <v>58.461619377136202</v>
      </c>
      <c r="O66" s="130">
        <v>2748.6187238693201</v>
      </c>
      <c r="P66" s="130">
        <v>2955.4879817962601</v>
      </c>
      <c r="Q66" s="130">
        <v>75206.851226806597</v>
      </c>
      <c r="R66" s="130">
        <v>7926.9113464355496</v>
      </c>
      <c r="S66" s="130">
        <v>25.446508898032501</v>
      </c>
      <c r="T66" s="130">
        <v>25.544279752265801</v>
      </c>
      <c r="U66" s="130">
        <v>48373.768096923799</v>
      </c>
      <c r="W66" s="130">
        <v>278.27777099609398</v>
      </c>
      <c r="X66" s="130">
        <v>24.937843819187101</v>
      </c>
      <c r="Y66" s="130">
        <v>28.738002380958001</v>
      </c>
      <c r="Z66" s="130">
        <v>21.501178685063898</v>
      </c>
      <c r="AA66" s="130">
        <v>0</v>
      </c>
      <c r="AB66" s="130">
        <v>0</v>
      </c>
      <c r="AC66" s="130">
        <v>0</v>
      </c>
      <c r="AD66" s="130">
        <v>0</v>
      </c>
      <c r="AE66" s="130">
        <v>0</v>
      </c>
      <c r="AF66" s="130">
        <v>0</v>
      </c>
      <c r="AG66" s="130">
        <v>55.555557250976598</v>
      </c>
      <c r="AL66" s="130">
        <v>992.6220703125</v>
      </c>
      <c r="AM66" s="130">
        <v>986.04443359375</v>
      </c>
      <c r="AN66" s="130">
        <v>986.04443359375</v>
      </c>
    </row>
    <row r="67" spans="1:40" x14ac:dyDescent="0.5">
      <c r="A67" s="129" t="s">
        <v>408</v>
      </c>
      <c r="B67" s="129">
        <v>0</v>
      </c>
      <c r="C67" s="129" t="s">
        <v>407</v>
      </c>
      <c r="D67" s="130" t="s">
        <v>411</v>
      </c>
      <c r="E67" s="129">
        <v>2023</v>
      </c>
      <c r="L67" s="130">
        <v>0</v>
      </c>
      <c r="N67" s="130">
        <v>2748.6187286376999</v>
      </c>
      <c r="O67" s="130">
        <v>58.461624145507798</v>
      </c>
      <c r="P67" s="130">
        <v>0</v>
      </c>
      <c r="R67" s="130">
        <v>0</v>
      </c>
      <c r="V67" s="130">
        <v>61077.375610351599</v>
      </c>
      <c r="X67" s="130">
        <v>24.9369931782762</v>
      </c>
      <c r="Y67" s="130">
        <v>28.7372692621671</v>
      </c>
      <c r="Z67" s="130">
        <v>21.5002217632791</v>
      </c>
      <c r="AA67" s="130">
        <v>0</v>
      </c>
      <c r="AB67" s="130">
        <v>0</v>
      </c>
      <c r="AC67" s="130">
        <v>0</v>
      </c>
      <c r="AD67" s="130">
        <v>0</v>
      </c>
      <c r="AE67" s="130">
        <v>0</v>
      </c>
      <c r="AF67" s="130">
        <v>0</v>
      </c>
      <c r="AG67" s="130">
        <v>55.554557800292997</v>
      </c>
    </row>
    <row r="68" spans="1:40" x14ac:dyDescent="0.5">
      <c r="A68" s="129" t="s">
        <v>408</v>
      </c>
      <c r="B68" s="129">
        <v>0</v>
      </c>
      <c r="C68" s="129" t="s">
        <v>407</v>
      </c>
      <c r="D68" s="130" t="s">
        <v>407</v>
      </c>
      <c r="E68" s="129">
        <v>2024</v>
      </c>
      <c r="F68" s="130">
        <v>919.35418701171898</v>
      </c>
      <c r="G68" s="130">
        <v>882.97204589843795</v>
      </c>
      <c r="H68" s="130">
        <v>1175</v>
      </c>
      <c r="J68" s="130">
        <v>28.996156253287801</v>
      </c>
      <c r="K68" s="130">
        <v>69.176034352803896</v>
      </c>
      <c r="L68" s="130">
        <v>1139</v>
      </c>
      <c r="M68" s="130">
        <v>5586.3847961425799</v>
      </c>
      <c r="N68" s="130">
        <v>62.885710358619697</v>
      </c>
      <c r="O68" s="130">
        <v>2656.2284322977098</v>
      </c>
      <c r="P68" s="130">
        <v>2993.0424337387099</v>
      </c>
      <c r="Q68" s="130">
        <v>78470.290283203096</v>
      </c>
      <c r="R68" s="130">
        <v>11054.166442871099</v>
      </c>
      <c r="S68" s="130">
        <v>26.217566914072499</v>
      </c>
      <c r="T68" s="130">
        <v>26.9121960442667</v>
      </c>
      <c r="U68" s="130">
        <v>50790.945892333999</v>
      </c>
      <c r="X68" s="130">
        <v>26.373176131743602</v>
      </c>
      <c r="Y68" s="130">
        <v>30.458687032452101</v>
      </c>
      <c r="Z68" s="130">
        <v>22.6435459715149</v>
      </c>
      <c r="AA68" s="130">
        <v>0</v>
      </c>
      <c r="AB68" s="130">
        <v>0</v>
      </c>
      <c r="AC68" s="130">
        <v>0</v>
      </c>
      <c r="AD68" s="130">
        <v>0</v>
      </c>
      <c r="AE68" s="130">
        <v>0</v>
      </c>
      <c r="AF68" s="130">
        <v>0</v>
      </c>
      <c r="AG68" s="130">
        <v>0</v>
      </c>
      <c r="AL68" s="130">
        <v>919.35418701171898</v>
      </c>
      <c r="AM68" s="130">
        <v>913.38031005859398</v>
      </c>
      <c r="AN68" s="130">
        <v>913.38031005859398</v>
      </c>
    </row>
    <row r="69" spans="1:40" x14ac:dyDescent="0.5">
      <c r="A69" s="129" t="s">
        <v>408</v>
      </c>
      <c r="B69" s="129">
        <v>0</v>
      </c>
      <c r="C69" s="129" t="s">
        <v>407</v>
      </c>
      <c r="D69" s="130" t="s">
        <v>411</v>
      </c>
      <c r="E69" s="129">
        <v>2024</v>
      </c>
      <c r="L69" s="130">
        <v>0</v>
      </c>
      <c r="N69" s="130">
        <v>2656.2284278869602</v>
      </c>
      <c r="O69" s="130">
        <v>62.885705947875998</v>
      </c>
      <c r="P69" s="130">
        <v>0</v>
      </c>
      <c r="R69" s="130">
        <v>0</v>
      </c>
      <c r="V69" s="130">
        <v>60814.697921752901</v>
      </c>
      <c r="X69" s="130">
        <v>26.372343938858801</v>
      </c>
      <c r="Y69" s="130">
        <v>30.458014735738701</v>
      </c>
      <c r="Z69" s="130">
        <v>22.642567810696601</v>
      </c>
      <c r="AA69" s="130">
        <v>0</v>
      </c>
      <c r="AB69" s="130">
        <v>0</v>
      </c>
      <c r="AC69" s="130">
        <v>0</v>
      </c>
      <c r="AD69" s="130">
        <v>0</v>
      </c>
      <c r="AE69" s="130">
        <v>0</v>
      </c>
      <c r="AF69" s="130">
        <v>0</v>
      </c>
      <c r="AG69" s="130">
        <v>0</v>
      </c>
    </row>
    <row r="70" spans="1:40" x14ac:dyDescent="0.5">
      <c r="A70" s="129" t="s">
        <v>408</v>
      </c>
      <c r="B70" s="129">
        <v>0</v>
      </c>
      <c r="C70" s="129" t="s">
        <v>407</v>
      </c>
      <c r="D70" s="130" t="s">
        <v>407</v>
      </c>
      <c r="E70" s="129">
        <v>2025</v>
      </c>
      <c r="F70" s="130">
        <v>917.29052734375</v>
      </c>
      <c r="G70" s="130">
        <v>880.99005126953102</v>
      </c>
      <c r="H70" s="130">
        <v>1175</v>
      </c>
      <c r="J70" s="130">
        <v>29.286363490560301</v>
      </c>
      <c r="K70" s="130">
        <v>69.272034220736501</v>
      </c>
      <c r="L70" s="130">
        <v>1139</v>
      </c>
      <c r="M70" s="130">
        <v>5566.330078125</v>
      </c>
      <c r="N70" s="130">
        <v>48.085415601730297</v>
      </c>
      <c r="O70" s="130">
        <v>2841.5698077678699</v>
      </c>
      <c r="P70" s="130">
        <v>2772.8462209701502</v>
      </c>
      <c r="Q70" s="130">
        <v>73742.275817871094</v>
      </c>
      <c r="R70" s="130">
        <v>10398.0195922852</v>
      </c>
      <c r="S70" s="130">
        <v>26.594434000768501</v>
      </c>
      <c r="T70" s="130">
        <v>27.955247984095202</v>
      </c>
      <c r="U70" s="130">
        <v>45526.563629150398</v>
      </c>
      <c r="X70" s="130">
        <v>27.462665991587201</v>
      </c>
      <c r="Y70" s="130">
        <v>31.014388073449801</v>
      </c>
      <c r="Z70" s="130">
        <v>24.227065770413901</v>
      </c>
      <c r="AA70" s="130">
        <v>0</v>
      </c>
      <c r="AB70" s="130">
        <v>0</v>
      </c>
      <c r="AC70" s="130">
        <v>0</v>
      </c>
      <c r="AD70" s="130">
        <v>0</v>
      </c>
      <c r="AE70" s="130">
        <v>0</v>
      </c>
      <c r="AF70" s="130">
        <v>0</v>
      </c>
      <c r="AG70" s="130">
        <v>0</v>
      </c>
      <c r="AL70" s="130">
        <v>917.29052734375</v>
      </c>
      <c r="AM70" s="130">
        <v>912.27526855468795</v>
      </c>
      <c r="AN70" s="130">
        <v>912.27526855468795</v>
      </c>
    </row>
    <row r="71" spans="1:40" x14ac:dyDescent="0.5">
      <c r="A71" s="129" t="s">
        <v>408</v>
      </c>
      <c r="B71" s="129">
        <v>0</v>
      </c>
      <c r="C71" s="129" t="s">
        <v>407</v>
      </c>
      <c r="D71" s="130" t="s">
        <v>411</v>
      </c>
      <c r="E71" s="129">
        <v>2025</v>
      </c>
      <c r="L71" s="130">
        <v>0</v>
      </c>
      <c r="N71" s="130">
        <v>2841.56983947754</v>
      </c>
      <c r="O71" s="130">
        <v>48.085447311401403</v>
      </c>
      <c r="P71" s="130">
        <v>0</v>
      </c>
      <c r="R71" s="130">
        <v>0</v>
      </c>
      <c r="V71" s="130">
        <v>71464.973327636704</v>
      </c>
      <c r="X71" s="130">
        <v>27.4618031279681</v>
      </c>
      <c r="Y71" s="130">
        <v>31.0136401808582</v>
      </c>
      <c r="Z71" s="130">
        <v>24.226098168790902</v>
      </c>
      <c r="AA71" s="130">
        <v>0</v>
      </c>
      <c r="AB71" s="130">
        <v>0</v>
      </c>
      <c r="AC71" s="130">
        <v>0</v>
      </c>
      <c r="AD71" s="130">
        <v>0</v>
      </c>
      <c r="AE71" s="130">
        <v>0</v>
      </c>
      <c r="AF71" s="130">
        <v>0</v>
      </c>
      <c r="AG71" s="130">
        <v>0</v>
      </c>
    </row>
    <row r="72" spans="1:40" x14ac:dyDescent="0.5">
      <c r="A72" s="129" t="s">
        <v>408</v>
      </c>
      <c r="B72" s="129">
        <v>0</v>
      </c>
      <c r="C72" s="129" t="s">
        <v>407</v>
      </c>
      <c r="D72" s="130" t="s">
        <v>407</v>
      </c>
      <c r="E72" s="129">
        <v>2026</v>
      </c>
      <c r="F72" s="130">
        <v>916.23187255859398</v>
      </c>
      <c r="G72" s="130">
        <v>879.97326660156295</v>
      </c>
      <c r="H72" s="130">
        <v>1575</v>
      </c>
      <c r="J72" s="130">
        <v>51.709154205984099</v>
      </c>
      <c r="K72" s="130">
        <v>69.364025418859995</v>
      </c>
      <c r="L72" s="130">
        <v>1335</v>
      </c>
      <c r="M72" s="130">
        <v>5567.2893066406295</v>
      </c>
      <c r="N72" s="130">
        <v>303.90046775341</v>
      </c>
      <c r="O72" s="130">
        <v>2044.75673758984</v>
      </c>
      <c r="P72" s="130">
        <v>3826.4334297180199</v>
      </c>
      <c r="Q72" s="130">
        <v>106531.147583008</v>
      </c>
      <c r="R72" s="130">
        <v>12150.2391357422</v>
      </c>
      <c r="S72" s="130">
        <v>27.8408469766214</v>
      </c>
      <c r="T72" s="130">
        <v>29.170535358491598</v>
      </c>
      <c r="U72" s="130">
        <v>77557.538208007798</v>
      </c>
      <c r="X72" s="130">
        <v>28.676189777949102</v>
      </c>
      <c r="Y72" s="130">
        <v>31.9111630085328</v>
      </c>
      <c r="Z72" s="130">
        <v>25.729146101920001</v>
      </c>
      <c r="AA72" s="130">
        <v>0</v>
      </c>
      <c r="AB72" s="130">
        <v>0</v>
      </c>
      <c r="AC72" s="130">
        <v>0</v>
      </c>
      <c r="AD72" s="130">
        <v>0</v>
      </c>
      <c r="AE72" s="130">
        <v>0</v>
      </c>
      <c r="AF72" s="130">
        <v>0</v>
      </c>
      <c r="AG72" s="130">
        <v>0</v>
      </c>
      <c r="AL72" s="130">
        <v>916.23187255859398</v>
      </c>
      <c r="AM72" s="130">
        <v>887.92156982421898</v>
      </c>
      <c r="AN72" s="130">
        <v>887.92156982421898</v>
      </c>
    </row>
    <row r="73" spans="1:40" x14ac:dyDescent="0.5">
      <c r="A73" s="129" t="s">
        <v>408</v>
      </c>
      <c r="B73" s="129">
        <v>0</v>
      </c>
      <c r="C73" s="129" t="s">
        <v>407</v>
      </c>
      <c r="D73" s="130" t="s">
        <v>411</v>
      </c>
      <c r="E73" s="129">
        <v>2026</v>
      </c>
      <c r="L73" s="130">
        <v>0</v>
      </c>
      <c r="N73" s="130">
        <v>2044.7567691802999</v>
      </c>
      <c r="O73" s="130">
        <v>303.90049934387201</v>
      </c>
      <c r="P73" s="130">
        <v>0</v>
      </c>
      <c r="R73" s="130">
        <v>0</v>
      </c>
      <c r="V73" s="130">
        <v>43717.093017578103</v>
      </c>
      <c r="X73" s="130">
        <v>28.675659775407301</v>
      </c>
      <c r="Y73" s="130">
        <v>31.910881005941199</v>
      </c>
      <c r="Z73" s="130">
        <v>25.728390172722001</v>
      </c>
      <c r="AA73" s="130">
        <v>0</v>
      </c>
      <c r="AB73" s="130">
        <v>0</v>
      </c>
      <c r="AC73" s="130">
        <v>0</v>
      </c>
      <c r="AD73" s="130">
        <v>0</v>
      </c>
      <c r="AE73" s="130">
        <v>0</v>
      </c>
      <c r="AF73" s="130">
        <v>0</v>
      </c>
      <c r="AG73" s="130">
        <v>0</v>
      </c>
    </row>
    <row r="74" spans="1:40" x14ac:dyDescent="0.5">
      <c r="A74" s="129" t="s">
        <v>408</v>
      </c>
      <c r="B74" s="129">
        <v>0</v>
      </c>
      <c r="C74" s="129" t="s">
        <v>407</v>
      </c>
      <c r="D74" s="130" t="s">
        <v>407</v>
      </c>
      <c r="E74" s="129">
        <v>2027</v>
      </c>
      <c r="F74" s="130">
        <v>913.59979248046898</v>
      </c>
      <c r="G74" s="130">
        <v>877.44537353515602</v>
      </c>
      <c r="H74" s="130">
        <v>2075</v>
      </c>
      <c r="J74" s="130">
        <v>74.939665339576607</v>
      </c>
      <c r="K74" s="130">
        <v>69.508507976773402</v>
      </c>
      <c r="L74" s="130">
        <v>1535</v>
      </c>
      <c r="M74" s="130">
        <v>5562.8591613769504</v>
      </c>
      <c r="N74" s="130">
        <v>1320.0352439880401</v>
      </c>
      <c r="O74" s="130">
        <v>1669.0466513633701</v>
      </c>
      <c r="P74" s="130">
        <v>5213.8486328125</v>
      </c>
      <c r="Q74" s="130">
        <v>148171.26049804699</v>
      </c>
      <c r="R74" s="130">
        <v>19608.934082031301</v>
      </c>
      <c r="S74" s="130">
        <v>28.418788294994901</v>
      </c>
      <c r="T74" s="130">
        <v>30.667412763447999</v>
      </c>
      <c r="U74" s="130">
        <v>118439.473266602</v>
      </c>
      <c r="X74" s="130">
        <v>30.141390024472599</v>
      </c>
      <c r="Y74" s="130">
        <v>33.378341747883198</v>
      </c>
      <c r="Z74" s="130">
        <v>27.1925439518368</v>
      </c>
      <c r="AA74" s="130">
        <v>0</v>
      </c>
      <c r="AB74" s="130">
        <v>0</v>
      </c>
      <c r="AC74" s="130">
        <v>0</v>
      </c>
      <c r="AD74" s="130">
        <v>0</v>
      </c>
      <c r="AE74" s="130">
        <v>0</v>
      </c>
      <c r="AF74" s="130">
        <v>0</v>
      </c>
      <c r="AG74" s="130">
        <v>0</v>
      </c>
      <c r="AL74" s="130">
        <v>913.59979248046898</v>
      </c>
      <c r="AM74" s="130">
        <v>885.703857421875</v>
      </c>
      <c r="AN74" s="130">
        <v>885.703857421875</v>
      </c>
    </row>
    <row r="75" spans="1:40" x14ac:dyDescent="0.5">
      <c r="A75" s="129" t="s">
        <v>408</v>
      </c>
      <c r="B75" s="129">
        <v>0</v>
      </c>
      <c r="C75" s="129" t="s">
        <v>407</v>
      </c>
      <c r="D75" s="130" t="s">
        <v>411</v>
      </c>
      <c r="E75" s="129">
        <v>2027</v>
      </c>
      <c r="L75" s="130">
        <v>0</v>
      </c>
      <c r="N75" s="130">
        <v>1669.0467090606701</v>
      </c>
      <c r="O75" s="130">
        <v>1320.0353016853301</v>
      </c>
      <c r="P75" s="130">
        <v>0</v>
      </c>
      <c r="R75" s="130">
        <v>0</v>
      </c>
      <c r="V75" s="130">
        <v>2815.3334465026901</v>
      </c>
      <c r="X75" s="130">
        <v>30.1411312312296</v>
      </c>
      <c r="Y75" s="130">
        <v>33.378466259017301</v>
      </c>
      <c r="Z75" s="130">
        <v>27.1919359703131</v>
      </c>
      <c r="AA75" s="130">
        <v>0</v>
      </c>
      <c r="AB75" s="130">
        <v>0</v>
      </c>
      <c r="AC75" s="130">
        <v>0</v>
      </c>
      <c r="AD75" s="130">
        <v>0</v>
      </c>
      <c r="AE75" s="130">
        <v>0</v>
      </c>
      <c r="AF75" s="130">
        <v>0</v>
      </c>
      <c r="AG75" s="130">
        <v>0</v>
      </c>
    </row>
    <row r="76" spans="1:40" x14ac:dyDescent="0.5">
      <c r="A76" s="129" t="s">
        <v>408</v>
      </c>
      <c r="B76" s="129">
        <v>0</v>
      </c>
      <c r="C76" s="129" t="s">
        <v>407</v>
      </c>
      <c r="D76" s="130" t="s">
        <v>407</v>
      </c>
      <c r="E76" s="129">
        <v>2028</v>
      </c>
      <c r="F76" s="130">
        <v>909.01287841796898</v>
      </c>
      <c r="G76" s="130">
        <v>873.03997802734398</v>
      </c>
      <c r="H76" s="130">
        <v>2575</v>
      </c>
      <c r="J76" s="130">
        <v>98.730876439390201</v>
      </c>
      <c r="K76" s="130">
        <v>69.652535093068707</v>
      </c>
      <c r="L76" s="130">
        <v>1735</v>
      </c>
      <c r="M76" s="130">
        <v>5561.5941162109402</v>
      </c>
      <c r="N76" s="130">
        <v>2268.1685104370099</v>
      </c>
      <c r="O76" s="130">
        <v>1592.4083936214399</v>
      </c>
      <c r="P76" s="130">
        <v>6237.35495758057</v>
      </c>
      <c r="Q76" s="130">
        <v>178352.6796875</v>
      </c>
      <c r="R76" s="130">
        <v>13191.216308593799</v>
      </c>
      <c r="S76" s="130">
        <v>28.594280893175601</v>
      </c>
      <c r="T76" s="130">
        <v>30.786719896601799</v>
      </c>
      <c r="U76" s="130">
        <v>148114.950927734</v>
      </c>
      <c r="V76" s="130">
        <v>59.364539146423297</v>
      </c>
      <c r="X76" s="130">
        <v>30.244994736759999</v>
      </c>
      <c r="Y76" s="130">
        <v>33.35579090852</v>
      </c>
      <c r="Z76" s="130">
        <v>27.4463545822355</v>
      </c>
      <c r="AA76" s="130">
        <v>0</v>
      </c>
      <c r="AB76" s="130">
        <v>0</v>
      </c>
      <c r="AC76" s="130">
        <v>0</v>
      </c>
      <c r="AD76" s="130">
        <v>0</v>
      </c>
      <c r="AE76" s="130">
        <v>0</v>
      </c>
      <c r="AF76" s="130">
        <v>0</v>
      </c>
      <c r="AG76" s="130">
        <v>0</v>
      </c>
      <c r="AK76" s="130">
        <v>5936.4539184570303</v>
      </c>
      <c r="AL76" s="130">
        <v>909.01287841796898</v>
      </c>
      <c r="AM76" s="130">
        <v>881.12811279296898</v>
      </c>
      <c r="AN76" s="130">
        <v>881.12811279296898</v>
      </c>
    </row>
    <row r="77" spans="1:40" x14ac:dyDescent="0.5">
      <c r="A77" s="129" t="s">
        <v>408</v>
      </c>
      <c r="B77" s="129">
        <v>0</v>
      </c>
      <c r="C77" s="129" t="s">
        <v>407</v>
      </c>
      <c r="D77" s="130" t="s">
        <v>411</v>
      </c>
      <c r="E77" s="129">
        <v>2028</v>
      </c>
      <c r="L77" s="130">
        <v>0</v>
      </c>
      <c r="N77" s="130">
        <v>1592.40846443176</v>
      </c>
      <c r="O77" s="130">
        <v>2268.1685812473302</v>
      </c>
      <c r="P77" s="130">
        <v>0</v>
      </c>
      <c r="R77" s="130">
        <v>0</v>
      </c>
      <c r="V77" s="130">
        <v>-30299.018981933601</v>
      </c>
      <c r="X77" s="130">
        <v>31.380327646849601</v>
      </c>
      <c r="Y77" s="130">
        <v>34.861844635009803</v>
      </c>
      <c r="Z77" s="130">
        <v>28.248167034664</v>
      </c>
      <c r="AA77" s="130">
        <v>0</v>
      </c>
      <c r="AB77" s="130">
        <v>0</v>
      </c>
      <c r="AC77" s="130">
        <v>0</v>
      </c>
      <c r="AD77" s="130">
        <v>0</v>
      </c>
      <c r="AE77" s="130">
        <v>0</v>
      </c>
      <c r="AF77" s="130">
        <v>0</v>
      </c>
      <c r="AG77" s="130">
        <v>0</v>
      </c>
    </row>
    <row r="78" spans="1:40" x14ac:dyDescent="0.5">
      <c r="A78" s="129" t="s">
        <v>408</v>
      </c>
      <c r="B78" s="129">
        <v>0</v>
      </c>
      <c r="C78" s="129" t="s">
        <v>407</v>
      </c>
      <c r="D78" s="130" t="s">
        <v>407</v>
      </c>
      <c r="E78" s="129">
        <v>2029</v>
      </c>
      <c r="F78" s="130">
        <v>908.85540771484398</v>
      </c>
      <c r="G78" s="130">
        <v>872.88873291015602</v>
      </c>
      <c r="H78" s="130">
        <v>2075</v>
      </c>
      <c r="J78" s="130">
        <v>22.2378018837165</v>
      </c>
      <c r="K78" s="130">
        <v>69.856223775438195</v>
      </c>
      <c r="L78" s="130">
        <v>1067</v>
      </c>
      <c r="M78" s="130">
        <v>5561.6545104980496</v>
      </c>
      <c r="N78" s="130">
        <v>1940.20497894287</v>
      </c>
      <c r="O78" s="130">
        <v>3237.902531147</v>
      </c>
      <c r="P78" s="130">
        <v>4263.9567108154297</v>
      </c>
      <c r="Q78" s="130">
        <v>126391.626708984</v>
      </c>
      <c r="R78" s="130">
        <v>-12497.806640625</v>
      </c>
      <c r="S78" s="130">
        <v>29.641864418650101</v>
      </c>
      <c r="T78" s="130">
        <v>30.100571367679901</v>
      </c>
      <c r="U78" s="130">
        <v>127593.154541016</v>
      </c>
      <c r="V78" s="130">
        <v>415.39830023050303</v>
      </c>
      <c r="X78" s="130">
        <v>29.545904478308302</v>
      </c>
      <c r="Y78" s="130">
        <v>32.368774794070703</v>
      </c>
      <c r="Z78" s="130">
        <v>26.974284400074499</v>
      </c>
      <c r="AA78" s="130">
        <v>0</v>
      </c>
      <c r="AB78" s="130">
        <v>0</v>
      </c>
      <c r="AC78" s="130">
        <v>0</v>
      </c>
      <c r="AD78" s="130">
        <v>0</v>
      </c>
      <c r="AE78" s="130">
        <v>0</v>
      </c>
      <c r="AF78" s="130">
        <v>0</v>
      </c>
      <c r="AG78" s="130">
        <v>0</v>
      </c>
      <c r="AK78" s="130">
        <v>41539.830440521197</v>
      </c>
      <c r="AL78" s="130">
        <v>908.85540771484398</v>
      </c>
      <c r="AM78" s="130">
        <v>883.06976318359398</v>
      </c>
      <c r="AN78" s="130">
        <v>883.06976318359398</v>
      </c>
    </row>
    <row r="79" spans="1:40" x14ac:dyDescent="0.5">
      <c r="A79" s="129" t="s">
        <v>408</v>
      </c>
      <c r="B79" s="129">
        <v>0</v>
      </c>
      <c r="C79" s="129" t="s">
        <v>407</v>
      </c>
      <c r="D79" s="130" t="s">
        <v>411</v>
      </c>
      <c r="E79" s="129">
        <v>2029</v>
      </c>
      <c r="L79" s="130">
        <v>0</v>
      </c>
      <c r="N79" s="130">
        <v>3237.90235900879</v>
      </c>
      <c r="O79" s="130">
        <v>1940.2048068046599</v>
      </c>
      <c r="P79" s="130">
        <v>0</v>
      </c>
      <c r="R79" s="130">
        <v>0</v>
      </c>
      <c r="V79" s="130">
        <v>35149.296508789099</v>
      </c>
      <c r="X79" s="130">
        <v>31.641520163131101</v>
      </c>
      <c r="Y79" s="130">
        <v>34.976436424986197</v>
      </c>
      <c r="Z79" s="130">
        <v>28.603428908875699</v>
      </c>
      <c r="AA79" s="130">
        <v>0</v>
      </c>
      <c r="AB79" s="130">
        <v>0</v>
      </c>
      <c r="AC79" s="130">
        <v>0</v>
      </c>
      <c r="AD79" s="130">
        <v>0</v>
      </c>
      <c r="AE79" s="130">
        <v>0</v>
      </c>
      <c r="AF79" s="130">
        <v>0</v>
      </c>
      <c r="AG79" s="130">
        <v>0</v>
      </c>
    </row>
    <row r="80" spans="1:40" x14ac:dyDescent="0.5">
      <c r="A80" s="129" t="s">
        <v>408</v>
      </c>
      <c r="B80" s="129">
        <v>0</v>
      </c>
      <c r="C80" s="129" t="s">
        <v>407</v>
      </c>
      <c r="D80" s="130" t="s">
        <v>411</v>
      </c>
      <c r="E80" s="129">
        <v>2030</v>
      </c>
      <c r="L80" s="130">
        <v>0</v>
      </c>
      <c r="N80" s="130">
        <v>3241.1417846679701</v>
      </c>
      <c r="O80" s="130">
        <v>1951.0772824287401</v>
      </c>
      <c r="P80" s="130">
        <v>0</v>
      </c>
      <c r="R80" s="130">
        <v>0</v>
      </c>
      <c r="V80" s="130">
        <v>35194.481689453103</v>
      </c>
      <c r="X80" s="130">
        <v>31.8908165291564</v>
      </c>
      <c r="Y80" s="130">
        <v>35.306244057257103</v>
      </c>
      <c r="Z80" s="130">
        <v>28.7793799328762</v>
      </c>
      <c r="AA80" s="130">
        <v>0</v>
      </c>
      <c r="AB80" s="130">
        <v>0</v>
      </c>
      <c r="AC80" s="130">
        <v>0</v>
      </c>
      <c r="AD80" s="130">
        <v>0</v>
      </c>
      <c r="AE80" s="130">
        <v>0</v>
      </c>
      <c r="AF80" s="130">
        <v>0</v>
      </c>
      <c r="AG80" s="130">
        <v>0</v>
      </c>
    </row>
    <row r="81" spans="1:42" x14ac:dyDescent="0.5">
      <c r="A81" s="129" t="s">
        <v>408</v>
      </c>
      <c r="B81" s="129">
        <v>0</v>
      </c>
      <c r="C81" s="129" t="s">
        <v>407</v>
      </c>
      <c r="D81" s="130" t="s">
        <v>407</v>
      </c>
      <c r="E81" s="129">
        <v>2030</v>
      </c>
      <c r="F81" s="130">
        <v>906.40472412109398</v>
      </c>
      <c r="G81" s="130">
        <v>870.53503417968795</v>
      </c>
      <c r="H81" s="130">
        <v>2075</v>
      </c>
      <c r="J81" s="130">
        <v>22.568300884690199</v>
      </c>
      <c r="K81" s="130">
        <v>69.975445498186801</v>
      </c>
      <c r="L81" s="130">
        <v>1067</v>
      </c>
      <c r="M81" s="130">
        <v>5556.1241149902298</v>
      </c>
      <c r="N81" s="130">
        <v>1951.0771980285599</v>
      </c>
      <c r="O81" s="130">
        <v>3241.1417002677899</v>
      </c>
      <c r="P81" s="130">
        <v>4266.0596313476599</v>
      </c>
      <c r="Q81" s="130">
        <v>128921.211425781</v>
      </c>
      <c r="R81" s="130">
        <v>-17469.892578125</v>
      </c>
      <c r="S81" s="130">
        <v>30.2202084749234</v>
      </c>
      <c r="T81" s="130">
        <v>30.080957118844701</v>
      </c>
      <c r="U81" s="130">
        <v>130181.958984375</v>
      </c>
      <c r="V81" s="130">
        <v>425.21572047472</v>
      </c>
      <c r="X81" s="130">
        <v>29.552982100395301</v>
      </c>
      <c r="Y81" s="130">
        <v>32.017582422015302</v>
      </c>
      <c r="Z81" s="130">
        <v>27.3077441110661</v>
      </c>
      <c r="AA81" s="130">
        <v>0</v>
      </c>
      <c r="AB81" s="130">
        <v>0</v>
      </c>
      <c r="AC81" s="130">
        <v>0</v>
      </c>
      <c r="AD81" s="130">
        <v>0</v>
      </c>
      <c r="AE81" s="130">
        <v>0</v>
      </c>
      <c r="AF81" s="130">
        <v>0</v>
      </c>
      <c r="AG81" s="130">
        <v>0</v>
      </c>
      <c r="AK81" s="130">
        <v>42521.569671630903</v>
      </c>
      <c r="AL81" s="130">
        <v>906.40472412109398</v>
      </c>
      <c r="AM81" s="130">
        <v>880.70690917968795</v>
      </c>
      <c r="AN81" s="130">
        <v>880.70690917968795</v>
      </c>
      <c r="AO81" s="130">
        <v>126138.828125</v>
      </c>
    </row>
    <row r="82" spans="1:42" x14ac:dyDescent="0.5">
      <c r="A82" s="129" t="s">
        <v>408</v>
      </c>
      <c r="B82" s="129">
        <v>0</v>
      </c>
      <c r="C82" s="129" t="s">
        <v>407</v>
      </c>
      <c r="D82" s="130" t="s">
        <v>411</v>
      </c>
      <c r="E82" s="129">
        <v>2031</v>
      </c>
      <c r="L82" s="130">
        <v>0</v>
      </c>
      <c r="N82" s="130">
        <v>3268.20140075684</v>
      </c>
      <c r="O82" s="130">
        <v>2070.7346315383902</v>
      </c>
      <c r="P82" s="130">
        <v>0</v>
      </c>
      <c r="R82" s="130">
        <v>0</v>
      </c>
      <c r="V82" s="130">
        <v>33865.689437866196</v>
      </c>
      <c r="X82" s="130">
        <v>31.277593612670898</v>
      </c>
      <c r="Y82" s="130">
        <v>34.262759548494202</v>
      </c>
      <c r="Z82" s="130">
        <v>28.558123074276899</v>
      </c>
      <c r="AA82" s="130">
        <v>0</v>
      </c>
      <c r="AB82" s="130">
        <v>0</v>
      </c>
      <c r="AC82" s="130">
        <v>0</v>
      </c>
      <c r="AD82" s="130">
        <v>0</v>
      </c>
      <c r="AE82" s="130">
        <v>0</v>
      </c>
      <c r="AF82" s="130">
        <v>0</v>
      </c>
      <c r="AG82" s="130">
        <v>55.554557800292997</v>
      </c>
    </row>
    <row r="83" spans="1:42" x14ac:dyDescent="0.5">
      <c r="A83" s="129" t="s">
        <v>408</v>
      </c>
      <c r="B83" s="129">
        <v>0</v>
      </c>
      <c r="C83" s="129" t="s">
        <v>407</v>
      </c>
      <c r="D83" s="130" t="s">
        <v>407</v>
      </c>
      <c r="E83" s="129">
        <v>2031</v>
      </c>
      <c r="F83" s="130">
        <v>904.41607666015602</v>
      </c>
      <c r="G83" s="130">
        <v>868.62506103515602</v>
      </c>
      <c r="H83" s="130">
        <v>2145</v>
      </c>
      <c r="J83" s="130">
        <v>19.130800412295098</v>
      </c>
      <c r="K83" s="130">
        <v>70.0835641768915</v>
      </c>
      <c r="L83" s="130">
        <v>1034.7999877929699</v>
      </c>
      <c r="M83" s="130">
        <v>5552.4999084472702</v>
      </c>
      <c r="N83" s="130">
        <v>2070.7347030639598</v>
      </c>
      <c r="O83" s="130">
        <v>3268.2014722824101</v>
      </c>
      <c r="P83" s="130">
        <v>4355.0330200195303</v>
      </c>
      <c r="Q83" s="130">
        <v>131410.72753906299</v>
      </c>
      <c r="R83" s="130">
        <v>-50832.151733398401</v>
      </c>
      <c r="S83" s="130">
        <v>30.1744503279273</v>
      </c>
      <c r="T83" s="130">
        <v>27.3886962460059</v>
      </c>
      <c r="U83" s="130">
        <v>145308.680534363</v>
      </c>
      <c r="V83" s="130">
        <v>1418.0854177475001</v>
      </c>
      <c r="W83" s="130">
        <v>419.44448852539102</v>
      </c>
      <c r="X83" s="130">
        <v>26.9827067701784</v>
      </c>
      <c r="Y83" s="130">
        <v>28.210302674450599</v>
      </c>
      <c r="Z83" s="130">
        <v>25.864373328590101</v>
      </c>
      <c r="AA83" s="130">
        <v>0</v>
      </c>
      <c r="AB83" s="130">
        <v>0</v>
      </c>
      <c r="AC83" s="130">
        <v>0</v>
      </c>
      <c r="AD83" s="130">
        <v>0</v>
      </c>
      <c r="AE83" s="130">
        <v>0</v>
      </c>
      <c r="AF83" s="130">
        <v>0</v>
      </c>
      <c r="AG83" s="130">
        <v>55.555557250976598</v>
      </c>
      <c r="AK83" s="130">
        <v>141808.540771484</v>
      </c>
      <c r="AL83" s="130">
        <v>904.41607666015602</v>
      </c>
      <c r="AM83" s="130">
        <v>877.93035888671898</v>
      </c>
      <c r="AN83" s="130">
        <v>877.93035888671898</v>
      </c>
      <c r="AP83" s="130">
        <v>13931.8759765625</v>
      </c>
    </row>
    <row r="84" spans="1:42" x14ac:dyDescent="0.5">
      <c r="A84" s="129" t="s">
        <v>408</v>
      </c>
      <c r="B84" s="129">
        <v>0</v>
      </c>
      <c r="C84" s="129" t="s">
        <v>407</v>
      </c>
      <c r="D84" s="130" t="s">
        <v>411</v>
      </c>
      <c r="E84" s="129">
        <v>2032</v>
      </c>
      <c r="L84" s="130">
        <v>0</v>
      </c>
      <c r="N84" s="130">
        <v>3257.2587585449201</v>
      </c>
      <c r="O84" s="130">
        <v>2069.5309009999</v>
      </c>
      <c r="P84" s="130">
        <v>0</v>
      </c>
      <c r="R84" s="130">
        <v>0</v>
      </c>
      <c r="V84" s="130">
        <v>34613.609542846702</v>
      </c>
      <c r="X84" s="130">
        <v>31.558785131068799</v>
      </c>
      <c r="Y84" s="130">
        <v>34.207711845863898</v>
      </c>
      <c r="Z84" s="130">
        <v>29.140601161465</v>
      </c>
      <c r="AA84" s="130">
        <v>0</v>
      </c>
      <c r="AB84" s="130">
        <v>0</v>
      </c>
      <c r="AC84" s="130">
        <v>0</v>
      </c>
      <c r="AD84" s="130">
        <v>0</v>
      </c>
      <c r="AE84" s="130">
        <v>0</v>
      </c>
      <c r="AF84" s="130">
        <v>0</v>
      </c>
      <c r="AG84" s="130">
        <v>55.554557800292997</v>
      </c>
    </row>
    <row r="85" spans="1:42" x14ac:dyDescent="0.5">
      <c r="A85" s="129" t="s">
        <v>408</v>
      </c>
      <c r="B85" s="129">
        <v>0</v>
      </c>
      <c r="C85" s="129" t="s">
        <v>407</v>
      </c>
      <c r="D85" s="130" t="s">
        <v>407</v>
      </c>
      <c r="E85" s="129">
        <v>2032</v>
      </c>
      <c r="F85" s="130">
        <v>900.35858154296898</v>
      </c>
      <c r="G85" s="130">
        <v>864.72814941406295</v>
      </c>
      <c r="H85" s="130">
        <v>2145</v>
      </c>
      <c r="J85" s="130">
        <v>19.667665322812301</v>
      </c>
      <c r="K85" s="130">
        <v>70.220035280902806</v>
      </c>
      <c r="L85" s="130">
        <v>1034.7999877929699</v>
      </c>
      <c r="M85" s="130">
        <v>5553.5268859863299</v>
      </c>
      <c r="N85" s="130">
        <v>2069.53101348877</v>
      </c>
      <c r="O85" s="130">
        <v>3257.25887103379</v>
      </c>
      <c r="P85" s="130">
        <v>4365.7985572814896</v>
      </c>
      <c r="Q85" s="130">
        <v>134626.25244140599</v>
      </c>
      <c r="R85" s="130">
        <v>-53593.780395507798</v>
      </c>
      <c r="S85" s="130">
        <v>30.836569913852301</v>
      </c>
      <c r="T85" s="130">
        <v>27.6497457557623</v>
      </c>
      <c r="U85" s="130">
        <v>148956.01771545401</v>
      </c>
      <c r="V85" s="130">
        <v>1465.41053199768</v>
      </c>
      <c r="W85" s="130">
        <v>159.66668701171901</v>
      </c>
      <c r="X85" s="130">
        <v>27.2442092530714</v>
      </c>
      <c r="Y85" s="130">
        <v>28.137444052077399</v>
      </c>
      <c r="Z85" s="130">
        <v>26.4287823633865</v>
      </c>
      <c r="AA85" s="130">
        <v>0</v>
      </c>
      <c r="AB85" s="130">
        <v>0</v>
      </c>
      <c r="AC85" s="130">
        <v>0</v>
      </c>
      <c r="AD85" s="130">
        <v>0</v>
      </c>
      <c r="AE85" s="130">
        <v>0</v>
      </c>
      <c r="AF85" s="130">
        <v>0</v>
      </c>
      <c r="AG85" s="130">
        <v>55.555557250976598</v>
      </c>
      <c r="AK85" s="130">
        <v>146541.05566406299</v>
      </c>
      <c r="AL85" s="130">
        <v>900.35858154296898</v>
      </c>
      <c r="AM85" s="130">
        <v>873.37164306640602</v>
      </c>
      <c r="AN85" s="130">
        <v>873.37164306640602</v>
      </c>
      <c r="AP85" s="130">
        <v>14237.771484375</v>
      </c>
    </row>
    <row r="86" spans="1:42" x14ac:dyDescent="0.5">
      <c r="A86" s="129" t="s">
        <v>408</v>
      </c>
      <c r="B86" s="129">
        <v>0</v>
      </c>
      <c r="C86" s="129" t="s">
        <v>407</v>
      </c>
      <c r="D86" s="130" t="s">
        <v>411</v>
      </c>
      <c r="E86" s="129">
        <v>2033</v>
      </c>
      <c r="L86" s="130">
        <v>0</v>
      </c>
      <c r="N86" s="130">
        <v>3258.4426574706999</v>
      </c>
      <c r="O86" s="130">
        <v>2057.5149405002599</v>
      </c>
      <c r="P86" s="130">
        <v>0</v>
      </c>
      <c r="R86" s="130">
        <v>0</v>
      </c>
      <c r="V86" s="130">
        <v>36337.996749877901</v>
      </c>
      <c r="X86" s="130">
        <v>32.598325326997902</v>
      </c>
      <c r="Y86" s="130">
        <v>35.134347739586502</v>
      </c>
      <c r="Z86" s="130">
        <v>30.304878971265701</v>
      </c>
      <c r="AA86" s="130">
        <v>0</v>
      </c>
      <c r="AB86" s="130">
        <v>0</v>
      </c>
      <c r="AC86" s="130">
        <v>0</v>
      </c>
      <c r="AD86" s="130">
        <v>0</v>
      </c>
      <c r="AE86" s="130">
        <v>0</v>
      </c>
      <c r="AF86" s="130">
        <v>0</v>
      </c>
      <c r="AG86" s="130">
        <v>55.554557800292997</v>
      </c>
    </row>
    <row r="87" spans="1:42" x14ac:dyDescent="0.5">
      <c r="A87" s="129" t="s">
        <v>408</v>
      </c>
      <c r="B87" s="129">
        <v>0</v>
      </c>
      <c r="C87" s="129" t="s">
        <v>407</v>
      </c>
      <c r="D87" s="130" t="s">
        <v>407</v>
      </c>
      <c r="E87" s="129">
        <v>2033</v>
      </c>
      <c r="F87" s="130">
        <v>900.89202880859398</v>
      </c>
      <c r="G87" s="130">
        <v>865.240478515625</v>
      </c>
      <c r="H87" s="130">
        <v>2145</v>
      </c>
      <c r="J87" s="130">
        <v>19.5968073024316</v>
      </c>
      <c r="K87" s="130">
        <v>70.2953717292269</v>
      </c>
      <c r="L87" s="130">
        <v>1034.7999877929699</v>
      </c>
      <c r="M87" s="130">
        <v>5547.5801086425799</v>
      </c>
      <c r="N87" s="130">
        <v>2057.5150451660202</v>
      </c>
      <c r="O87" s="130">
        <v>3258.4427621364598</v>
      </c>
      <c r="P87" s="130">
        <v>4346.6526069641104</v>
      </c>
      <c r="Q87" s="130">
        <v>136994.374389648</v>
      </c>
      <c r="R87" s="130">
        <v>-50568.264526367202</v>
      </c>
      <c r="S87" s="130">
        <v>31.5172126178566</v>
      </c>
      <c r="T87" s="130">
        <v>28.7985180581001</v>
      </c>
      <c r="U87" s="130">
        <v>151628.278007507</v>
      </c>
      <c r="V87" s="130">
        <v>1468.84584999084</v>
      </c>
      <c r="W87" s="130">
        <v>193.83334350585901</v>
      </c>
      <c r="X87" s="130">
        <v>28.375775141258799</v>
      </c>
      <c r="Y87" s="130">
        <v>29.363937752063499</v>
      </c>
      <c r="Z87" s="130">
        <v>27.482132432357101</v>
      </c>
      <c r="AA87" s="130">
        <v>0</v>
      </c>
      <c r="AB87" s="130">
        <v>0</v>
      </c>
      <c r="AC87" s="130">
        <v>0</v>
      </c>
      <c r="AD87" s="130">
        <v>0</v>
      </c>
      <c r="AE87" s="130">
        <v>0</v>
      </c>
      <c r="AF87" s="130">
        <v>0</v>
      </c>
      <c r="AG87" s="130">
        <v>55.555557250976598</v>
      </c>
      <c r="AK87" s="130">
        <v>146884.58642578099</v>
      </c>
      <c r="AL87" s="130">
        <v>900.89202880859398</v>
      </c>
      <c r="AM87" s="130">
        <v>875.09234619140602</v>
      </c>
      <c r="AN87" s="130">
        <v>875.09234619140602</v>
      </c>
      <c r="AP87" s="130">
        <v>14565.2529296875</v>
      </c>
    </row>
    <row r="88" spans="1:42" x14ac:dyDescent="0.5">
      <c r="A88" s="129" t="s">
        <v>408</v>
      </c>
      <c r="B88" s="129">
        <v>0</v>
      </c>
      <c r="C88" s="129" t="s">
        <v>407</v>
      </c>
      <c r="D88" s="130" t="s">
        <v>411</v>
      </c>
      <c r="E88" s="129">
        <v>2034</v>
      </c>
      <c r="L88" s="130">
        <v>0</v>
      </c>
      <c r="N88" s="130">
        <v>3235.92430114746</v>
      </c>
      <c r="O88" s="130">
        <v>2227.9257040023799</v>
      </c>
      <c r="P88" s="130">
        <v>0</v>
      </c>
      <c r="R88" s="130">
        <v>0</v>
      </c>
      <c r="V88" s="130">
        <v>31857.510238647501</v>
      </c>
      <c r="X88" s="130">
        <v>33.522492129182197</v>
      </c>
      <c r="Y88" s="130">
        <v>35.8566142155574</v>
      </c>
      <c r="Z88" s="130">
        <v>31.411633894547201</v>
      </c>
      <c r="AA88" s="130">
        <v>0</v>
      </c>
      <c r="AB88" s="130">
        <v>0</v>
      </c>
      <c r="AC88" s="130">
        <v>0</v>
      </c>
      <c r="AD88" s="130">
        <v>0</v>
      </c>
      <c r="AE88" s="130">
        <v>0</v>
      </c>
      <c r="AF88" s="130">
        <v>0</v>
      </c>
      <c r="AG88" s="130">
        <v>55.554557800292997</v>
      </c>
    </row>
    <row r="89" spans="1:42" x14ac:dyDescent="0.5">
      <c r="A89" s="129" t="s">
        <v>408</v>
      </c>
      <c r="B89" s="129">
        <v>0</v>
      </c>
      <c r="C89" s="129" t="s">
        <v>407</v>
      </c>
      <c r="D89" s="130" t="s">
        <v>407</v>
      </c>
      <c r="E89" s="129">
        <v>2034</v>
      </c>
      <c r="F89" s="130">
        <v>898.93322753906295</v>
      </c>
      <c r="G89" s="130">
        <v>863.35919189453102</v>
      </c>
      <c r="H89" s="130">
        <v>2255</v>
      </c>
      <c r="J89" s="130">
        <v>19.069792694763098</v>
      </c>
      <c r="K89" s="130">
        <v>70.362584392562098</v>
      </c>
      <c r="L89" s="130">
        <v>1028</v>
      </c>
      <c r="M89" s="130">
        <v>5540.8108215332004</v>
      </c>
      <c r="N89" s="130">
        <v>2227.92555236816</v>
      </c>
      <c r="O89" s="130">
        <v>3235.9241495132401</v>
      </c>
      <c r="P89" s="130">
        <v>4532.8119354248001</v>
      </c>
      <c r="Q89" s="130">
        <v>143316.39208984401</v>
      </c>
      <c r="R89" s="130">
        <v>-75659.767578125</v>
      </c>
      <c r="S89" s="130">
        <v>31.617546488041601</v>
      </c>
      <c r="T89" s="130">
        <v>27.6643907721981</v>
      </c>
      <c r="U89" s="130">
        <v>158825.56661987299</v>
      </c>
      <c r="V89" s="130">
        <v>3089.4109504222902</v>
      </c>
      <c r="W89" s="130">
        <v>446.16668701171898</v>
      </c>
      <c r="X89" s="130">
        <v>27.385436301035401</v>
      </c>
      <c r="Y89" s="130">
        <v>26.987578032567001</v>
      </c>
      <c r="Z89" s="130">
        <v>27.745238561215601</v>
      </c>
      <c r="AA89" s="130">
        <v>0</v>
      </c>
      <c r="AB89" s="130">
        <v>0</v>
      </c>
      <c r="AC89" s="130">
        <v>0</v>
      </c>
      <c r="AD89" s="130">
        <v>0</v>
      </c>
      <c r="AE89" s="130">
        <v>0</v>
      </c>
      <c r="AF89" s="130">
        <v>0</v>
      </c>
      <c r="AG89" s="130">
        <v>55.555557250976598</v>
      </c>
      <c r="AK89" s="130">
        <v>308941.09608459502</v>
      </c>
      <c r="AL89" s="130">
        <v>898.93322753906295</v>
      </c>
      <c r="AM89" s="130">
        <v>874.67279052734398</v>
      </c>
      <c r="AN89" s="130">
        <v>874.67279052734398</v>
      </c>
      <c r="AP89" s="130">
        <v>14885.681640625</v>
      </c>
    </row>
    <row r="90" spans="1:42" x14ac:dyDescent="0.5">
      <c r="A90" s="129" t="s">
        <v>408</v>
      </c>
      <c r="B90" s="129">
        <v>0</v>
      </c>
      <c r="C90" s="129" t="s">
        <v>407</v>
      </c>
      <c r="D90" s="130" t="s">
        <v>411</v>
      </c>
      <c r="E90" s="129">
        <v>2035</v>
      </c>
      <c r="L90" s="130">
        <v>0</v>
      </c>
      <c r="N90" s="130">
        <v>3226.5751953125</v>
      </c>
      <c r="O90" s="130">
        <v>2218.5783128738399</v>
      </c>
      <c r="P90" s="130">
        <v>0</v>
      </c>
      <c r="R90" s="130">
        <v>0</v>
      </c>
      <c r="V90" s="130">
        <v>32687.644241333001</v>
      </c>
      <c r="X90" s="130">
        <v>34.313023794513903</v>
      </c>
      <c r="Y90" s="130">
        <v>36.681608514310803</v>
      </c>
      <c r="Z90" s="130">
        <v>32.155255515745999</v>
      </c>
      <c r="AA90" s="130">
        <v>0</v>
      </c>
      <c r="AB90" s="130">
        <v>0</v>
      </c>
      <c r="AC90" s="130">
        <v>0</v>
      </c>
      <c r="AD90" s="130">
        <v>0</v>
      </c>
      <c r="AE90" s="130">
        <v>0</v>
      </c>
      <c r="AF90" s="130">
        <v>0</v>
      </c>
      <c r="AG90" s="130">
        <v>55.554557800292997</v>
      </c>
    </row>
    <row r="91" spans="1:42" x14ac:dyDescent="0.5">
      <c r="A91" s="129" t="s">
        <v>408</v>
      </c>
      <c r="B91" s="129">
        <v>0</v>
      </c>
      <c r="C91" s="129" t="s">
        <v>407</v>
      </c>
      <c r="D91" s="130" t="s">
        <v>407</v>
      </c>
      <c r="E91" s="129">
        <v>2035</v>
      </c>
      <c r="F91" s="130">
        <v>897.76171875</v>
      </c>
      <c r="G91" s="130">
        <v>862.23406982421898</v>
      </c>
      <c r="H91" s="130">
        <v>2255</v>
      </c>
      <c r="J91" s="130">
        <v>19.225165877471699</v>
      </c>
      <c r="K91" s="130">
        <v>70.370343600267702</v>
      </c>
      <c r="L91" s="130">
        <v>1028</v>
      </c>
      <c r="M91" s="130">
        <v>5534.2001342773401</v>
      </c>
      <c r="N91" s="130">
        <v>2218.57836914063</v>
      </c>
      <c r="O91" s="130">
        <v>3226.5752515792801</v>
      </c>
      <c r="P91" s="130">
        <v>4526.2035217285202</v>
      </c>
      <c r="Q91" s="130">
        <v>146255.81201171901</v>
      </c>
      <c r="R91" s="130">
        <v>-76000.880615234404</v>
      </c>
      <c r="S91" s="130">
        <v>32.3131320342981</v>
      </c>
      <c r="T91" s="130">
        <v>28.425798894447802</v>
      </c>
      <c r="U91" s="130">
        <v>162197.62005615199</v>
      </c>
      <c r="V91" s="130">
        <v>3121.6018531322502</v>
      </c>
      <c r="W91" s="130">
        <v>371.16668701171898</v>
      </c>
      <c r="X91" s="130">
        <v>28.1071865395324</v>
      </c>
      <c r="Y91" s="130">
        <v>27.9669679955961</v>
      </c>
      <c r="Z91" s="130">
        <v>28.234924898929801</v>
      </c>
      <c r="AA91" s="130">
        <v>0</v>
      </c>
      <c r="AB91" s="130">
        <v>0</v>
      </c>
      <c r="AC91" s="130">
        <v>0</v>
      </c>
      <c r="AD91" s="130">
        <v>0</v>
      </c>
      <c r="AE91" s="130">
        <v>0</v>
      </c>
      <c r="AF91" s="130">
        <v>0</v>
      </c>
      <c r="AG91" s="130">
        <v>55.555557250976598</v>
      </c>
      <c r="AK91" s="130">
        <v>312160.17703247099</v>
      </c>
      <c r="AL91" s="130">
        <v>897.76171875</v>
      </c>
      <c r="AM91" s="130">
        <v>872.97351074218795</v>
      </c>
      <c r="AN91" s="130">
        <v>872.97351074218795</v>
      </c>
      <c r="AP91" s="130">
        <v>15198.9326171875</v>
      </c>
    </row>
    <row r="92" spans="1:42" x14ac:dyDescent="0.5">
      <c r="A92" s="129" t="s">
        <v>408</v>
      </c>
      <c r="B92" s="129">
        <v>0</v>
      </c>
      <c r="C92" s="129" t="s">
        <v>407</v>
      </c>
      <c r="D92" s="130" t="s">
        <v>411</v>
      </c>
      <c r="E92" s="129">
        <v>2036</v>
      </c>
      <c r="L92" s="130">
        <v>0</v>
      </c>
      <c r="N92" s="130">
        <v>3228.7674560546898</v>
      </c>
      <c r="O92" s="130">
        <v>2239.4132976532001</v>
      </c>
      <c r="P92" s="130">
        <v>0</v>
      </c>
      <c r="R92" s="130">
        <v>0</v>
      </c>
      <c r="V92" s="130">
        <v>32775.653404235803</v>
      </c>
      <c r="X92" s="130">
        <v>34.926356185329396</v>
      </c>
      <c r="Y92" s="130">
        <v>37.235189801864003</v>
      </c>
      <c r="Z92" s="130">
        <v>32.818640479642802</v>
      </c>
      <c r="AA92" s="130">
        <v>0</v>
      </c>
      <c r="AB92" s="130">
        <v>0</v>
      </c>
      <c r="AC92" s="130">
        <v>0</v>
      </c>
      <c r="AD92" s="130">
        <v>0</v>
      </c>
      <c r="AE92" s="130">
        <v>0</v>
      </c>
      <c r="AF92" s="130">
        <v>0</v>
      </c>
      <c r="AG92" s="130">
        <v>55.554557800292997</v>
      </c>
    </row>
    <row r="93" spans="1:42" x14ac:dyDescent="0.5">
      <c r="A93" s="129" t="s">
        <v>408</v>
      </c>
      <c r="B93" s="129">
        <v>0</v>
      </c>
      <c r="C93" s="129" t="s">
        <v>407</v>
      </c>
      <c r="D93" s="130" t="s">
        <v>407</v>
      </c>
      <c r="E93" s="129">
        <v>2036</v>
      </c>
      <c r="F93" s="130">
        <v>894.78167724609398</v>
      </c>
      <c r="G93" s="130">
        <v>859.37194824218795</v>
      </c>
      <c r="H93" s="130">
        <v>2255</v>
      </c>
      <c r="J93" s="130">
        <v>19.6222429767151</v>
      </c>
      <c r="K93" s="130">
        <v>70.278669384255906</v>
      </c>
      <c r="L93" s="130">
        <v>1028</v>
      </c>
      <c r="M93" s="130">
        <v>5523.736328125</v>
      </c>
      <c r="N93" s="130">
        <v>2239.4134216308598</v>
      </c>
      <c r="O93" s="130">
        <v>3228.76758003235</v>
      </c>
      <c r="P93" s="130">
        <v>4534.3824768066397</v>
      </c>
      <c r="Q93" s="130">
        <v>149743.51660156299</v>
      </c>
      <c r="R93" s="130">
        <v>-85800.909057617202</v>
      </c>
      <c r="S93" s="130">
        <v>33.024015368685902</v>
      </c>
      <c r="T93" s="130">
        <v>28.3326971702026</v>
      </c>
      <c r="U93" s="130">
        <v>166035.88040161101</v>
      </c>
      <c r="V93" s="130">
        <v>3125.7536861896501</v>
      </c>
      <c r="W93" s="130">
        <v>180.33334350585901</v>
      </c>
      <c r="X93" s="130">
        <v>28.121291457629599</v>
      </c>
      <c r="Y93" s="130">
        <v>27.437595258232299</v>
      </c>
      <c r="Z93" s="130">
        <v>28.745432238960898</v>
      </c>
      <c r="AA93" s="130">
        <v>0</v>
      </c>
      <c r="AB93" s="130">
        <v>0</v>
      </c>
      <c r="AC93" s="130">
        <v>0</v>
      </c>
      <c r="AD93" s="130">
        <v>0</v>
      </c>
      <c r="AE93" s="130">
        <v>0</v>
      </c>
      <c r="AF93" s="130">
        <v>0</v>
      </c>
      <c r="AG93" s="130">
        <v>55.555557250976598</v>
      </c>
      <c r="AK93" s="130">
        <v>312575.36065673799</v>
      </c>
      <c r="AL93" s="130">
        <v>894.78167724609398</v>
      </c>
      <c r="AM93" s="130">
        <v>870.21307373046898</v>
      </c>
      <c r="AN93" s="130">
        <v>870.21307373046898</v>
      </c>
      <c r="AP93" s="130">
        <v>15533.3076171875</v>
      </c>
    </row>
    <row r="94" spans="1:42" x14ac:dyDescent="0.5">
      <c r="A94" s="129" t="s">
        <v>408</v>
      </c>
      <c r="B94" s="129">
        <v>0</v>
      </c>
      <c r="C94" s="129" t="s">
        <v>407</v>
      </c>
      <c r="D94" s="130" t="s">
        <v>411</v>
      </c>
      <c r="E94" s="129">
        <v>2037</v>
      </c>
      <c r="L94" s="130">
        <v>0</v>
      </c>
      <c r="N94" s="130">
        <v>3212.73170471191</v>
      </c>
      <c r="O94" s="130">
        <v>2232.9192266464202</v>
      </c>
      <c r="P94" s="130">
        <v>0</v>
      </c>
      <c r="R94" s="130">
        <v>0</v>
      </c>
      <c r="V94" s="130">
        <v>33838.1084079742</v>
      </c>
      <c r="X94" s="130">
        <v>36.3166752854439</v>
      </c>
      <c r="Y94" s="130">
        <v>38.686591473575803</v>
      </c>
      <c r="Z94" s="130">
        <v>34.1576940459939</v>
      </c>
      <c r="AA94" s="130">
        <v>0</v>
      </c>
      <c r="AB94" s="130">
        <v>0</v>
      </c>
      <c r="AC94" s="130">
        <v>0</v>
      </c>
      <c r="AD94" s="130">
        <v>0</v>
      </c>
      <c r="AE94" s="130">
        <v>0</v>
      </c>
      <c r="AF94" s="130">
        <v>0</v>
      </c>
      <c r="AG94" s="130">
        <v>55.554557800292997</v>
      </c>
    </row>
    <row r="95" spans="1:42" x14ac:dyDescent="0.5">
      <c r="A95" s="129" t="s">
        <v>408</v>
      </c>
      <c r="B95" s="129">
        <v>0</v>
      </c>
      <c r="C95" s="129" t="s">
        <v>407</v>
      </c>
      <c r="D95" s="130" t="s">
        <v>407</v>
      </c>
      <c r="E95" s="129">
        <v>2037</v>
      </c>
      <c r="F95" s="130">
        <v>895.28430175781295</v>
      </c>
      <c r="G95" s="130">
        <v>859.85467529296898</v>
      </c>
      <c r="H95" s="130">
        <v>2255</v>
      </c>
      <c r="J95" s="130">
        <v>19.555086404541701</v>
      </c>
      <c r="K95" s="130">
        <v>70.294104393313106</v>
      </c>
      <c r="L95" s="130">
        <v>1028</v>
      </c>
      <c r="M95" s="130">
        <v>5512.9490356445303</v>
      </c>
      <c r="N95" s="130">
        <v>2232.9191436767601</v>
      </c>
      <c r="O95" s="130">
        <v>3212.7316217422499</v>
      </c>
      <c r="P95" s="130">
        <v>4533.13673400879</v>
      </c>
      <c r="Q95" s="130">
        <v>152995.82763671901</v>
      </c>
      <c r="R95" s="130">
        <v>-83053.649658203096</v>
      </c>
      <c r="S95" s="130">
        <v>33.750543302368001</v>
      </c>
      <c r="T95" s="130">
        <v>29.7251952210304</v>
      </c>
      <c r="U95" s="130">
        <v>169546.45019531299</v>
      </c>
      <c r="V95" s="130">
        <v>3100.6290706396098</v>
      </c>
      <c r="W95" s="130">
        <v>212.55557250976599</v>
      </c>
      <c r="X95" s="130">
        <v>29.4576578114131</v>
      </c>
      <c r="Y95" s="130">
        <v>28.836339709402498</v>
      </c>
      <c r="Z95" s="130">
        <v>30.023675349370301</v>
      </c>
      <c r="AA95" s="130">
        <v>0</v>
      </c>
      <c r="AB95" s="130">
        <v>0</v>
      </c>
      <c r="AC95" s="130">
        <v>0</v>
      </c>
      <c r="AD95" s="130">
        <v>0</v>
      </c>
      <c r="AE95" s="130">
        <v>0</v>
      </c>
      <c r="AF95" s="130">
        <v>0</v>
      </c>
      <c r="AG95" s="130">
        <v>55.555557250976598</v>
      </c>
      <c r="AK95" s="130">
        <v>310062.90890502901</v>
      </c>
      <c r="AL95" s="130">
        <v>895.28430175781295</v>
      </c>
      <c r="AM95" s="130">
        <v>869.77679443359398</v>
      </c>
      <c r="AN95" s="130">
        <v>869.77679443359398</v>
      </c>
      <c r="AP95" s="130">
        <v>15874.3603515625</v>
      </c>
    </row>
    <row r="96" spans="1:42" x14ac:dyDescent="0.5">
      <c r="A96" s="129" t="s">
        <v>408</v>
      </c>
      <c r="B96" s="129">
        <v>0</v>
      </c>
      <c r="C96" s="129" t="s">
        <v>407</v>
      </c>
      <c r="D96" s="130" t="s">
        <v>411</v>
      </c>
      <c r="E96" s="129">
        <v>2038</v>
      </c>
      <c r="L96" s="130">
        <v>0</v>
      </c>
      <c r="N96" s="130">
        <v>3205.2603149414099</v>
      </c>
      <c r="O96" s="130">
        <v>2235.4416399002098</v>
      </c>
      <c r="P96" s="130">
        <v>0</v>
      </c>
      <c r="R96" s="130">
        <v>0</v>
      </c>
      <c r="V96" s="130">
        <v>34538.107818603501</v>
      </c>
      <c r="X96" s="130">
        <v>37.7620922454416</v>
      </c>
      <c r="Y96" s="130">
        <v>40.2524923419587</v>
      </c>
      <c r="Z96" s="130">
        <v>35.493350796258497</v>
      </c>
      <c r="AA96" s="130">
        <v>0</v>
      </c>
      <c r="AB96" s="130">
        <v>0</v>
      </c>
      <c r="AC96" s="130">
        <v>0</v>
      </c>
      <c r="AD96" s="130">
        <v>0</v>
      </c>
      <c r="AE96" s="130">
        <v>0</v>
      </c>
      <c r="AF96" s="130">
        <v>0</v>
      </c>
      <c r="AG96" s="130">
        <v>55.554557800292997</v>
      </c>
    </row>
    <row r="97" spans="1:42" x14ac:dyDescent="0.5">
      <c r="A97" s="129" t="s">
        <v>408</v>
      </c>
      <c r="B97" s="129">
        <v>0</v>
      </c>
      <c r="C97" s="129" t="s">
        <v>407</v>
      </c>
      <c r="D97" s="130" t="s">
        <v>407</v>
      </c>
      <c r="E97" s="129">
        <v>2038</v>
      </c>
      <c r="F97" s="130">
        <v>894.23522949218795</v>
      </c>
      <c r="G97" s="130">
        <v>858.84710693359398</v>
      </c>
      <c r="H97" s="130">
        <v>2255</v>
      </c>
      <c r="J97" s="130">
        <v>19.695344107328399</v>
      </c>
      <c r="K97" s="130">
        <v>70.220161859596303</v>
      </c>
      <c r="L97" s="130">
        <v>1028</v>
      </c>
      <c r="M97" s="130">
        <v>5500.6968078613299</v>
      </c>
      <c r="N97" s="130">
        <v>2235.4417190551799</v>
      </c>
      <c r="O97" s="130">
        <v>3205.26039409637</v>
      </c>
      <c r="P97" s="130">
        <v>4530.8781738281295</v>
      </c>
      <c r="Q97" s="130">
        <v>156283.83496093799</v>
      </c>
      <c r="R97" s="130">
        <v>-79092.977294921904</v>
      </c>
      <c r="S97" s="130">
        <v>34.493056084289698</v>
      </c>
      <c r="T97" s="130">
        <v>31.2134077162954</v>
      </c>
      <c r="U97" s="130">
        <v>173218.793579102</v>
      </c>
      <c r="V97" s="130">
        <v>3111.2601162195201</v>
      </c>
      <c r="W97" s="130">
        <v>145.38890075683599</v>
      </c>
      <c r="X97" s="130">
        <v>30.917538368538601</v>
      </c>
      <c r="Y97" s="130">
        <v>30.313182940428302</v>
      </c>
      <c r="Z97" s="130">
        <v>31.468102999382602</v>
      </c>
      <c r="AA97" s="130">
        <v>0</v>
      </c>
      <c r="AB97" s="130">
        <v>0</v>
      </c>
      <c r="AC97" s="130">
        <v>0</v>
      </c>
      <c r="AD97" s="130">
        <v>0</v>
      </c>
      <c r="AE97" s="130">
        <v>0</v>
      </c>
      <c r="AF97" s="130">
        <v>0</v>
      </c>
      <c r="AG97" s="130">
        <v>55.555557250976598</v>
      </c>
      <c r="AK97" s="130">
        <v>311125.99328613299</v>
      </c>
      <c r="AL97" s="130">
        <v>894.23522949218795</v>
      </c>
      <c r="AM97" s="130">
        <v>869.234130859375</v>
      </c>
      <c r="AN97" s="130">
        <v>869.234130859375</v>
      </c>
      <c r="AP97" s="130">
        <v>16222.8427734375</v>
      </c>
    </row>
    <row r="98" spans="1:42" x14ac:dyDescent="0.5">
      <c r="A98" s="129" t="s">
        <v>408</v>
      </c>
      <c r="B98" s="129">
        <v>0</v>
      </c>
      <c r="C98" s="129" t="s">
        <v>407</v>
      </c>
      <c r="D98" s="130" t="s">
        <v>411</v>
      </c>
      <c r="E98" s="129">
        <v>2039</v>
      </c>
      <c r="L98" s="130">
        <v>0</v>
      </c>
      <c r="N98" s="130">
        <v>3197.8636169433598</v>
      </c>
      <c r="O98" s="130">
        <v>2229.5187568664601</v>
      </c>
      <c r="P98" s="130">
        <v>0</v>
      </c>
      <c r="R98" s="130">
        <v>0</v>
      </c>
      <c r="V98" s="130">
        <v>35455.049606323199</v>
      </c>
      <c r="X98" s="130">
        <v>38.292375277166499</v>
      </c>
      <c r="Y98" s="130">
        <v>40.677730912428601</v>
      </c>
      <c r="Z98" s="130">
        <v>36.135184093972903</v>
      </c>
      <c r="AA98" s="130">
        <v>0</v>
      </c>
      <c r="AB98" s="130">
        <v>0</v>
      </c>
      <c r="AC98" s="130">
        <v>0</v>
      </c>
      <c r="AD98" s="130">
        <v>0</v>
      </c>
      <c r="AE98" s="130">
        <v>0</v>
      </c>
      <c r="AF98" s="130">
        <v>0</v>
      </c>
      <c r="AG98" s="130">
        <v>55.554557800292997</v>
      </c>
    </row>
    <row r="99" spans="1:42" x14ac:dyDescent="0.5">
      <c r="A99" s="129" t="s">
        <v>408</v>
      </c>
      <c r="B99" s="129">
        <v>0</v>
      </c>
      <c r="C99" s="129" t="s">
        <v>407</v>
      </c>
      <c r="D99" s="130" t="s">
        <v>407</v>
      </c>
      <c r="E99" s="129">
        <v>2039</v>
      </c>
      <c r="F99" s="130">
        <v>893.24560546875</v>
      </c>
      <c r="G99" s="130">
        <v>857.89666748046898</v>
      </c>
      <c r="H99" s="130">
        <v>2255</v>
      </c>
      <c r="J99" s="130">
        <v>19.827951193598</v>
      </c>
      <c r="K99" s="130">
        <v>70.173240573323795</v>
      </c>
      <c r="L99" s="130">
        <v>1028</v>
      </c>
      <c r="M99" s="130">
        <v>5490.9378356933603</v>
      </c>
      <c r="N99" s="130">
        <v>2229.5188598632799</v>
      </c>
      <c r="O99" s="130">
        <v>3197.8637199401901</v>
      </c>
      <c r="P99" s="130">
        <v>4522.5932159423801</v>
      </c>
      <c r="Q99" s="130">
        <v>159430.00732421901</v>
      </c>
      <c r="R99" s="130">
        <v>-81934.103759765596</v>
      </c>
      <c r="S99" s="130">
        <v>35.251900781662002</v>
      </c>
      <c r="T99" s="130">
        <v>31.629914014430199</v>
      </c>
      <c r="U99" s="130">
        <v>176756.70184326201</v>
      </c>
      <c r="V99" s="130">
        <v>3121.6989979743998</v>
      </c>
      <c r="W99" s="130">
        <v>82</v>
      </c>
      <c r="X99" s="130">
        <v>31.3610256613117</v>
      </c>
      <c r="Y99" s="130">
        <v>30.614903560051602</v>
      </c>
      <c r="Z99" s="130">
        <v>32.035779561581798</v>
      </c>
      <c r="AA99" s="130">
        <v>0</v>
      </c>
      <c r="AB99" s="130">
        <v>0</v>
      </c>
      <c r="AC99" s="130">
        <v>0</v>
      </c>
      <c r="AD99" s="130">
        <v>0</v>
      </c>
      <c r="AE99" s="130">
        <v>0</v>
      </c>
      <c r="AF99" s="130">
        <v>0</v>
      </c>
      <c r="AG99" s="130">
        <v>55.555557250976598</v>
      </c>
      <c r="AK99" s="130">
        <v>312169.90167236299</v>
      </c>
      <c r="AL99" s="130">
        <v>893.24560546875</v>
      </c>
      <c r="AM99" s="130">
        <v>867.92858886718795</v>
      </c>
      <c r="AN99" s="130">
        <v>867.92858886718795</v>
      </c>
      <c r="AP99" s="130">
        <v>16596.751953125</v>
      </c>
    </row>
    <row r="100" spans="1:42" x14ac:dyDescent="0.5">
      <c r="A100" s="129" t="s">
        <v>408</v>
      </c>
      <c r="B100" s="129">
        <v>0</v>
      </c>
      <c r="C100" s="129" t="s">
        <v>407</v>
      </c>
      <c r="D100" s="130" t="s">
        <v>411</v>
      </c>
      <c r="E100" s="129">
        <v>2040</v>
      </c>
      <c r="L100" s="130">
        <v>0</v>
      </c>
      <c r="N100" s="130">
        <v>3182.87330627441</v>
      </c>
      <c r="O100" s="130">
        <v>2230.71298694611</v>
      </c>
      <c r="P100" s="130">
        <v>0</v>
      </c>
      <c r="R100" s="130">
        <v>0</v>
      </c>
      <c r="V100" s="130">
        <v>35823.750869750998</v>
      </c>
      <c r="X100" s="130">
        <v>39.389922282734901</v>
      </c>
      <c r="Y100" s="130">
        <v>41.755249724991003</v>
      </c>
      <c r="Z100" s="130">
        <v>37.246344288190201</v>
      </c>
      <c r="AA100" s="130">
        <v>0</v>
      </c>
      <c r="AB100" s="130">
        <v>0</v>
      </c>
      <c r="AC100" s="130">
        <v>0</v>
      </c>
      <c r="AD100" s="130">
        <v>0</v>
      </c>
      <c r="AE100" s="130">
        <v>0</v>
      </c>
      <c r="AF100" s="130">
        <v>0</v>
      </c>
      <c r="AG100" s="130">
        <v>0</v>
      </c>
    </row>
    <row r="101" spans="1:42" x14ac:dyDescent="0.5">
      <c r="A101" s="129" t="s">
        <v>408</v>
      </c>
      <c r="B101" s="129">
        <v>0</v>
      </c>
      <c r="C101" s="129" t="s">
        <v>407</v>
      </c>
      <c r="D101" s="130" t="s">
        <v>407</v>
      </c>
      <c r="E101" s="129">
        <v>2040</v>
      </c>
      <c r="F101" s="130">
        <v>889.70941162109398</v>
      </c>
      <c r="G101" s="130">
        <v>854.50042724609398</v>
      </c>
      <c r="H101" s="130">
        <v>2255</v>
      </c>
      <c r="J101" s="130">
        <v>20.304211352247702</v>
      </c>
      <c r="K101" s="130">
        <v>70.115877848667793</v>
      </c>
      <c r="L101" s="130">
        <v>1028</v>
      </c>
      <c r="M101" s="130">
        <v>5479.7013244628897</v>
      </c>
      <c r="N101" s="130">
        <v>2230.71314239502</v>
      </c>
      <c r="O101" s="130">
        <v>3182.8734617233299</v>
      </c>
      <c r="P101" s="130">
        <v>4527.541015625</v>
      </c>
      <c r="Q101" s="130">
        <v>163115.72167968799</v>
      </c>
      <c r="R101" s="130">
        <v>-81951.819824218794</v>
      </c>
      <c r="S101" s="130">
        <v>36.027442074353097</v>
      </c>
      <c r="T101" s="130">
        <v>32.652216061994999</v>
      </c>
      <c r="U101" s="130">
        <v>181121.89773559599</v>
      </c>
      <c r="V101" s="130">
        <v>3210.02586746216</v>
      </c>
      <c r="X101" s="130">
        <v>32.339780729325099</v>
      </c>
      <c r="Y101" s="130">
        <v>31.750592513102699</v>
      </c>
      <c r="Z101" s="130">
        <v>32.8737325502766</v>
      </c>
      <c r="AA101" s="130">
        <v>0</v>
      </c>
      <c r="AB101" s="130">
        <v>0</v>
      </c>
      <c r="AC101" s="130">
        <v>0</v>
      </c>
      <c r="AD101" s="130">
        <v>0</v>
      </c>
      <c r="AE101" s="130">
        <v>0</v>
      </c>
      <c r="AF101" s="130">
        <v>0</v>
      </c>
      <c r="AG101" s="130">
        <v>0</v>
      </c>
      <c r="AK101" s="130">
        <v>321002.59082031302</v>
      </c>
      <c r="AL101" s="130">
        <v>889.70941162109398</v>
      </c>
      <c r="AM101" s="130">
        <v>866.431884765625</v>
      </c>
      <c r="AN101" s="130">
        <v>866.431884765625</v>
      </c>
      <c r="AP101" s="130">
        <v>16961.88671875</v>
      </c>
    </row>
    <row r="102" spans="1:42" x14ac:dyDescent="0.5">
      <c r="A102" s="129" t="s">
        <v>408</v>
      </c>
      <c r="B102" s="129">
        <v>0</v>
      </c>
      <c r="C102" s="129" t="s">
        <v>407</v>
      </c>
      <c r="D102" s="130" t="s">
        <v>411</v>
      </c>
      <c r="E102" s="129">
        <v>2041</v>
      </c>
      <c r="L102" s="130">
        <v>0</v>
      </c>
      <c r="N102" s="130">
        <v>3158.2804260253902</v>
      </c>
      <c r="O102" s="130">
        <v>2345.3724069595301</v>
      </c>
      <c r="P102" s="130">
        <v>0</v>
      </c>
      <c r="R102" s="130">
        <v>0</v>
      </c>
      <c r="V102" s="130">
        <v>30833.107345581098</v>
      </c>
      <c r="X102" s="130">
        <v>40.295516560175599</v>
      </c>
      <c r="Y102" s="130">
        <v>42.690653468457199</v>
      </c>
      <c r="Z102" s="130">
        <v>38.113559376714903</v>
      </c>
      <c r="AA102" s="130">
        <v>0</v>
      </c>
      <c r="AB102" s="130">
        <v>0</v>
      </c>
      <c r="AC102" s="130">
        <v>0</v>
      </c>
      <c r="AD102" s="130">
        <v>0</v>
      </c>
      <c r="AE102" s="130">
        <v>0</v>
      </c>
      <c r="AF102" s="130">
        <v>0</v>
      </c>
      <c r="AG102" s="130">
        <v>111.11011505127</v>
      </c>
    </row>
    <row r="103" spans="1:42" x14ac:dyDescent="0.5">
      <c r="A103" s="129" t="s">
        <v>408</v>
      </c>
      <c r="B103" s="129">
        <v>0</v>
      </c>
      <c r="C103" s="129" t="s">
        <v>407</v>
      </c>
      <c r="D103" s="130" t="s">
        <v>407</v>
      </c>
      <c r="E103" s="129">
        <v>2041</v>
      </c>
      <c r="F103" s="130">
        <v>890.60711669921898</v>
      </c>
      <c r="G103" s="130">
        <v>855.362548828125</v>
      </c>
      <c r="H103" s="130">
        <v>2325</v>
      </c>
      <c r="J103" s="130">
        <v>18.1253523197086</v>
      </c>
      <c r="K103" s="130">
        <v>70.068590499093304</v>
      </c>
      <c r="L103" s="130">
        <v>1010.40002441406</v>
      </c>
      <c r="M103" s="130">
        <v>5466.5540771484402</v>
      </c>
      <c r="N103" s="130">
        <v>2345.3722457885701</v>
      </c>
      <c r="O103" s="130">
        <v>3158.2802648544298</v>
      </c>
      <c r="P103" s="130">
        <v>4653.6456756591797</v>
      </c>
      <c r="Q103" s="130">
        <v>168930.10546875</v>
      </c>
      <c r="R103" s="130">
        <v>-108182.46777343799</v>
      </c>
      <c r="S103" s="130">
        <v>36.300594682645503</v>
      </c>
      <c r="T103" s="130">
        <v>31.295714343869001</v>
      </c>
      <c r="U103" s="130">
        <v>187414.949859619</v>
      </c>
      <c r="V103" s="130">
        <v>4686.3947548866299</v>
      </c>
      <c r="W103" s="130">
        <v>1277.00012207031</v>
      </c>
      <c r="X103" s="130">
        <v>31.221237224422101</v>
      </c>
      <c r="Y103" s="130">
        <v>29.0060359399437</v>
      </c>
      <c r="Z103" s="130">
        <v>33.239273996669397</v>
      </c>
      <c r="AA103" s="130">
        <v>0</v>
      </c>
      <c r="AB103" s="130">
        <v>0</v>
      </c>
      <c r="AC103" s="130">
        <v>0</v>
      </c>
      <c r="AD103" s="130">
        <v>0</v>
      </c>
      <c r="AE103" s="130">
        <v>0</v>
      </c>
      <c r="AF103" s="130">
        <v>0</v>
      </c>
      <c r="AG103" s="130">
        <v>111.111114501953</v>
      </c>
      <c r="AK103" s="130">
        <v>468639.46441650402</v>
      </c>
      <c r="AL103" s="130">
        <v>890.60711669921898</v>
      </c>
      <c r="AM103" s="130">
        <v>867.21350097656295</v>
      </c>
      <c r="AN103" s="130">
        <v>867.21350097656295</v>
      </c>
      <c r="AP103" s="130">
        <v>17318.81640625</v>
      </c>
    </row>
    <row r="104" spans="1:42" x14ac:dyDescent="0.5">
      <c r="A104" s="129" t="s">
        <v>408</v>
      </c>
      <c r="B104" s="129">
        <v>0</v>
      </c>
      <c r="C104" s="129" t="s">
        <v>407</v>
      </c>
      <c r="D104" s="130" t="s">
        <v>411</v>
      </c>
      <c r="E104" s="129">
        <v>2042</v>
      </c>
      <c r="L104" s="130">
        <v>0</v>
      </c>
      <c r="N104" s="130">
        <v>3153.5932312011701</v>
      </c>
      <c r="O104" s="130">
        <v>2343.9814280271498</v>
      </c>
      <c r="P104" s="130">
        <v>0</v>
      </c>
      <c r="R104" s="130">
        <v>0</v>
      </c>
      <c r="V104" s="130">
        <v>31924.767944335901</v>
      </c>
      <c r="X104" s="130">
        <v>41.250579833984403</v>
      </c>
      <c r="Y104" s="130">
        <v>43.653331902748803</v>
      </c>
      <c r="Z104" s="130">
        <v>39.061685279193803</v>
      </c>
      <c r="AA104" s="130">
        <v>0</v>
      </c>
      <c r="AB104" s="130">
        <v>0</v>
      </c>
      <c r="AC104" s="130">
        <v>0</v>
      </c>
      <c r="AD104" s="130">
        <v>0</v>
      </c>
      <c r="AE104" s="130">
        <v>0</v>
      </c>
      <c r="AF104" s="130">
        <v>0</v>
      </c>
      <c r="AG104" s="130">
        <v>111.11011505127</v>
      </c>
    </row>
    <row r="105" spans="1:42" x14ac:dyDescent="0.5">
      <c r="A105" s="129" t="s">
        <v>408</v>
      </c>
      <c r="B105" s="129">
        <v>0</v>
      </c>
      <c r="C105" s="129" t="s">
        <v>407</v>
      </c>
      <c r="D105" s="130" t="s">
        <v>407</v>
      </c>
      <c r="E105" s="129">
        <v>2042</v>
      </c>
      <c r="F105" s="130">
        <v>889.41717529296898</v>
      </c>
      <c r="G105" s="130">
        <v>854.2197265625</v>
      </c>
      <c r="H105" s="130">
        <v>2325</v>
      </c>
      <c r="J105" s="130">
        <v>18.283386931375802</v>
      </c>
      <c r="K105" s="130">
        <v>69.987828014587095</v>
      </c>
      <c r="L105" s="130">
        <v>1010.40002441406</v>
      </c>
      <c r="M105" s="130">
        <v>5452.9577636718795</v>
      </c>
      <c r="N105" s="130">
        <v>2343.9813385009802</v>
      </c>
      <c r="O105" s="130">
        <v>3153.593141675</v>
      </c>
      <c r="P105" s="130">
        <v>4643.3460235595703</v>
      </c>
      <c r="Q105" s="130">
        <v>172264.45019531299</v>
      </c>
      <c r="R105" s="130">
        <v>-110752.379394531</v>
      </c>
      <c r="S105" s="130">
        <v>37.099205900501701</v>
      </c>
      <c r="T105" s="130">
        <v>32.050190113728</v>
      </c>
      <c r="U105" s="130">
        <v>191253.78817749</v>
      </c>
      <c r="V105" s="130">
        <v>4712.7662501335099</v>
      </c>
      <c r="W105" s="130">
        <v>1125.33337402344</v>
      </c>
      <c r="X105" s="130">
        <v>31.967116818362701</v>
      </c>
      <c r="Y105" s="130">
        <v>29.404036043247501</v>
      </c>
      <c r="Z105" s="130">
        <v>34.3020699852216</v>
      </c>
      <c r="AA105" s="130">
        <v>0</v>
      </c>
      <c r="AB105" s="130">
        <v>0</v>
      </c>
      <c r="AC105" s="130">
        <v>0</v>
      </c>
      <c r="AD105" s="130">
        <v>0</v>
      </c>
      <c r="AE105" s="130">
        <v>0</v>
      </c>
      <c r="AF105" s="130">
        <v>0</v>
      </c>
      <c r="AG105" s="130">
        <v>111.111114501953</v>
      </c>
      <c r="AK105" s="130">
        <v>471276.60443115199</v>
      </c>
      <c r="AL105" s="130">
        <v>889.41717529296898</v>
      </c>
      <c r="AM105" s="130">
        <v>864.776123046875</v>
      </c>
      <c r="AN105" s="130">
        <v>864.776123046875</v>
      </c>
      <c r="AP105" s="130">
        <v>17699.8359375</v>
      </c>
    </row>
    <row r="106" spans="1:42" x14ac:dyDescent="0.5">
      <c r="A106" s="129" t="s">
        <v>408</v>
      </c>
      <c r="B106" s="129">
        <v>0</v>
      </c>
      <c r="C106" s="129" t="s">
        <v>407</v>
      </c>
      <c r="D106" s="130" t="s">
        <v>411</v>
      </c>
      <c r="E106" s="129">
        <v>2043</v>
      </c>
      <c r="L106" s="130">
        <v>0</v>
      </c>
      <c r="N106" s="130">
        <v>3135.93238830566</v>
      </c>
      <c r="O106" s="130">
        <v>2342.01916188002</v>
      </c>
      <c r="P106" s="130">
        <v>0</v>
      </c>
      <c r="R106" s="130">
        <v>0</v>
      </c>
      <c r="V106" s="130">
        <v>31987.1657714844</v>
      </c>
      <c r="X106" s="130">
        <v>42.273449456201803</v>
      </c>
      <c r="Y106" s="130">
        <v>44.558236498485599</v>
      </c>
      <c r="Z106" s="130">
        <v>40.192020422917203</v>
      </c>
      <c r="AA106" s="130">
        <v>0</v>
      </c>
      <c r="AB106" s="130">
        <v>0</v>
      </c>
      <c r="AC106" s="130">
        <v>0</v>
      </c>
      <c r="AD106" s="130">
        <v>0</v>
      </c>
      <c r="AE106" s="130">
        <v>0</v>
      </c>
      <c r="AF106" s="130">
        <v>0</v>
      </c>
      <c r="AG106" s="130">
        <v>111.11011505127</v>
      </c>
    </row>
    <row r="107" spans="1:42" x14ac:dyDescent="0.5">
      <c r="A107" s="129" t="s">
        <v>408</v>
      </c>
      <c r="B107" s="129">
        <v>0</v>
      </c>
      <c r="C107" s="129" t="s">
        <v>407</v>
      </c>
      <c r="D107" s="130" t="s">
        <v>407</v>
      </c>
      <c r="E107" s="129">
        <v>2043</v>
      </c>
      <c r="F107" s="130">
        <v>888.48370361328102</v>
      </c>
      <c r="G107" s="130">
        <v>853.32318115234398</v>
      </c>
      <c r="H107" s="130">
        <v>2325</v>
      </c>
      <c r="J107" s="130">
        <v>18.407661567285601</v>
      </c>
      <c r="K107" s="130">
        <v>69.910780034977805</v>
      </c>
      <c r="L107" s="130">
        <v>1010.40002441406</v>
      </c>
      <c r="M107" s="130">
        <v>5441.2379760742197</v>
      </c>
      <c r="N107" s="130">
        <v>2342.0192489624001</v>
      </c>
      <c r="O107" s="130">
        <v>3135.9324753880501</v>
      </c>
      <c r="P107" s="130">
        <v>4647.3247375488299</v>
      </c>
      <c r="Q107" s="130">
        <v>176205.11328125</v>
      </c>
      <c r="R107" s="130">
        <v>-112069.07238769501</v>
      </c>
      <c r="S107" s="130">
        <v>37.915386428146903</v>
      </c>
      <c r="T107" s="130">
        <v>32.9006450452978</v>
      </c>
      <c r="U107" s="130">
        <v>195764.397033691</v>
      </c>
      <c r="V107" s="130">
        <v>4752.9011635780298</v>
      </c>
      <c r="W107" s="130">
        <v>1006.27789306641</v>
      </c>
      <c r="X107" s="130">
        <v>32.811256147410802</v>
      </c>
      <c r="Y107" s="130">
        <v>30.493244616921402</v>
      </c>
      <c r="Z107" s="130">
        <v>34.922952515500597</v>
      </c>
      <c r="AA107" s="130">
        <v>0</v>
      </c>
      <c r="AB107" s="130">
        <v>0</v>
      </c>
      <c r="AC107" s="130">
        <v>0</v>
      </c>
      <c r="AD107" s="130">
        <v>0</v>
      </c>
      <c r="AE107" s="130">
        <v>0</v>
      </c>
      <c r="AF107" s="130">
        <v>0</v>
      </c>
      <c r="AG107" s="130">
        <v>111.111114501953</v>
      </c>
      <c r="AK107" s="130">
        <v>475290.11981201201</v>
      </c>
      <c r="AL107" s="130">
        <v>888.48370361328102</v>
      </c>
      <c r="AM107" s="130">
        <v>863.640869140625</v>
      </c>
      <c r="AN107" s="130">
        <v>863.640869140625</v>
      </c>
      <c r="AP107" s="130">
        <v>18088.451171875</v>
      </c>
    </row>
    <row r="108" spans="1:42" x14ac:dyDescent="0.5">
      <c r="A108" s="129" t="s">
        <v>408</v>
      </c>
      <c r="B108" s="129">
        <v>0</v>
      </c>
      <c r="C108" s="129" t="s">
        <v>407</v>
      </c>
      <c r="D108" s="130" t="s">
        <v>411</v>
      </c>
      <c r="E108" s="129">
        <v>2044</v>
      </c>
      <c r="L108" s="130">
        <v>0</v>
      </c>
      <c r="N108" s="130">
        <v>3131.8936767578102</v>
      </c>
      <c r="O108" s="130">
        <v>2353.0716500282301</v>
      </c>
      <c r="P108" s="130">
        <v>0</v>
      </c>
      <c r="R108" s="130">
        <v>0</v>
      </c>
      <c r="V108" s="130">
        <v>32291.400604248</v>
      </c>
      <c r="X108" s="130">
        <v>43.177163890150702</v>
      </c>
      <c r="Y108" s="130">
        <v>45.352875223561703</v>
      </c>
      <c r="Z108" s="130">
        <v>41.205425494247002</v>
      </c>
      <c r="AA108" s="130">
        <v>0</v>
      </c>
      <c r="AB108" s="130">
        <v>0</v>
      </c>
      <c r="AC108" s="130">
        <v>0</v>
      </c>
      <c r="AD108" s="130">
        <v>0</v>
      </c>
      <c r="AE108" s="130">
        <v>0</v>
      </c>
      <c r="AF108" s="130">
        <v>0</v>
      </c>
      <c r="AG108" s="130">
        <v>111.11011505127</v>
      </c>
    </row>
    <row r="109" spans="1:42" x14ac:dyDescent="0.5">
      <c r="A109" s="129" t="s">
        <v>408</v>
      </c>
      <c r="B109" s="129">
        <v>0</v>
      </c>
      <c r="C109" s="129" t="s">
        <v>407</v>
      </c>
      <c r="D109" s="130" t="s">
        <v>407</v>
      </c>
      <c r="E109" s="129">
        <v>2044</v>
      </c>
      <c r="F109" s="130">
        <v>885.33068847656295</v>
      </c>
      <c r="G109" s="130">
        <v>850.29498291015602</v>
      </c>
      <c r="H109" s="130">
        <v>2325</v>
      </c>
      <c r="J109" s="130">
        <v>18.821198382081501</v>
      </c>
      <c r="K109" s="130">
        <v>69.847612031218006</v>
      </c>
      <c r="L109" s="130">
        <v>1010.33068847656</v>
      </c>
      <c r="M109" s="130">
        <v>5431.8705139160202</v>
      </c>
      <c r="N109" s="130">
        <v>2353.0717468261701</v>
      </c>
      <c r="O109" s="130">
        <v>3131.8937735557602</v>
      </c>
      <c r="P109" s="130">
        <v>4653.0481567382803</v>
      </c>
      <c r="Q109" s="130">
        <v>180303.40136718799</v>
      </c>
      <c r="R109" s="130">
        <v>-113365.93652343799</v>
      </c>
      <c r="S109" s="130">
        <v>38.749524031055302</v>
      </c>
      <c r="T109" s="130">
        <v>33.697912495646598</v>
      </c>
      <c r="U109" s="130">
        <v>200152.94354248</v>
      </c>
      <c r="V109" s="130">
        <v>4716.7608470916703</v>
      </c>
      <c r="W109" s="130">
        <v>612</v>
      </c>
      <c r="X109" s="130">
        <v>33.636454441508299</v>
      </c>
      <c r="Y109" s="130">
        <v>31.044754839491599</v>
      </c>
      <c r="Z109" s="130">
        <v>35.985182205835997</v>
      </c>
      <c r="AA109" s="130">
        <v>0</v>
      </c>
      <c r="AB109" s="130">
        <v>0</v>
      </c>
      <c r="AC109" s="130">
        <v>0</v>
      </c>
      <c r="AD109" s="130">
        <v>0</v>
      </c>
      <c r="AE109" s="130">
        <v>0</v>
      </c>
      <c r="AF109" s="130">
        <v>0</v>
      </c>
      <c r="AG109" s="130">
        <v>111.111114501953</v>
      </c>
      <c r="AK109" s="130">
        <v>471676.07238769502</v>
      </c>
      <c r="AL109" s="130">
        <v>885.33068847656295</v>
      </c>
      <c r="AM109" s="130">
        <v>861.02410888671898</v>
      </c>
      <c r="AN109" s="130">
        <v>861.02410888671898</v>
      </c>
      <c r="AP109" s="130">
        <v>18485.537109375</v>
      </c>
    </row>
    <row r="110" spans="1:42" x14ac:dyDescent="0.5">
      <c r="A110" s="129" t="s">
        <v>408</v>
      </c>
      <c r="B110" s="129">
        <v>0</v>
      </c>
      <c r="C110" s="129" t="s">
        <v>407</v>
      </c>
      <c r="D110" s="130" t="s">
        <v>411</v>
      </c>
      <c r="E110" s="129">
        <v>2045</v>
      </c>
      <c r="L110" s="130">
        <v>0</v>
      </c>
      <c r="N110" s="130">
        <v>3119.3837280273401</v>
      </c>
      <c r="O110" s="130">
        <v>2343.4541189111801</v>
      </c>
      <c r="P110" s="130">
        <v>0</v>
      </c>
      <c r="R110" s="130">
        <v>0</v>
      </c>
      <c r="V110" s="130">
        <v>32932.275096178098</v>
      </c>
      <c r="X110" s="130">
        <v>44.683390254190499</v>
      </c>
      <c r="Y110" s="130">
        <v>47.018501193706797</v>
      </c>
      <c r="Z110" s="130">
        <v>42.571637752367103</v>
      </c>
      <c r="AA110" s="130">
        <v>0</v>
      </c>
      <c r="AB110" s="130">
        <v>0</v>
      </c>
      <c r="AC110" s="130">
        <v>0</v>
      </c>
      <c r="AD110" s="130">
        <v>0</v>
      </c>
      <c r="AE110" s="130">
        <v>0</v>
      </c>
      <c r="AF110" s="130">
        <v>0</v>
      </c>
      <c r="AG110" s="130">
        <v>111.11011505127</v>
      </c>
    </row>
    <row r="111" spans="1:42" x14ac:dyDescent="0.5">
      <c r="A111" s="129" t="s">
        <v>408</v>
      </c>
      <c r="B111" s="129">
        <v>0</v>
      </c>
      <c r="C111" s="129" t="s">
        <v>407</v>
      </c>
      <c r="D111" s="130" t="s">
        <v>407</v>
      </c>
      <c r="E111" s="129">
        <v>2045</v>
      </c>
      <c r="F111" s="130">
        <v>886.22869873046898</v>
      </c>
      <c r="G111" s="130">
        <v>851.15740966796898</v>
      </c>
      <c r="H111" s="130">
        <v>2325</v>
      </c>
      <c r="J111" s="130">
        <v>18.708950064620101</v>
      </c>
      <c r="K111" s="130">
        <v>69.820065828659594</v>
      </c>
      <c r="L111" s="130">
        <v>1010.40002441406</v>
      </c>
      <c r="M111" s="130">
        <v>5420.3854370117197</v>
      </c>
      <c r="N111" s="130">
        <v>2343.45410919189</v>
      </c>
      <c r="O111" s="130">
        <v>3119.38371830806</v>
      </c>
      <c r="P111" s="130">
        <v>4644.4553680419904</v>
      </c>
      <c r="Q111" s="130">
        <v>183929.78222656299</v>
      </c>
      <c r="R111" s="130">
        <v>-111711.093505859</v>
      </c>
      <c r="S111" s="130">
        <v>39.6020130782533</v>
      </c>
      <c r="T111" s="130">
        <v>35.108099752053903</v>
      </c>
      <c r="U111" s="130">
        <v>204412.180847168</v>
      </c>
      <c r="V111" s="130">
        <v>4766.2960734367398</v>
      </c>
      <c r="W111" s="130">
        <v>718.77783203125</v>
      </c>
      <c r="X111" s="130">
        <v>34.964195209659898</v>
      </c>
      <c r="Y111" s="130">
        <v>32.674179011124799</v>
      </c>
      <c r="Z111" s="130">
        <v>37.035166380509096</v>
      </c>
      <c r="AA111" s="130">
        <v>0</v>
      </c>
      <c r="AB111" s="130">
        <v>0</v>
      </c>
      <c r="AC111" s="130">
        <v>0</v>
      </c>
      <c r="AD111" s="130">
        <v>0</v>
      </c>
      <c r="AE111" s="130">
        <v>0</v>
      </c>
      <c r="AF111" s="130">
        <v>0</v>
      </c>
      <c r="AG111" s="130">
        <v>111.111114501953</v>
      </c>
      <c r="AK111" s="130">
        <v>476629.60681152297</v>
      </c>
      <c r="AL111" s="130">
        <v>886.22869873046898</v>
      </c>
      <c r="AM111" s="130">
        <v>864.18078613281295</v>
      </c>
      <c r="AN111" s="130">
        <v>864.18078613281295</v>
      </c>
      <c r="AP111" s="130">
        <v>18911.609375</v>
      </c>
    </row>
    <row r="112" spans="1:42" x14ac:dyDescent="0.5">
      <c r="A112" s="129" t="s">
        <v>408</v>
      </c>
      <c r="B112" s="129">
        <v>0</v>
      </c>
      <c r="C112" s="129" t="s">
        <v>407</v>
      </c>
      <c r="D112" s="130" t="s">
        <v>411</v>
      </c>
      <c r="E112" s="129">
        <v>2046</v>
      </c>
      <c r="L112" s="130">
        <v>0</v>
      </c>
      <c r="N112" s="130">
        <v>3107.1920166015602</v>
      </c>
      <c r="O112" s="130">
        <v>2343.15471506119</v>
      </c>
      <c r="P112" s="130">
        <v>0</v>
      </c>
      <c r="R112" s="130">
        <v>0</v>
      </c>
      <c r="V112" s="130">
        <v>33378.041488647497</v>
      </c>
      <c r="X112" s="130">
        <v>46.282585394872399</v>
      </c>
      <c r="Y112" s="130">
        <v>48.725097700097102</v>
      </c>
      <c r="Z112" s="130">
        <v>44.057469472835201</v>
      </c>
      <c r="AA112" s="130">
        <v>0</v>
      </c>
      <c r="AB112" s="130">
        <v>0</v>
      </c>
      <c r="AC112" s="130">
        <v>0</v>
      </c>
      <c r="AD112" s="130">
        <v>0</v>
      </c>
      <c r="AE112" s="130">
        <v>0</v>
      </c>
      <c r="AF112" s="130">
        <v>0</v>
      </c>
      <c r="AG112" s="130">
        <v>111.11011505127</v>
      </c>
    </row>
    <row r="113" spans="1:42" x14ac:dyDescent="0.5">
      <c r="A113" s="129" t="s">
        <v>408</v>
      </c>
      <c r="B113" s="129">
        <v>0</v>
      </c>
      <c r="C113" s="129" t="s">
        <v>407</v>
      </c>
      <c r="D113" s="130" t="s">
        <v>407</v>
      </c>
      <c r="E113" s="129">
        <v>2046</v>
      </c>
      <c r="F113" s="130">
        <v>885.28997802734398</v>
      </c>
      <c r="G113" s="130">
        <v>850.255859375</v>
      </c>
      <c r="H113" s="130">
        <v>2325</v>
      </c>
      <c r="J113" s="130">
        <v>18.8218777780585</v>
      </c>
      <c r="K113" s="130">
        <v>69.744257471565007</v>
      </c>
      <c r="L113" s="130">
        <v>1010.28997802734</v>
      </c>
      <c r="M113" s="130">
        <v>5408.7649536132803</v>
      </c>
      <c r="N113" s="130">
        <v>2343.1548919677698</v>
      </c>
      <c r="O113" s="130">
        <v>3107.19219350815</v>
      </c>
      <c r="P113" s="130">
        <v>4644.7281646728497</v>
      </c>
      <c r="Q113" s="130">
        <v>187987.26660156299</v>
      </c>
      <c r="R113" s="130">
        <v>-115043.916015625</v>
      </c>
      <c r="S113" s="130">
        <v>40.4732548249793</v>
      </c>
      <c r="T113" s="130">
        <v>36.146903075988497</v>
      </c>
      <c r="U113" s="130">
        <v>208764.14691162101</v>
      </c>
      <c r="V113" s="130">
        <v>4727.7189178466797</v>
      </c>
      <c r="W113" s="130">
        <v>611.33337402343795</v>
      </c>
      <c r="X113" s="130">
        <v>36.102163262563202</v>
      </c>
      <c r="Y113" s="130">
        <v>33.414533067023598</v>
      </c>
      <c r="Z113" s="130">
        <v>38.550580299337497</v>
      </c>
      <c r="AA113" s="130">
        <v>0</v>
      </c>
      <c r="AB113" s="130">
        <v>0</v>
      </c>
      <c r="AC113" s="130">
        <v>0</v>
      </c>
      <c r="AD113" s="130">
        <v>0</v>
      </c>
      <c r="AE113" s="130">
        <v>0</v>
      </c>
      <c r="AF113" s="130">
        <v>0</v>
      </c>
      <c r="AG113" s="130">
        <v>111.111114501953</v>
      </c>
      <c r="AK113" s="130">
        <v>472771.89266967803</v>
      </c>
      <c r="AL113" s="130">
        <v>885.28997802734398</v>
      </c>
      <c r="AM113" s="130">
        <v>861.86669921875</v>
      </c>
      <c r="AN113" s="130">
        <v>861.86669921875</v>
      </c>
      <c r="AP113" s="130">
        <v>19309.564453125</v>
      </c>
    </row>
    <row r="114" spans="1:42" x14ac:dyDescent="0.5">
      <c r="A114" s="129" t="s">
        <v>408</v>
      </c>
      <c r="B114" s="129">
        <v>0</v>
      </c>
      <c r="C114" s="129" t="s">
        <v>407</v>
      </c>
      <c r="D114" s="130" t="s">
        <v>411</v>
      </c>
      <c r="E114" s="129">
        <v>2047</v>
      </c>
      <c r="L114" s="130">
        <v>0</v>
      </c>
      <c r="N114" s="130">
        <v>3100.8272552490198</v>
      </c>
      <c r="O114" s="130">
        <v>2351.9606151580801</v>
      </c>
      <c r="P114" s="130">
        <v>0</v>
      </c>
      <c r="R114" s="130">
        <v>0</v>
      </c>
      <c r="V114" s="130">
        <v>34015.2480163574</v>
      </c>
      <c r="X114" s="130">
        <v>47.753874561884601</v>
      </c>
      <c r="Y114" s="130">
        <v>50.190188747712902</v>
      </c>
      <c r="Z114" s="130">
        <v>45.534405094166701</v>
      </c>
      <c r="AA114" s="130">
        <v>0</v>
      </c>
      <c r="AB114" s="130">
        <v>0</v>
      </c>
      <c r="AC114" s="130">
        <v>0</v>
      </c>
      <c r="AD114" s="130">
        <v>0</v>
      </c>
      <c r="AE114" s="130">
        <v>0</v>
      </c>
      <c r="AF114" s="130">
        <v>0</v>
      </c>
      <c r="AG114" s="130">
        <v>111.11011505127</v>
      </c>
    </row>
    <row r="115" spans="1:42" x14ac:dyDescent="0.5">
      <c r="A115" s="129" t="s">
        <v>408</v>
      </c>
      <c r="B115" s="129">
        <v>0</v>
      </c>
      <c r="C115" s="129" t="s">
        <v>407</v>
      </c>
      <c r="D115" s="130" t="s">
        <v>407</v>
      </c>
      <c r="E115" s="129">
        <v>2047</v>
      </c>
      <c r="F115" s="130">
        <v>883.97998046875</v>
      </c>
      <c r="G115" s="130">
        <v>848.99768066406295</v>
      </c>
      <c r="H115" s="130">
        <v>2325</v>
      </c>
      <c r="J115" s="130">
        <v>18.8436746628931</v>
      </c>
      <c r="K115" s="130">
        <v>69.668131874632806</v>
      </c>
      <c r="L115" s="130">
        <v>1008.98004150391</v>
      </c>
      <c r="M115" s="130">
        <v>5394.8664855957004</v>
      </c>
      <c r="N115" s="130">
        <v>2351.9607696533199</v>
      </c>
      <c r="O115" s="130">
        <v>3100.82740974426</v>
      </c>
      <c r="P115" s="130">
        <v>4646.0001220703098</v>
      </c>
      <c r="Q115" s="130">
        <v>192175.58300781299</v>
      </c>
      <c r="R115" s="130">
        <v>-116631.43676757799</v>
      </c>
      <c r="S115" s="130">
        <v>41.363662926934403</v>
      </c>
      <c r="T115" s="130">
        <v>37.308575609255797</v>
      </c>
      <c r="U115" s="130">
        <v>213554.872253418</v>
      </c>
      <c r="V115" s="130">
        <v>4762.8519630432102</v>
      </c>
      <c r="W115" s="130">
        <v>589.83337402343795</v>
      </c>
      <c r="X115" s="130">
        <v>37.285026613000298</v>
      </c>
      <c r="Y115" s="130">
        <v>34.537574497675998</v>
      </c>
      <c r="Z115" s="130">
        <v>39.787941105494703</v>
      </c>
      <c r="AA115" s="130">
        <v>0</v>
      </c>
      <c r="AB115" s="130">
        <v>0</v>
      </c>
      <c r="AC115" s="130">
        <v>0</v>
      </c>
      <c r="AD115" s="130">
        <v>0</v>
      </c>
      <c r="AE115" s="130">
        <v>0</v>
      </c>
      <c r="AF115" s="130">
        <v>0</v>
      </c>
      <c r="AG115" s="130">
        <v>111.111114501953</v>
      </c>
      <c r="AK115" s="130">
        <v>476285.19934082002</v>
      </c>
      <c r="AL115" s="130">
        <v>883.97998046875</v>
      </c>
      <c r="AM115" s="130">
        <v>860.65228271484398</v>
      </c>
      <c r="AN115" s="130">
        <v>860.65228271484398</v>
      </c>
      <c r="AP115" s="130">
        <v>19734.384765625</v>
      </c>
    </row>
    <row r="116" spans="1:42" x14ac:dyDescent="0.5">
      <c r="A116" s="129" t="s">
        <v>408</v>
      </c>
      <c r="B116" s="129">
        <v>0</v>
      </c>
      <c r="C116" s="129" t="s">
        <v>407</v>
      </c>
      <c r="D116" s="130" t="s">
        <v>411</v>
      </c>
      <c r="E116" s="129">
        <v>2048</v>
      </c>
      <c r="L116" s="130">
        <v>0</v>
      </c>
      <c r="N116" s="130">
        <v>3090.7894134521498</v>
      </c>
      <c r="O116" s="130">
        <v>2362.11399102211</v>
      </c>
      <c r="P116" s="130">
        <v>0</v>
      </c>
      <c r="R116" s="130">
        <v>0</v>
      </c>
      <c r="V116" s="130">
        <v>34365.832214355498</v>
      </c>
      <c r="X116" s="130">
        <v>49.516830965469403</v>
      </c>
      <c r="Y116" s="130">
        <v>52.109046455558001</v>
      </c>
      <c r="Z116" s="130">
        <v>47.150418218419901</v>
      </c>
      <c r="AA116" s="130">
        <v>0</v>
      </c>
      <c r="AB116" s="130">
        <v>0</v>
      </c>
      <c r="AC116" s="130">
        <v>0</v>
      </c>
      <c r="AD116" s="130">
        <v>0</v>
      </c>
      <c r="AE116" s="130">
        <v>0</v>
      </c>
      <c r="AF116" s="130">
        <v>0</v>
      </c>
      <c r="AG116" s="130">
        <v>111.11011505127</v>
      </c>
    </row>
    <row r="117" spans="1:42" x14ac:dyDescent="0.5">
      <c r="A117" s="129" t="s">
        <v>408</v>
      </c>
      <c r="B117" s="129">
        <v>0</v>
      </c>
      <c r="C117" s="129" t="s">
        <v>407</v>
      </c>
      <c r="D117" s="130" t="s">
        <v>407</v>
      </c>
      <c r="E117" s="129">
        <v>2048</v>
      </c>
      <c r="F117" s="130">
        <v>880.530029296875</v>
      </c>
      <c r="G117" s="130">
        <v>845.68426513671898</v>
      </c>
      <c r="H117" s="130">
        <v>2325</v>
      </c>
      <c r="J117" s="130">
        <v>18.901359737309399</v>
      </c>
      <c r="K117" s="130">
        <v>69.5901190088248</v>
      </c>
      <c r="L117" s="130">
        <v>1005.53009033203</v>
      </c>
      <c r="M117" s="130">
        <v>5382.50048828125</v>
      </c>
      <c r="N117" s="130">
        <v>2362.1140441894499</v>
      </c>
      <c r="O117" s="130">
        <v>3090.7894666194902</v>
      </c>
      <c r="P117" s="130">
        <v>4653.8254241943396</v>
      </c>
      <c r="Q117" s="130">
        <v>196734.244140625</v>
      </c>
      <c r="R117" s="130">
        <v>-111106.28125</v>
      </c>
      <c r="S117" s="130">
        <v>42.273662247372201</v>
      </c>
      <c r="T117" s="130">
        <v>39.191053617857598</v>
      </c>
      <c r="U117" s="130">
        <v>218448.98034668001</v>
      </c>
      <c r="V117" s="130">
        <v>4730.9414978027298</v>
      </c>
      <c r="W117" s="130">
        <v>533.388916015625</v>
      </c>
      <c r="X117" s="130">
        <v>39.163465114239102</v>
      </c>
      <c r="Y117" s="130">
        <v>36.949336816336398</v>
      </c>
      <c r="Z117" s="130">
        <v>41.1847250935093</v>
      </c>
      <c r="AA117" s="130">
        <v>0</v>
      </c>
      <c r="AB117" s="130">
        <v>0</v>
      </c>
      <c r="AC117" s="130">
        <v>0</v>
      </c>
      <c r="AD117" s="130">
        <v>0</v>
      </c>
      <c r="AE117" s="130">
        <v>0</v>
      </c>
      <c r="AF117" s="130">
        <v>0</v>
      </c>
      <c r="AG117" s="130">
        <v>111.111114501953</v>
      </c>
      <c r="AK117" s="130">
        <v>473094.13818359398</v>
      </c>
      <c r="AL117" s="130">
        <v>880.530029296875</v>
      </c>
      <c r="AM117" s="130">
        <v>856.67523193359398</v>
      </c>
      <c r="AN117" s="130">
        <v>856.67523193359398</v>
      </c>
      <c r="AP117" s="130">
        <v>20168.53515625</v>
      </c>
    </row>
    <row r="118" spans="1:42" x14ac:dyDescent="0.5">
      <c r="A118" s="129" t="s">
        <v>408</v>
      </c>
      <c r="B118" s="129">
        <v>0</v>
      </c>
      <c r="C118" s="129" t="s">
        <v>407</v>
      </c>
      <c r="D118" s="130" t="s">
        <v>411</v>
      </c>
      <c r="E118" s="129">
        <v>2049</v>
      </c>
      <c r="L118" s="130">
        <v>0</v>
      </c>
      <c r="N118" s="130">
        <v>3084.4367218017601</v>
      </c>
      <c r="O118" s="130">
        <v>2357.2379012107799</v>
      </c>
      <c r="P118" s="130">
        <v>0</v>
      </c>
      <c r="R118" s="130">
        <v>0</v>
      </c>
      <c r="V118" s="130">
        <v>35172.229125976599</v>
      </c>
      <c r="X118" s="130">
        <v>51.068396570911098</v>
      </c>
      <c r="Y118" s="130">
        <v>53.668615640808298</v>
      </c>
      <c r="Z118" s="130">
        <v>48.6996106119472</v>
      </c>
      <c r="AA118" s="130">
        <v>0</v>
      </c>
      <c r="AB118" s="130">
        <v>0</v>
      </c>
      <c r="AC118" s="130">
        <v>0</v>
      </c>
      <c r="AD118" s="130">
        <v>0</v>
      </c>
      <c r="AE118" s="130">
        <v>0</v>
      </c>
      <c r="AF118" s="130">
        <v>0</v>
      </c>
      <c r="AG118" s="130">
        <v>111.11011505127</v>
      </c>
    </row>
    <row r="119" spans="1:42" x14ac:dyDescent="0.5">
      <c r="A119" s="129" t="s">
        <v>408</v>
      </c>
      <c r="B119" s="129">
        <v>0</v>
      </c>
      <c r="C119" s="129" t="s">
        <v>407</v>
      </c>
      <c r="D119" s="130" t="s">
        <v>407</v>
      </c>
      <c r="E119" s="129">
        <v>2049</v>
      </c>
      <c r="F119" s="130">
        <v>881.71002197265602</v>
      </c>
      <c r="G119" s="130">
        <v>846.81756591796898</v>
      </c>
      <c r="H119" s="130">
        <v>2325</v>
      </c>
      <c r="J119" s="130">
        <v>18.8815633324994</v>
      </c>
      <c r="K119" s="130">
        <v>69.540051596369196</v>
      </c>
      <c r="L119" s="130">
        <v>1006.7099609375</v>
      </c>
      <c r="M119" s="130">
        <v>5371.1204528808603</v>
      </c>
      <c r="N119" s="130">
        <v>2357.2378234863299</v>
      </c>
      <c r="O119" s="130">
        <v>3084.4366440773001</v>
      </c>
      <c r="P119" s="130">
        <v>4643.9216766357404</v>
      </c>
      <c r="Q119" s="130">
        <v>200634.515625</v>
      </c>
      <c r="R119" s="130">
        <v>-114731.380615234</v>
      </c>
      <c r="S119" s="130">
        <v>43.203682059157501</v>
      </c>
      <c r="T119" s="130">
        <v>40.263758370519497</v>
      </c>
      <c r="U119" s="130">
        <v>223014.24621581999</v>
      </c>
      <c r="V119" s="130">
        <v>4774.2878942489597</v>
      </c>
      <c r="W119" s="130">
        <v>552.72222900390602</v>
      </c>
      <c r="X119" s="130">
        <v>40.2033288877304</v>
      </c>
      <c r="Y119" s="130">
        <v>37.558702023093304</v>
      </c>
      <c r="Z119" s="130">
        <v>42.612570115200903</v>
      </c>
      <c r="AA119" s="130">
        <v>0</v>
      </c>
      <c r="AB119" s="130">
        <v>0</v>
      </c>
      <c r="AC119" s="130">
        <v>0</v>
      </c>
      <c r="AD119" s="130">
        <v>0</v>
      </c>
      <c r="AE119" s="130">
        <v>0</v>
      </c>
      <c r="AF119" s="130">
        <v>0</v>
      </c>
      <c r="AG119" s="130">
        <v>111.111114501953</v>
      </c>
      <c r="AK119" s="130">
        <v>477428.80725097703</v>
      </c>
      <c r="AL119" s="130">
        <v>881.71002197265602</v>
      </c>
      <c r="AM119" s="130">
        <v>857.63482666015602</v>
      </c>
      <c r="AN119" s="130">
        <v>857.63482666015602</v>
      </c>
      <c r="AP119" s="130">
        <v>20610.400390625</v>
      </c>
    </row>
    <row r="120" spans="1:42" x14ac:dyDescent="0.5">
      <c r="A120" s="129" t="s">
        <v>408</v>
      </c>
      <c r="B120" s="129">
        <v>0</v>
      </c>
      <c r="C120" s="129" t="s">
        <v>407</v>
      </c>
      <c r="D120" s="130" t="s">
        <v>411</v>
      </c>
      <c r="E120" s="129">
        <v>2050</v>
      </c>
      <c r="L120" s="130">
        <v>0</v>
      </c>
      <c r="N120" s="130">
        <v>3095.6637878418001</v>
      </c>
      <c r="O120" s="130">
        <v>2350.34544372559</v>
      </c>
      <c r="P120" s="130">
        <v>0</v>
      </c>
      <c r="R120" s="130">
        <v>0</v>
      </c>
      <c r="V120" s="130">
        <v>37208.306335449197</v>
      </c>
      <c r="X120" s="130">
        <v>52.542866934162298</v>
      </c>
      <c r="Y120" s="130">
        <v>55.1005768849299</v>
      </c>
      <c r="Z120" s="130">
        <v>50.229807500424599</v>
      </c>
      <c r="AA120" s="130">
        <v>0</v>
      </c>
      <c r="AB120" s="130">
        <v>0</v>
      </c>
      <c r="AC120" s="130">
        <v>0</v>
      </c>
      <c r="AD120" s="130">
        <v>0</v>
      </c>
      <c r="AE120" s="130">
        <v>0</v>
      </c>
      <c r="AF120" s="130">
        <v>0</v>
      </c>
      <c r="AG120" s="130">
        <v>111.11011505127</v>
      </c>
    </row>
    <row r="121" spans="1:42" x14ac:dyDescent="0.5">
      <c r="A121" s="129" t="s">
        <v>408</v>
      </c>
      <c r="B121" s="129">
        <v>0</v>
      </c>
      <c r="C121" s="129" t="s">
        <v>407</v>
      </c>
      <c r="D121" s="130" t="s">
        <v>407</v>
      </c>
      <c r="E121" s="129">
        <v>2050</v>
      </c>
      <c r="F121" s="130">
        <v>880.59002685546898</v>
      </c>
      <c r="G121" s="130">
        <v>845.74188232421898</v>
      </c>
      <c r="H121" s="130">
        <v>2325</v>
      </c>
      <c r="J121" s="130">
        <v>18.900353512956102</v>
      </c>
      <c r="K121" s="130">
        <v>69.801706950142801</v>
      </c>
      <c r="L121" s="130">
        <v>1005.59008789063</v>
      </c>
      <c r="M121" s="130">
        <v>5384.4817810058603</v>
      </c>
      <c r="N121" s="130">
        <v>2350.3455200195299</v>
      </c>
      <c r="O121" s="130">
        <v>3095.6638641357399</v>
      </c>
      <c r="P121" s="130">
        <v>4639.1630249023401</v>
      </c>
      <c r="Q121" s="130">
        <v>204838.35058593799</v>
      </c>
      <c r="R121" s="130">
        <v>-119122.566894531</v>
      </c>
      <c r="S121" s="130">
        <v>44.154160887728104</v>
      </c>
      <c r="T121" s="130">
        <v>41.246168563054297</v>
      </c>
      <c r="U121" s="130">
        <v>227582.37506103501</v>
      </c>
      <c r="V121" s="130">
        <v>4745.2863626480103</v>
      </c>
      <c r="W121" s="130">
        <v>534.33337402343795</v>
      </c>
      <c r="X121" s="130">
        <v>41.223578821469701</v>
      </c>
      <c r="Y121" s="130">
        <v>38.203040849245497</v>
      </c>
      <c r="Z121" s="130">
        <v>43.9551957702637</v>
      </c>
      <c r="AA121" s="130">
        <v>0</v>
      </c>
      <c r="AB121" s="130">
        <v>0</v>
      </c>
      <c r="AC121" s="130">
        <v>0</v>
      </c>
      <c r="AD121" s="130">
        <v>0</v>
      </c>
      <c r="AE121" s="130">
        <v>0</v>
      </c>
      <c r="AF121" s="130">
        <v>0</v>
      </c>
      <c r="AG121" s="130">
        <v>111.111114501953</v>
      </c>
      <c r="AK121" s="130">
        <v>474528.62762451201</v>
      </c>
      <c r="AL121" s="130">
        <v>880.59002685546898</v>
      </c>
      <c r="AM121" s="130">
        <v>856.693359375</v>
      </c>
      <c r="AN121" s="130">
        <v>856.693359375</v>
      </c>
      <c r="AP121" s="130">
        <v>21085.4453125</v>
      </c>
    </row>
    <row r="122" spans="1:42" x14ac:dyDescent="0.5">
      <c r="A122" s="129" t="s">
        <v>409</v>
      </c>
      <c r="B122" s="129">
        <v>0</v>
      </c>
      <c r="C122" s="129" t="s">
        <v>407</v>
      </c>
      <c r="D122" s="130" t="s">
        <v>407</v>
      </c>
      <c r="E122" s="129">
        <v>2021</v>
      </c>
      <c r="F122" s="130">
        <v>955.49041748046898</v>
      </c>
      <c r="G122" s="130">
        <v>917.67822265625</v>
      </c>
      <c r="H122" s="130">
        <v>1467</v>
      </c>
      <c r="J122" s="130">
        <v>59.859955677461699</v>
      </c>
      <c r="K122" s="130">
        <v>66.739957453719498</v>
      </c>
      <c r="L122" s="130">
        <v>1467</v>
      </c>
      <c r="M122" s="130">
        <v>5586.1985473632803</v>
      </c>
      <c r="N122" s="130">
        <v>232.27867175266101</v>
      </c>
      <c r="O122" s="130">
        <v>1650.19403506443</v>
      </c>
      <c r="P122" s="130">
        <v>4168.2837524414099</v>
      </c>
      <c r="Q122" s="130">
        <v>97970.16796875</v>
      </c>
      <c r="R122" s="130">
        <v>4047.34887695313</v>
      </c>
      <c r="S122" s="130">
        <v>23.503718505576298</v>
      </c>
      <c r="T122" s="130">
        <v>23.225159986786899</v>
      </c>
      <c r="U122" s="130">
        <v>57062.460815429702</v>
      </c>
      <c r="X122" s="130">
        <v>22.7275169999632</v>
      </c>
      <c r="Y122" s="130">
        <v>25.839653723998101</v>
      </c>
      <c r="Z122" s="130">
        <v>19.892376738277001</v>
      </c>
      <c r="AA122" s="130">
        <v>0</v>
      </c>
      <c r="AB122" s="130">
        <v>0</v>
      </c>
      <c r="AC122" s="130">
        <v>0</v>
      </c>
      <c r="AD122" s="130">
        <v>0</v>
      </c>
      <c r="AE122" s="130">
        <v>0</v>
      </c>
      <c r="AF122" s="130">
        <v>0</v>
      </c>
      <c r="AG122" s="130">
        <v>0</v>
      </c>
      <c r="AL122" s="130">
        <v>955.49041748046898</v>
      </c>
      <c r="AM122" s="130">
        <v>955.49041748046898</v>
      </c>
      <c r="AN122" s="130">
        <v>955.49041748046898</v>
      </c>
    </row>
    <row r="123" spans="1:42" x14ac:dyDescent="0.5">
      <c r="A123" s="129" t="s">
        <v>409</v>
      </c>
      <c r="B123" s="129">
        <v>0</v>
      </c>
      <c r="C123" s="129" t="s">
        <v>407</v>
      </c>
      <c r="D123" s="130" t="s">
        <v>411</v>
      </c>
      <c r="E123" s="129">
        <v>2021</v>
      </c>
      <c r="L123" s="130">
        <v>0</v>
      </c>
      <c r="N123" s="130">
        <v>1650.1940116882299</v>
      </c>
      <c r="O123" s="130">
        <v>232.27864837646499</v>
      </c>
      <c r="P123" s="130">
        <v>0</v>
      </c>
      <c r="R123" s="130">
        <v>0</v>
      </c>
      <c r="V123" s="130">
        <v>27720.9543151855</v>
      </c>
      <c r="X123" s="130">
        <v>22.7267813486596</v>
      </c>
      <c r="Y123" s="130">
        <v>25.8390804890015</v>
      </c>
      <c r="Z123" s="130">
        <v>19.891493126568001</v>
      </c>
      <c r="AA123" s="130">
        <v>0</v>
      </c>
      <c r="AB123" s="130">
        <v>0</v>
      </c>
      <c r="AC123" s="130">
        <v>0</v>
      </c>
      <c r="AD123" s="130">
        <v>0</v>
      </c>
      <c r="AE123" s="130">
        <v>0</v>
      </c>
      <c r="AF123" s="130">
        <v>0</v>
      </c>
      <c r="AG123" s="130">
        <v>0</v>
      </c>
    </row>
    <row r="124" spans="1:42" x14ac:dyDescent="0.5">
      <c r="A124" s="129" t="s">
        <v>409</v>
      </c>
      <c r="B124" s="129">
        <v>0</v>
      </c>
      <c r="C124" s="129" t="s">
        <v>407</v>
      </c>
      <c r="D124" s="130" t="s">
        <v>407</v>
      </c>
      <c r="E124" s="129">
        <v>2022</v>
      </c>
      <c r="F124" s="130">
        <v>978.13079833984398</v>
      </c>
      <c r="G124" s="130">
        <v>939.422607421875</v>
      </c>
      <c r="H124" s="130">
        <v>1272</v>
      </c>
      <c r="J124" s="130">
        <v>35.402319462040701</v>
      </c>
      <c r="K124" s="130">
        <v>65.983575027593304</v>
      </c>
      <c r="L124" s="130">
        <v>1272</v>
      </c>
      <c r="M124" s="130">
        <v>5653.7536621093795</v>
      </c>
      <c r="N124" s="130">
        <v>132.04057121276901</v>
      </c>
      <c r="O124" s="130">
        <v>2404.67383384705</v>
      </c>
      <c r="P124" s="130">
        <v>3381.12084197998</v>
      </c>
      <c r="Q124" s="130">
        <v>82492.146484375</v>
      </c>
      <c r="R124" s="130">
        <v>6517.43701171875</v>
      </c>
      <c r="S124" s="130">
        <v>24.397869919392701</v>
      </c>
      <c r="T124" s="130">
        <v>24.334638625688299</v>
      </c>
      <c r="U124" s="130">
        <v>32288.734741210901</v>
      </c>
      <c r="X124" s="130">
        <v>23.783146359169301</v>
      </c>
      <c r="Y124" s="130">
        <v>27.2877574260418</v>
      </c>
      <c r="Z124" s="130">
        <v>20.613758959562901</v>
      </c>
      <c r="AA124" s="130">
        <v>0</v>
      </c>
      <c r="AB124" s="130">
        <v>0</v>
      </c>
      <c r="AC124" s="130">
        <v>0</v>
      </c>
      <c r="AD124" s="130">
        <v>0</v>
      </c>
      <c r="AE124" s="130">
        <v>0</v>
      </c>
      <c r="AF124" s="130">
        <v>0</v>
      </c>
      <c r="AG124" s="130">
        <v>0</v>
      </c>
      <c r="AL124" s="130">
        <v>978.13079833984398</v>
      </c>
      <c r="AM124" s="130">
        <v>978.13079833984398</v>
      </c>
      <c r="AN124" s="130">
        <v>978.13079833984398</v>
      </c>
    </row>
    <row r="125" spans="1:42" x14ac:dyDescent="0.5">
      <c r="A125" s="129" t="s">
        <v>409</v>
      </c>
      <c r="B125" s="129">
        <v>0</v>
      </c>
      <c r="C125" s="129" t="s">
        <v>407</v>
      </c>
      <c r="D125" s="130" t="s">
        <v>411</v>
      </c>
      <c r="E125" s="129">
        <v>2022</v>
      </c>
      <c r="L125" s="130">
        <v>0</v>
      </c>
      <c r="N125" s="130">
        <v>2404.67385101318</v>
      </c>
      <c r="O125" s="130">
        <v>132.04058837890599</v>
      </c>
      <c r="P125" s="130">
        <v>0</v>
      </c>
      <c r="R125" s="130">
        <v>0</v>
      </c>
      <c r="V125" s="130">
        <v>48569.947273254402</v>
      </c>
      <c r="X125" s="130">
        <v>23.782390782604502</v>
      </c>
      <c r="Y125" s="130">
        <v>27.287229288541401</v>
      </c>
      <c r="Z125" s="130">
        <v>20.6127976989746</v>
      </c>
      <c r="AA125" s="130">
        <v>0</v>
      </c>
      <c r="AB125" s="130">
        <v>0</v>
      </c>
      <c r="AC125" s="130">
        <v>0</v>
      </c>
      <c r="AD125" s="130">
        <v>0</v>
      </c>
      <c r="AE125" s="130">
        <v>0</v>
      </c>
      <c r="AF125" s="130">
        <v>0</v>
      </c>
      <c r="AG125" s="130">
        <v>0</v>
      </c>
    </row>
    <row r="126" spans="1:42" x14ac:dyDescent="0.5">
      <c r="A126" s="129" t="s">
        <v>409</v>
      </c>
      <c r="B126" s="129">
        <v>0</v>
      </c>
      <c r="C126" s="129" t="s">
        <v>407</v>
      </c>
      <c r="D126" s="130" t="s">
        <v>407</v>
      </c>
      <c r="E126" s="129">
        <v>2023</v>
      </c>
      <c r="F126" s="130">
        <v>992.6220703125</v>
      </c>
      <c r="G126" s="130">
        <v>953.34045410156295</v>
      </c>
      <c r="H126" s="130">
        <v>1275</v>
      </c>
      <c r="J126" s="130">
        <v>14.8592819374207</v>
      </c>
      <c r="K126" s="130">
        <v>64.927033425612606</v>
      </c>
      <c r="L126" s="130">
        <v>1095</v>
      </c>
      <c r="M126" s="130">
        <v>5645.6453552246103</v>
      </c>
      <c r="N126" s="130">
        <v>70.578378677368207</v>
      </c>
      <c r="O126" s="130">
        <v>2351.5482106208801</v>
      </c>
      <c r="P126" s="130">
        <v>3364.6754016876198</v>
      </c>
      <c r="Q126" s="130">
        <v>96822.500854492202</v>
      </c>
      <c r="R126" s="130">
        <v>-3151.4730834960901</v>
      </c>
      <c r="S126" s="130">
        <v>28.776178767773199</v>
      </c>
      <c r="T126" s="130">
        <v>25.7001900689941</v>
      </c>
      <c r="U126" s="130">
        <v>69989.417480468794</v>
      </c>
      <c r="W126" s="130">
        <v>7988.72607421875</v>
      </c>
      <c r="X126" s="130">
        <v>25.0644832924621</v>
      </c>
      <c r="Y126" s="130">
        <v>28.992211488576999</v>
      </c>
      <c r="Z126" s="130">
        <v>21.512450836845101</v>
      </c>
      <c r="AA126" s="130">
        <v>0</v>
      </c>
      <c r="AB126" s="130">
        <v>0</v>
      </c>
      <c r="AC126" s="130">
        <v>0</v>
      </c>
      <c r="AD126" s="130">
        <v>0</v>
      </c>
      <c r="AE126" s="130">
        <v>0</v>
      </c>
      <c r="AF126" s="130">
        <v>0</v>
      </c>
      <c r="AG126" s="130">
        <v>277.77777099609398</v>
      </c>
      <c r="AL126" s="130">
        <v>992.6220703125</v>
      </c>
      <c r="AM126" s="130">
        <v>992.6220703125</v>
      </c>
      <c r="AN126" s="130">
        <v>992.6220703125</v>
      </c>
    </row>
    <row r="127" spans="1:42" x14ac:dyDescent="0.5">
      <c r="A127" s="129" t="s">
        <v>409</v>
      </c>
      <c r="B127" s="129">
        <v>0</v>
      </c>
      <c r="C127" s="129" t="s">
        <v>407</v>
      </c>
      <c r="D127" s="130" t="s">
        <v>411</v>
      </c>
      <c r="E127" s="129">
        <v>2023</v>
      </c>
      <c r="L127" s="130">
        <v>0</v>
      </c>
      <c r="N127" s="130">
        <v>2351.5481719970699</v>
      </c>
      <c r="O127" s="130">
        <v>70.578340053558307</v>
      </c>
      <c r="P127" s="130">
        <v>0</v>
      </c>
      <c r="R127" s="130">
        <v>0</v>
      </c>
      <c r="V127" s="130">
        <v>51420.688385009802</v>
      </c>
      <c r="X127" s="130">
        <v>25.063693456780399</v>
      </c>
      <c r="Y127" s="130">
        <v>28.9915389647851</v>
      </c>
      <c r="Z127" s="130">
        <v>21.511554910411</v>
      </c>
      <c r="AA127" s="130">
        <v>0</v>
      </c>
      <c r="AB127" s="130">
        <v>0</v>
      </c>
      <c r="AC127" s="130">
        <v>0</v>
      </c>
      <c r="AD127" s="130">
        <v>0</v>
      </c>
      <c r="AE127" s="130">
        <v>0</v>
      </c>
      <c r="AF127" s="130">
        <v>0</v>
      </c>
      <c r="AG127" s="130">
        <v>277.77679443359398</v>
      </c>
    </row>
    <row r="128" spans="1:42" x14ac:dyDescent="0.5">
      <c r="A128" s="129" t="s">
        <v>409</v>
      </c>
      <c r="B128" s="129">
        <v>0</v>
      </c>
      <c r="C128" s="129" t="s">
        <v>407</v>
      </c>
      <c r="D128" s="130" t="s">
        <v>407</v>
      </c>
      <c r="E128" s="129">
        <v>2024</v>
      </c>
      <c r="F128" s="130">
        <v>919.35418701171898</v>
      </c>
      <c r="G128" s="130">
        <v>882.97204589843795</v>
      </c>
      <c r="H128" s="130">
        <v>1275</v>
      </c>
      <c r="J128" s="130">
        <v>24.0129860380598</v>
      </c>
      <c r="K128" s="130">
        <v>69.176034352803896</v>
      </c>
      <c r="L128" s="130">
        <v>1095</v>
      </c>
      <c r="M128" s="130">
        <v>5586.3847961425799</v>
      </c>
      <c r="N128" s="130">
        <v>81.3635870814323</v>
      </c>
      <c r="O128" s="130">
        <v>2261.24160593748</v>
      </c>
      <c r="P128" s="130">
        <v>3406.5072517395001</v>
      </c>
      <c r="Q128" s="130">
        <v>100763.851806641</v>
      </c>
      <c r="R128" s="130">
        <v>-157.13336181640599</v>
      </c>
      <c r="S128" s="130">
        <v>29.5798142672928</v>
      </c>
      <c r="T128" s="130">
        <v>27.122087279101599</v>
      </c>
      <c r="U128" s="130">
        <v>73084.507324218794</v>
      </c>
      <c r="X128" s="130">
        <v>26.584985540212799</v>
      </c>
      <c r="Y128" s="130">
        <v>30.658291751191801</v>
      </c>
      <c r="Z128" s="130">
        <v>22.866496943430601</v>
      </c>
      <c r="AA128" s="130">
        <v>0</v>
      </c>
      <c r="AB128" s="130">
        <v>0</v>
      </c>
      <c r="AC128" s="130">
        <v>0</v>
      </c>
      <c r="AD128" s="130">
        <v>0</v>
      </c>
      <c r="AE128" s="130">
        <v>0</v>
      </c>
      <c r="AF128" s="130">
        <v>0</v>
      </c>
      <c r="AG128" s="130">
        <v>0</v>
      </c>
      <c r="AL128" s="130">
        <v>919.35418701171898</v>
      </c>
      <c r="AM128" s="130">
        <v>919.35418701171898</v>
      </c>
      <c r="AN128" s="130">
        <v>919.35418701171898</v>
      </c>
    </row>
    <row r="129" spans="1:42" x14ac:dyDescent="0.5">
      <c r="A129" s="129" t="s">
        <v>409</v>
      </c>
      <c r="B129" s="129">
        <v>0</v>
      </c>
      <c r="C129" s="129" t="s">
        <v>407</v>
      </c>
      <c r="D129" s="130" t="s">
        <v>411</v>
      </c>
      <c r="E129" s="129">
        <v>2024</v>
      </c>
      <c r="L129" s="130">
        <v>0</v>
      </c>
      <c r="N129" s="130">
        <v>2261.2416305542001</v>
      </c>
      <c r="O129" s="130">
        <v>81.363611698150606</v>
      </c>
      <c r="P129" s="130">
        <v>0</v>
      </c>
      <c r="R129" s="130">
        <v>0</v>
      </c>
      <c r="V129" s="130">
        <v>50905.351196289099</v>
      </c>
      <c r="X129" s="130">
        <v>26.5842761889181</v>
      </c>
      <c r="Y129" s="130">
        <v>30.657746817319399</v>
      </c>
      <c r="Z129" s="130">
        <v>22.8656374967887</v>
      </c>
      <c r="AA129" s="130">
        <v>0</v>
      </c>
      <c r="AB129" s="130">
        <v>0</v>
      </c>
      <c r="AC129" s="130">
        <v>0</v>
      </c>
      <c r="AD129" s="130">
        <v>0</v>
      </c>
      <c r="AE129" s="130">
        <v>0</v>
      </c>
      <c r="AF129" s="130">
        <v>0</v>
      </c>
      <c r="AG129" s="130">
        <v>0</v>
      </c>
    </row>
    <row r="130" spans="1:42" x14ac:dyDescent="0.5">
      <c r="A130" s="129" t="s">
        <v>409</v>
      </c>
      <c r="B130" s="129">
        <v>0</v>
      </c>
      <c r="C130" s="129" t="s">
        <v>407</v>
      </c>
      <c r="D130" s="130" t="s">
        <v>407</v>
      </c>
      <c r="E130" s="129">
        <v>2025</v>
      </c>
      <c r="F130" s="130">
        <v>917.29052734375</v>
      </c>
      <c r="G130" s="130">
        <v>880.99005126953102</v>
      </c>
      <c r="H130" s="130">
        <v>1475</v>
      </c>
      <c r="J130" s="130">
        <v>27.016190294940301</v>
      </c>
      <c r="K130" s="130">
        <v>69.272034220736501</v>
      </c>
      <c r="L130" s="130">
        <v>1119</v>
      </c>
      <c r="M130" s="130">
        <v>5566.330078125</v>
      </c>
      <c r="N130" s="130">
        <v>162.58214932680099</v>
      </c>
      <c r="O130" s="130">
        <v>1685.8184888958899</v>
      </c>
      <c r="P130" s="130">
        <v>4043.0943794250502</v>
      </c>
      <c r="Q130" s="130">
        <v>131432.66088867199</v>
      </c>
      <c r="R130" s="130">
        <v>-10667.509399414101</v>
      </c>
      <c r="S130" s="130">
        <v>32.507937869944598</v>
      </c>
      <c r="T130" s="130">
        <v>28.377358146304498</v>
      </c>
      <c r="U130" s="130">
        <v>103216.927734375</v>
      </c>
      <c r="X130" s="130">
        <v>27.851984039724702</v>
      </c>
      <c r="Y130" s="130">
        <v>31.558162733056101</v>
      </c>
      <c r="Z130" s="130">
        <v>24.4756746541767</v>
      </c>
      <c r="AA130" s="130">
        <v>0</v>
      </c>
      <c r="AB130" s="130">
        <v>0</v>
      </c>
      <c r="AC130" s="130">
        <v>0</v>
      </c>
      <c r="AD130" s="130">
        <v>0</v>
      </c>
      <c r="AE130" s="130">
        <v>0</v>
      </c>
      <c r="AF130" s="130">
        <v>0</v>
      </c>
      <c r="AG130" s="130">
        <v>0</v>
      </c>
      <c r="AL130" s="130">
        <v>917.29052734375</v>
      </c>
      <c r="AM130" s="130">
        <v>917.29052734375</v>
      </c>
      <c r="AN130" s="130">
        <v>917.29052734375</v>
      </c>
    </row>
    <row r="131" spans="1:42" x14ac:dyDescent="0.5">
      <c r="A131" s="129" t="s">
        <v>409</v>
      </c>
      <c r="B131" s="129">
        <v>0</v>
      </c>
      <c r="C131" s="129" t="s">
        <v>407</v>
      </c>
      <c r="D131" s="130" t="s">
        <v>411</v>
      </c>
      <c r="E131" s="129">
        <v>2025</v>
      </c>
      <c r="L131" s="130">
        <v>0</v>
      </c>
      <c r="N131" s="130">
        <v>1685.8184967041</v>
      </c>
      <c r="O131" s="130">
        <v>162.58215713500999</v>
      </c>
      <c r="P131" s="130">
        <v>0</v>
      </c>
      <c r="R131" s="130">
        <v>0</v>
      </c>
      <c r="V131" s="130">
        <v>37190.756225585901</v>
      </c>
      <c r="X131" s="130">
        <v>27.851345987189301</v>
      </c>
      <c r="Y131" s="130">
        <v>31.557585697977899</v>
      </c>
      <c r="Z131" s="130">
        <v>24.474981015057299</v>
      </c>
      <c r="AA131" s="130">
        <v>0</v>
      </c>
      <c r="AB131" s="130">
        <v>0</v>
      </c>
      <c r="AC131" s="130">
        <v>0</v>
      </c>
      <c r="AD131" s="130">
        <v>0</v>
      </c>
      <c r="AE131" s="130">
        <v>0</v>
      </c>
      <c r="AF131" s="130">
        <v>0</v>
      </c>
      <c r="AG131" s="130">
        <v>0</v>
      </c>
    </row>
    <row r="132" spans="1:42" x14ac:dyDescent="0.5">
      <c r="A132" s="129" t="s">
        <v>409</v>
      </c>
      <c r="B132" s="129">
        <v>0</v>
      </c>
      <c r="C132" s="129" t="s">
        <v>407</v>
      </c>
      <c r="D132" s="130" t="s">
        <v>407</v>
      </c>
      <c r="E132" s="129">
        <v>2026</v>
      </c>
      <c r="F132" s="130">
        <v>916.23187255859398</v>
      </c>
      <c r="G132" s="130">
        <v>879.97326660156295</v>
      </c>
      <c r="H132" s="130">
        <v>1475</v>
      </c>
      <c r="J132" s="130">
        <v>27.162953974903498</v>
      </c>
      <c r="K132" s="130">
        <v>69.364025418859995</v>
      </c>
      <c r="L132" s="130">
        <v>1119</v>
      </c>
      <c r="M132" s="130">
        <v>5567.2893066406295</v>
      </c>
      <c r="N132" s="130">
        <v>144.38945031166099</v>
      </c>
      <c r="O132" s="130">
        <v>1761.23864388466</v>
      </c>
      <c r="P132" s="130">
        <v>3950.4406242370601</v>
      </c>
      <c r="Q132" s="130">
        <v>131989.40869140599</v>
      </c>
      <c r="R132" s="130">
        <v>-11228.659545898399</v>
      </c>
      <c r="S132" s="130">
        <v>33.411313128367098</v>
      </c>
      <c r="T132" s="130">
        <v>29.377983852298499</v>
      </c>
      <c r="U132" s="130">
        <v>103015.798828125</v>
      </c>
      <c r="X132" s="130">
        <v>28.8618958930447</v>
      </c>
      <c r="Y132" s="130">
        <v>32.214138725251502</v>
      </c>
      <c r="Z132" s="130">
        <v>25.8080202239138</v>
      </c>
      <c r="AA132" s="130">
        <v>0</v>
      </c>
      <c r="AB132" s="130">
        <v>0</v>
      </c>
      <c r="AC132" s="130">
        <v>0</v>
      </c>
      <c r="AD132" s="130">
        <v>0</v>
      </c>
      <c r="AE132" s="130">
        <v>0</v>
      </c>
      <c r="AF132" s="130">
        <v>0</v>
      </c>
      <c r="AG132" s="130">
        <v>0</v>
      </c>
      <c r="AL132" s="130">
        <v>916.23187255859398</v>
      </c>
      <c r="AM132" s="130">
        <v>916.23187255859398</v>
      </c>
      <c r="AN132" s="130">
        <v>916.23187255859398</v>
      </c>
    </row>
    <row r="133" spans="1:42" x14ac:dyDescent="0.5">
      <c r="A133" s="129" t="s">
        <v>409</v>
      </c>
      <c r="B133" s="129">
        <v>0</v>
      </c>
      <c r="C133" s="129" t="s">
        <v>407</v>
      </c>
      <c r="D133" s="130" t="s">
        <v>411</v>
      </c>
      <c r="E133" s="129">
        <v>2026</v>
      </c>
      <c r="L133" s="130">
        <v>0</v>
      </c>
      <c r="N133" s="130">
        <v>1761.23864269257</v>
      </c>
      <c r="O133" s="130">
        <v>144.38944911956801</v>
      </c>
      <c r="P133" s="130">
        <v>0</v>
      </c>
      <c r="R133" s="130">
        <v>0</v>
      </c>
      <c r="V133" s="130">
        <v>42793.082336425803</v>
      </c>
      <c r="X133" s="130">
        <v>28.861215737747798</v>
      </c>
      <c r="Y133" s="130">
        <v>32.213486697025203</v>
      </c>
      <c r="Z133" s="130">
        <v>25.807314445003001</v>
      </c>
      <c r="AA133" s="130">
        <v>0</v>
      </c>
      <c r="AB133" s="130">
        <v>0</v>
      </c>
      <c r="AC133" s="130">
        <v>0</v>
      </c>
      <c r="AD133" s="130">
        <v>0</v>
      </c>
      <c r="AE133" s="130">
        <v>0</v>
      </c>
      <c r="AF133" s="130">
        <v>0</v>
      </c>
      <c r="AG133" s="130">
        <v>0</v>
      </c>
    </row>
    <row r="134" spans="1:42" x14ac:dyDescent="0.5">
      <c r="A134" s="129" t="s">
        <v>409</v>
      </c>
      <c r="B134" s="129">
        <v>0</v>
      </c>
      <c r="C134" s="129" t="s">
        <v>407</v>
      </c>
      <c r="D134" s="130" t="s">
        <v>407</v>
      </c>
      <c r="E134" s="129">
        <v>2027</v>
      </c>
      <c r="F134" s="130">
        <v>913.59979248046898</v>
      </c>
      <c r="G134" s="130">
        <v>877.44537353515602</v>
      </c>
      <c r="H134" s="130">
        <v>1475</v>
      </c>
      <c r="J134" s="130">
        <v>27.529306524420999</v>
      </c>
      <c r="K134" s="130">
        <v>69.508507976773402</v>
      </c>
      <c r="L134" s="130">
        <v>1119</v>
      </c>
      <c r="M134" s="130">
        <v>5562.8591613769504</v>
      </c>
      <c r="N134" s="130">
        <v>153.98258420824999</v>
      </c>
      <c r="O134" s="130">
        <v>1626.15326330066</v>
      </c>
      <c r="P134" s="130">
        <v>4090.6895637512198</v>
      </c>
      <c r="Q134" s="130">
        <v>139163.76904296901</v>
      </c>
      <c r="R134" s="130">
        <v>-9862.5400390625</v>
      </c>
      <c r="S134" s="130">
        <v>34.019635778803398</v>
      </c>
      <c r="T134" s="130">
        <v>30.5435310150955</v>
      </c>
      <c r="U134" s="130">
        <v>109431.982055664</v>
      </c>
      <c r="X134" s="130">
        <v>30.025656812485</v>
      </c>
      <c r="Y134" s="130">
        <v>33.178777066227099</v>
      </c>
      <c r="Z134" s="130">
        <v>27.153180769808799</v>
      </c>
      <c r="AA134" s="130">
        <v>0</v>
      </c>
      <c r="AB134" s="130">
        <v>0</v>
      </c>
      <c r="AC134" s="130">
        <v>0</v>
      </c>
      <c r="AD134" s="130">
        <v>0</v>
      </c>
      <c r="AE134" s="130">
        <v>0</v>
      </c>
      <c r="AF134" s="130">
        <v>0</v>
      </c>
      <c r="AG134" s="130">
        <v>0</v>
      </c>
      <c r="AL134" s="130">
        <v>913.59979248046898</v>
      </c>
      <c r="AM134" s="130">
        <v>913.59979248046898</v>
      </c>
      <c r="AN134" s="130">
        <v>913.59979248046898</v>
      </c>
    </row>
    <row r="135" spans="1:42" x14ac:dyDescent="0.5">
      <c r="A135" s="129" t="s">
        <v>409</v>
      </c>
      <c r="B135" s="129">
        <v>0</v>
      </c>
      <c r="C135" s="129" t="s">
        <v>407</v>
      </c>
      <c r="D135" s="130" t="s">
        <v>411</v>
      </c>
      <c r="E135" s="129">
        <v>2027</v>
      </c>
      <c r="L135" s="130">
        <v>0</v>
      </c>
      <c r="N135" s="130">
        <v>1626.1532430648799</v>
      </c>
      <c r="O135" s="130">
        <v>153.982563972473</v>
      </c>
      <c r="P135" s="130">
        <v>0</v>
      </c>
      <c r="R135" s="130">
        <v>0</v>
      </c>
      <c r="V135" s="130">
        <v>40606.359497070298</v>
      </c>
      <c r="X135" s="130">
        <v>30.0250020327633</v>
      </c>
      <c r="Y135" s="130">
        <v>33.178121449846898</v>
      </c>
      <c r="Z135" s="130">
        <v>27.152526752278899</v>
      </c>
      <c r="AA135" s="130">
        <v>0</v>
      </c>
      <c r="AB135" s="130">
        <v>0</v>
      </c>
      <c r="AC135" s="130">
        <v>0</v>
      </c>
      <c r="AD135" s="130">
        <v>0</v>
      </c>
      <c r="AE135" s="130">
        <v>0</v>
      </c>
      <c r="AF135" s="130">
        <v>0</v>
      </c>
      <c r="AG135" s="130">
        <v>0</v>
      </c>
    </row>
    <row r="136" spans="1:42" x14ac:dyDescent="0.5">
      <c r="A136" s="129" t="s">
        <v>409</v>
      </c>
      <c r="B136" s="129">
        <v>0</v>
      </c>
      <c r="C136" s="129" t="s">
        <v>407</v>
      </c>
      <c r="D136" s="130" t="s">
        <v>407</v>
      </c>
      <c r="E136" s="129">
        <v>2028</v>
      </c>
      <c r="F136" s="130">
        <v>909.01287841796898</v>
      </c>
      <c r="G136" s="130">
        <v>873.03997802734398</v>
      </c>
      <c r="H136" s="130">
        <v>1475</v>
      </c>
      <c r="J136" s="130">
        <v>28.172824631514501</v>
      </c>
      <c r="K136" s="130">
        <v>69.652535093068707</v>
      </c>
      <c r="L136" s="130">
        <v>1119</v>
      </c>
      <c r="M136" s="130">
        <v>5561.5941162109402</v>
      </c>
      <c r="N136" s="130">
        <v>120.552503108978</v>
      </c>
      <c r="O136" s="130">
        <v>2123.0721411704999</v>
      </c>
      <c r="P136" s="130">
        <v>3559.0744285583501</v>
      </c>
      <c r="Q136" s="130">
        <v>157053.748046875</v>
      </c>
      <c r="R136" s="130">
        <v>-3250.35717773438</v>
      </c>
      <c r="S136" s="130">
        <v>44.127694207983097</v>
      </c>
      <c r="T136" s="130">
        <v>41.210165832176997</v>
      </c>
      <c r="U136" s="130">
        <v>111856.41870117201</v>
      </c>
      <c r="X136" s="130">
        <v>40.568979794861797</v>
      </c>
      <c r="Y136" s="130">
        <v>45.004956304110003</v>
      </c>
      <c r="Z136" s="130">
        <v>36.578135876507098</v>
      </c>
      <c r="AA136" s="130">
        <v>0</v>
      </c>
      <c r="AB136" s="130">
        <v>0</v>
      </c>
      <c r="AC136" s="130">
        <v>0</v>
      </c>
      <c r="AD136" s="130">
        <v>0</v>
      </c>
      <c r="AE136" s="130">
        <v>0</v>
      </c>
      <c r="AF136" s="130">
        <v>0</v>
      </c>
      <c r="AG136" s="130">
        <v>0</v>
      </c>
      <c r="AL136" s="130">
        <v>909.01287841796898</v>
      </c>
      <c r="AM136" s="130">
        <v>909.01287841796898</v>
      </c>
      <c r="AN136" s="130">
        <v>909.01287841796898</v>
      </c>
    </row>
    <row r="137" spans="1:42" x14ac:dyDescent="0.5">
      <c r="A137" s="129" t="s">
        <v>409</v>
      </c>
      <c r="B137" s="129">
        <v>0</v>
      </c>
      <c r="C137" s="129" t="s">
        <v>407</v>
      </c>
      <c r="D137" s="130" t="s">
        <v>411</v>
      </c>
      <c r="E137" s="129">
        <v>2028</v>
      </c>
      <c r="L137" s="130">
        <v>0</v>
      </c>
      <c r="N137" s="130">
        <v>2123.0721454620402</v>
      </c>
      <c r="O137" s="130">
        <v>120.55250740051299</v>
      </c>
      <c r="P137" s="130">
        <v>0</v>
      </c>
      <c r="R137" s="130">
        <v>0</v>
      </c>
      <c r="V137" s="130">
        <v>75388.580078125</v>
      </c>
      <c r="X137" s="130">
        <v>40.568230008818396</v>
      </c>
      <c r="Y137" s="130">
        <v>45.004308333763703</v>
      </c>
      <c r="Z137" s="130">
        <v>36.577294491566597</v>
      </c>
      <c r="AA137" s="130">
        <v>0</v>
      </c>
      <c r="AB137" s="130">
        <v>0</v>
      </c>
      <c r="AC137" s="130">
        <v>0</v>
      </c>
      <c r="AD137" s="130">
        <v>0</v>
      </c>
      <c r="AE137" s="130">
        <v>0</v>
      </c>
      <c r="AF137" s="130">
        <v>0</v>
      </c>
      <c r="AG137" s="130">
        <v>0</v>
      </c>
    </row>
    <row r="138" spans="1:42" x14ac:dyDescent="0.5">
      <c r="A138" s="129" t="s">
        <v>409</v>
      </c>
      <c r="B138" s="129">
        <v>0</v>
      </c>
      <c r="C138" s="129" t="s">
        <v>407</v>
      </c>
      <c r="D138" s="130" t="s">
        <v>407</v>
      </c>
      <c r="E138" s="129">
        <v>2029</v>
      </c>
      <c r="F138" s="130">
        <v>908.85540771484398</v>
      </c>
      <c r="G138" s="130">
        <v>872.88873291015602</v>
      </c>
      <c r="H138" s="130">
        <v>1475</v>
      </c>
      <c r="J138" s="130">
        <v>28.195033090795501</v>
      </c>
      <c r="K138" s="130">
        <v>69.856223775438195</v>
      </c>
      <c r="L138" s="130">
        <v>1119</v>
      </c>
      <c r="M138" s="130">
        <v>5561.6545104980496</v>
      </c>
      <c r="N138" s="130">
        <v>86.355791091918903</v>
      </c>
      <c r="O138" s="130">
        <v>2429.2817440033</v>
      </c>
      <c r="P138" s="130">
        <v>3218.7288513183598</v>
      </c>
      <c r="Q138" s="130">
        <v>146747.85058593799</v>
      </c>
      <c r="R138" s="130">
        <v>-8721.6330566406305</v>
      </c>
      <c r="S138" s="130">
        <v>45.591864790297898</v>
      </c>
      <c r="T138" s="130">
        <v>40.826857466237797</v>
      </c>
      <c r="U138" s="130">
        <v>100402.200927734</v>
      </c>
      <c r="X138" s="130">
        <v>40.183624967810204</v>
      </c>
      <c r="Y138" s="130">
        <v>44.381151440499799</v>
      </c>
      <c r="Z138" s="130">
        <v>36.359700327768401</v>
      </c>
      <c r="AA138" s="130">
        <v>0</v>
      </c>
      <c r="AB138" s="130">
        <v>0</v>
      </c>
      <c r="AC138" s="130">
        <v>0</v>
      </c>
      <c r="AD138" s="130">
        <v>0</v>
      </c>
      <c r="AE138" s="130">
        <v>0</v>
      </c>
      <c r="AF138" s="130">
        <v>0</v>
      </c>
      <c r="AG138" s="130">
        <v>0</v>
      </c>
      <c r="AL138" s="130">
        <v>908.85540771484398</v>
      </c>
      <c r="AM138" s="130">
        <v>908.85540771484398</v>
      </c>
      <c r="AN138" s="130">
        <v>908.85540771484398</v>
      </c>
    </row>
    <row r="139" spans="1:42" x14ac:dyDescent="0.5">
      <c r="A139" s="129" t="s">
        <v>409</v>
      </c>
      <c r="B139" s="129">
        <v>0</v>
      </c>
      <c r="C139" s="129" t="s">
        <v>407</v>
      </c>
      <c r="D139" s="130" t="s">
        <v>411</v>
      </c>
      <c r="E139" s="129">
        <v>2029</v>
      </c>
      <c r="L139" s="130">
        <v>0</v>
      </c>
      <c r="N139" s="130">
        <v>2429.28175354004</v>
      </c>
      <c r="O139" s="130">
        <v>86.355800628662095</v>
      </c>
      <c r="P139" s="130">
        <v>0</v>
      </c>
      <c r="R139" s="130">
        <v>0</v>
      </c>
      <c r="V139" s="130">
        <v>89036.168701171904</v>
      </c>
      <c r="X139" s="130">
        <v>40.182828992033699</v>
      </c>
      <c r="Y139" s="130">
        <v>44.380498864184901</v>
      </c>
      <c r="Z139" s="130">
        <v>36.358773715833102</v>
      </c>
      <c r="AA139" s="130">
        <v>0</v>
      </c>
      <c r="AB139" s="130">
        <v>0</v>
      </c>
      <c r="AC139" s="130">
        <v>0</v>
      </c>
      <c r="AD139" s="130">
        <v>0</v>
      </c>
      <c r="AE139" s="130">
        <v>0</v>
      </c>
      <c r="AF139" s="130">
        <v>0</v>
      </c>
      <c r="AG139" s="130">
        <v>0</v>
      </c>
    </row>
    <row r="140" spans="1:42" x14ac:dyDescent="0.5">
      <c r="A140" s="129" t="s">
        <v>409</v>
      </c>
      <c r="B140" s="129">
        <v>0</v>
      </c>
      <c r="C140" s="129" t="s">
        <v>407</v>
      </c>
      <c r="D140" s="130" t="s">
        <v>411</v>
      </c>
      <c r="E140" s="129">
        <v>2030</v>
      </c>
      <c r="L140" s="130">
        <v>0</v>
      </c>
      <c r="N140" s="130">
        <v>2467.12111663818</v>
      </c>
      <c r="O140" s="130">
        <v>79.811141967773395</v>
      </c>
      <c r="P140" s="130">
        <v>0</v>
      </c>
      <c r="R140" s="130">
        <v>0</v>
      </c>
      <c r="V140" s="130">
        <v>91144.186767578096</v>
      </c>
      <c r="X140" s="130">
        <v>40.314376935566898</v>
      </c>
      <c r="Y140" s="130">
        <v>44.633028856182499</v>
      </c>
      <c r="Z140" s="130">
        <v>36.380107646629199</v>
      </c>
      <c r="AA140" s="130">
        <v>0</v>
      </c>
      <c r="AB140" s="130">
        <v>0</v>
      </c>
      <c r="AC140" s="130">
        <v>0</v>
      </c>
      <c r="AD140" s="130">
        <v>0</v>
      </c>
      <c r="AE140" s="130">
        <v>0</v>
      </c>
      <c r="AF140" s="130">
        <v>0</v>
      </c>
      <c r="AG140" s="130">
        <v>0</v>
      </c>
    </row>
    <row r="141" spans="1:42" x14ac:dyDescent="0.5">
      <c r="A141" s="129" t="s">
        <v>409</v>
      </c>
      <c r="B141" s="129">
        <v>0</v>
      </c>
      <c r="C141" s="129" t="s">
        <v>407</v>
      </c>
      <c r="D141" s="130" t="s">
        <v>407</v>
      </c>
      <c r="E141" s="129">
        <v>2030</v>
      </c>
      <c r="F141" s="130">
        <v>906.40472412109398</v>
      </c>
      <c r="G141" s="130">
        <v>870.53503417968795</v>
      </c>
      <c r="H141" s="130">
        <v>1475</v>
      </c>
      <c r="J141" s="130">
        <v>28.5416388846938</v>
      </c>
      <c r="K141" s="130">
        <v>69.975445498186801</v>
      </c>
      <c r="L141" s="130">
        <v>1119</v>
      </c>
      <c r="M141" s="130">
        <v>5556.1241149902298</v>
      </c>
      <c r="N141" s="130">
        <v>79.811144292354598</v>
      </c>
      <c r="O141" s="130">
        <v>2467.1211189627602</v>
      </c>
      <c r="P141" s="130">
        <v>3168.8138351440398</v>
      </c>
      <c r="Q141" s="130">
        <v>148005.56323242199</v>
      </c>
      <c r="R141" s="130">
        <v>-11528.4169921875</v>
      </c>
      <c r="S141" s="130">
        <v>46.706929132583198</v>
      </c>
      <c r="T141" s="130">
        <v>40.968106377418898</v>
      </c>
      <c r="U141" s="130">
        <v>100333.76074218799</v>
      </c>
      <c r="X141" s="130">
        <v>40.315217851612701</v>
      </c>
      <c r="Y141" s="130">
        <v>44.633687936483199</v>
      </c>
      <c r="Z141" s="130">
        <v>36.381114214086601</v>
      </c>
      <c r="AA141" s="130">
        <v>0</v>
      </c>
      <c r="AB141" s="130">
        <v>0</v>
      </c>
      <c r="AC141" s="130">
        <v>0</v>
      </c>
      <c r="AD141" s="130">
        <v>0</v>
      </c>
      <c r="AE141" s="130">
        <v>0</v>
      </c>
      <c r="AF141" s="130">
        <v>0</v>
      </c>
      <c r="AG141" s="130">
        <v>0</v>
      </c>
      <c r="AL141" s="130">
        <v>906.40472412109398</v>
      </c>
      <c r="AM141" s="130">
        <v>906.40472412109398</v>
      </c>
      <c r="AN141" s="130">
        <v>906.40472412109398</v>
      </c>
      <c r="AO141" s="130">
        <v>126138.828125</v>
      </c>
    </row>
    <row r="142" spans="1:42" x14ac:dyDescent="0.5">
      <c r="A142" s="129" t="s">
        <v>409</v>
      </c>
      <c r="B142" s="129">
        <v>0</v>
      </c>
      <c r="C142" s="129" t="s">
        <v>407</v>
      </c>
      <c r="D142" s="130" t="s">
        <v>411</v>
      </c>
      <c r="E142" s="129">
        <v>2031</v>
      </c>
      <c r="L142" s="130">
        <v>0</v>
      </c>
      <c r="N142" s="130">
        <v>1550.2284698486301</v>
      </c>
      <c r="O142" s="130">
        <v>371.84837341308599</v>
      </c>
      <c r="P142" s="130">
        <v>0</v>
      </c>
      <c r="R142" s="130">
        <v>0</v>
      </c>
      <c r="V142" s="130">
        <v>41408.624572753899</v>
      </c>
      <c r="X142" s="130">
        <v>39.861430954606597</v>
      </c>
      <c r="Y142" s="130">
        <v>43.971532507417798</v>
      </c>
      <c r="Z142" s="130">
        <v>36.117149958851897</v>
      </c>
      <c r="AA142" s="130">
        <v>0</v>
      </c>
      <c r="AB142" s="130">
        <v>0</v>
      </c>
      <c r="AC142" s="130">
        <v>0</v>
      </c>
      <c r="AD142" s="130">
        <v>0</v>
      </c>
      <c r="AE142" s="130">
        <v>0</v>
      </c>
      <c r="AF142" s="130">
        <v>0</v>
      </c>
      <c r="AG142" s="130">
        <v>0</v>
      </c>
    </row>
    <row r="143" spans="1:42" x14ac:dyDescent="0.5">
      <c r="A143" s="129" t="s">
        <v>409</v>
      </c>
      <c r="B143" s="129">
        <v>0</v>
      </c>
      <c r="C143" s="129" t="s">
        <v>407</v>
      </c>
      <c r="D143" s="130" t="s">
        <v>407</v>
      </c>
      <c r="E143" s="129">
        <v>2031</v>
      </c>
      <c r="F143" s="130">
        <v>904.41607666015602</v>
      </c>
      <c r="G143" s="130">
        <v>868.62506103515602</v>
      </c>
      <c r="H143" s="130">
        <v>1905</v>
      </c>
      <c r="J143" s="130">
        <v>27.903286450888402</v>
      </c>
      <c r="K143" s="130">
        <v>70.0835641768915</v>
      </c>
      <c r="L143" s="130">
        <v>1111</v>
      </c>
      <c r="M143" s="130">
        <v>5552.4999084472702</v>
      </c>
      <c r="N143" s="130">
        <v>371.84838962554898</v>
      </c>
      <c r="O143" s="130">
        <v>1550.2284860611001</v>
      </c>
      <c r="P143" s="130">
        <v>4374.1197509765598</v>
      </c>
      <c r="Q143" s="130">
        <v>177598.683349609</v>
      </c>
      <c r="R143" s="130">
        <v>6004.2858886718795</v>
      </c>
      <c r="S143" s="130">
        <v>40.602153909928703</v>
      </c>
      <c r="T143" s="130">
        <v>40.5247178563978</v>
      </c>
      <c r="U143" s="130">
        <v>129798.253677368</v>
      </c>
      <c r="X143" s="130">
        <v>39.8619409744054</v>
      </c>
      <c r="Y143" s="130">
        <v>43.971766227049798</v>
      </c>
      <c r="Z143" s="130">
        <v>36.117911686655901</v>
      </c>
      <c r="AA143" s="130">
        <v>0</v>
      </c>
      <c r="AB143" s="130">
        <v>0</v>
      </c>
      <c r="AC143" s="130">
        <v>0</v>
      </c>
      <c r="AD143" s="130">
        <v>0</v>
      </c>
      <c r="AE143" s="130">
        <v>0</v>
      </c>
      <c r="AF143" s="130">
        <v>0</v>
      </c>
      <c r="AG143" s="130">
        <v>0</v>
      </c>
      <c r="AL143" s="130">
        <v>904.41607666015602</v>
      </c>
      <c r="AM143" s="130">
        <v>877.93035888671898</v>
      </c>
      <c r="AN143" s="130">
        <v>877.93035888671898</v>
      </c>
      <c r="AP143" s="130">
        <v>13931.8759765625</v>
      </c>
    </row>
    <row r="144" spans="1:42" x14ac:dyDescent="0.5">
      <c r="A144" s="129" t="s">
        <v>409</v>
      </c>
      <c r="B144" s="129">
        <v>0</v>
      </c>
      <c r="C144" s="129" t="s">
        <v>407</v>
      </c>
      <c r="D144" s="130" t="s">
        <v>411</v>
      </c>
      <c r="E144" s="129">
        <v>2032</v>
      </c>
      <c r="L144" s="130">
        <v>0</v>
      </c>
      <c r="N144" s="130">
        <v>1422.87306976318</v>
      </c>
      <c r="O144" s="130">
        <v>1492.8646697997999</v>
      </c>
      <c r="P144" s="130">
        <v>0</v>
      </c>
      <c r="R144" s="130">
        <v>0</v>
      </c>
      <c r="V144" s="130">
        <v>-8998.6435852050799</v>
      </c>
      <c r="X144" s="130">
        <v>39.825613949468199</v>
      </c>
      <c r="Y144" s="130">
        <v>43.435039185385698</v>
      </c>
      <c r="Z144" s="130">
        <v>36.530598577306698</v>
      </c>
      <c r="AA144" s="130">
        <v>0</v>
      </c>
      <c r="AB144" s="130">
        <v>0</v>
      </c>
      <c r="AC144" s="130">
        <v>0</v>
      </c>
      <c r="AD144" s="130">
        <v>0</v>
      </c>
      <c r="AE144" s="130">
        <v>0</v>
      </c>
      <c r="AF144" s="130">
        <v>0</v>
      </c>
      <c r="AG144" s="130">
        <v>0</v>
      </c>
    </row>
    <row r="145" spans="1:42" x14ac:dyDescent="0.5">
      <c r="A145" s="129" t="s">
        <v>409</v>
      </c>
      <c r="B145" s="129">
        <v>0</v>
      </c>
      <c r="C145" s="129" t="s">
        <v>407</v>
      </c>
      <c r="D145" s="130" t="s">
        <v>407</v>
      </c>
      <c r="E145" s="129">
        <v>2032</v>
      </c>
      <c r="F145" s="130">
        <v>900.35858154296898</v>
      </c>
      <c r="G145" s="130">
        <v>864.72814941406295</v>
      </c>
      <c r="H145" s="130">
        <v>2505</v>
      </c>
      <c r="J145" s="130">
        <v>47.2138961663942</v>
      </c>
      <c r="K145" s="130">
        <v>70.220035280902806</v>
      </c>
      <c r="L145" s="130">
        <v>1273</v>
      </c>
      <c r="M145" s="130">
        <v>5553.5268859863299</v>
      </c>
      <c r="N145" s="130">
        <v>1492.8645973205601</v>
      </c>
      <c r="O145" s="130">
        <v>1422.8729972839401</v>
      </c>
      <c r="P145" s="130">
        <v>5623.5188560485803</v>
      </c>
      <c r="Q145" s="130">
        <v>209998.580444336</v>
      </c>
      <c r="R145" s="130">
        <v>22883.364379882802</v>
      </c>
      <c r="S145" s="130">
        <v>37.342913897846003</v>
      </c>
      <c r="T145" s="130">
        <v>40.3960348848602</v>
      </c>
      <c r="U145" s="130">
        <v>160879.09681701701</v>
      </c>
      <c r="X145" s="130">
        <v>39.774210268031098</v>
      </c>
      <c r="Y145" s="130">
        <v>43.326598596936897</v>
      </c>
      <c r="Z145" s="130">
        <v>36.531263431190197</v>
      </c>
      <c r="AA145" s="130">
        <v>0</v>
      </c>
      <c r="AB145" s="130">
        <v>0</v>
      </c>
      <c r="AC145" s="130">
        <v>0</v>
      </c>
      <c r="AD145" s="130">
        <v>0</v>
      </c>
      <c r="AE145" s="130">
        <v>0</v>
      </c>
      <c r="AF145" s="130">
        <v>0</v>
      </c>
      <c r="AG145" s="130">
        <v>0</v>
      </c>
      <c r="AL145" s="130">
        <v>900.35858154296898</v>
      </c>
      <c r="AM145" s="130">
        <v>873.37164306640602</v>
      </c>
      <c r="AN145" s="130">
        <v>873.37164306640602</v>
      </c>
      <c r="AP145" s="130">
        <v>14237.771484375</v>
      </c>
    </row>
    <row r="146" spans="1:42" x14ac:dyDescent="0.5">
      <c r="A146" s="129" t="s">
        <v>409</v>
      </c>
      <c r="B146" s="129">
        <v>0</v>
      </c>
      <c r="C146" s="129" t="s">
        <v>407</v>
      </c>
      <c r="D146" s="130" t="s">
        <v>411</v>
      </c>
      <c r="E146" s="129">
        <v>2033</v>
      </c>
      <c r="L146" s="130">
        <v>0</v>
      </c>
      <c r="N146" s="130">
        <v>1379.94822692871</v>
      </c>
      <c r="O146" s="130">
        <v>2247.3836598396301</v>
      </c>
      <c r="P146" s="130">
        <v>0</v>
      </c>
      <c r="R146" s="130">
        <v>0</v>
      </c>
      <c r="V146" s="130">
        <v>-42527.558273315401</v>
      </c>
      <c r="X146" s="130">
        <v>41.002861336485999</v>
      </c>
      <c r="Y146" s="130">
        <v>44.509195093008202</v>
      </c>
      <c r="Z146" s="130">
        <v>37.831916026239803</v>
      </c>
      <c r="AA146" s="130">
        <v>0</v>
      </c>
      <c r="AB146" s="130">
        <v>0</v>
      </c>
      <c r="AC146" s="130">
        <v>0</v>
      </c>
      <c r="AD146" s="130">
        <v>0</v>
      </c>
      <c r="AE146" s="130">
        <v>0</v>
      </c>
      <c r="AF146" s="130">
        <v>0</v>
      </c>
      <c r="AG146" s="130">
        <v>0</v>
      </c>
    </row>
    <row r="147" spans="1:42" x14ac:dyDescent="0.5">
      <c r="A147" s="129" t="s">
        <v>409</v>
      </c>
      <c r="B147" s="129">
        <v>0</v>
      </c>
      <c r="C147" s="129" t="s">
        <v>407</v>
      </c>
      <c r="D147" s="130" t="s">
        <v>407</v>
      </c>
      <c r="E147" s="129">
        <v>2033</v>
      </c>
      <c r="F147" s="130">
        <v>900.89202880859398</v>
      </c>
      <c r="G147" s="130">
        <v>865.240478515625</v>
      </c>
      <c r="H147" s="130">
        <v>2965</v>
      </c>
      <c r="J147" s="130">
        <v>61.481119630928099</v>
      </c>
      <c r="K147" s="130">
        <v>70.2953717292269</v>
      </c>
      <c r="L147" s="130">
        <v>1397.2000122070301</v>
      </c>
      <c r="M147" s="130">
        <v>5547.5801086425799</v>
      </c>
      <c r="N147" s="130">
        <v>2247.3836364746098</v>
      </c>
      <c r="O147" s="130">
        <v>1379.94820356369</v>
      </c>
      <c r="P147" s="130">
        <v>6415.0155963897696</v>
      </c>
      <c r="Q147" s="130">
        <v>231830.1015625</v>
      </c>
      <c r="R147" s="130">
        <v>-27419.145996093801</v>
      </c>
      <c r="S147" s="130">
        <v>36.138665304721798</v>
      </c>
      <c r="T147" s="130">
        <v>36.743292815908298</v>
      </c>
      <c r="U147" s="130">
        <v>184674.24529266401</v>
      </c>
      <c r="V147" s="130">
        <v>1193.6142137050599</v>
      </c>
      <c r="X147" s="130">
        <v>36.214371511381003</v>
      </c>
      <c r="Y147" s="130">
        <v>37.910932130079999</v>
      </c>
      <c r="Z147" s="130">
        <v>34.680090604035698</v>
      </c>
      <c r="AA147" s="130">
        <v>0</v>
      </c>
      <c r="AB147" s="130">
        <v>0</v>
      </c>
      <c r="AC147" s="130">
        <v>0</v>
      </c>
      <c r="AD147" s="130">
        <v>0</v>
      </c>
      <c r="AE147" s="130">
        <v>0</v>
      </c>
      <c r="AF147" s="130">
        <v>0</v>
      </c>
      <c r="AG147" s="130">
        <v>0</v>
      </c>
      <c r="AK147" s="130">
        <v>119361.41900634801</v>
      </c>
      <c r="AL147" s="130">
        <v>900.89202880859398</v>
      </c>
      <c r="AM147" s="130">
        <v>875.09234619140602</v>
      </c>
      <c r="AN147" s="130">
        <v>875.09234619140602</v>
      </c>
      <c r="AP147" s="130">
        <v>14565.2529296875</v>
      </c>
    </row>
    <row r="148" spans="1:42" x14ac:dyDescent="0.5">
      <c r="A148" s="129" t="s">
        <v>409</v>
      </c>
      <c r="B148" s="129">
        <v>0</v>
      </c>
      <c r="C148" s="129" t="s">
        <v>407</v>
      </c>
      <c r="D148" s="130" t="s">
        <v>411</v>
      </c>
      <c r="E148" s="129">
        <v>2034</v>
      </c>
      <c r="L148" s="130">
        <v>0</v>
      </c>
      <c r="N148" s="130">
        <v>1380.5891418456999</v>
      </c>
      <c r="O148" s="130">
        <v>2245.1232395172101</v>
      </c>
      <c r="P148" s="130">
        <v>0</v>
      </c>
      <c r="R148" s="130">
        <v>0</v>
      </c>
      <c r="V148" s="130">
        <v>-40247.62890625</v>
      </c>
      <c r="X148" s="130">
        <v>41.2954134797397</v>
      </c>
      <c r="Y148" s="130">
        <v>44.144963631263103</v>
      </c>
      <c r="Z148" s="130">
        <v>38.718428994883702</v>
      </c>
      <c r="AA148" s="130">
        <v>0</v>
      </c>
      <c r="AB148" s="130">
        <v>0</v>
      </c>
      <c r="AC148" s="130">
        <v>0</v>
      </c>
      <c r="AD148" s="130">
        <v>0</v>
      </c>
      <c r="AE148" s="130">
        <v>0</v>
      </c>
      <c r="AF148" s="130">
        <v>0</v>
      </c>
      <c r="AG148" s="130">
        <v>0</v>
      </c>
    </row>
    <row r="149" spans="1:42" x14ac:dyDescent="0.5">
      <c r="A149" s="129" t="s">
        <v>409</v>
      </c>
      <c r="B149" s="129">
        <v>0</v>
      </c>
      <c r="C149" s="129" t="s">
        <v>407</v>
      </c>
      <c r="D149" s="130" t="s">
        <v>407</v>
      </c>
      <c r="E149" s="129">
        <v>2034</v>
      </c>
      <c r="F149" s="130">
        <v>898.93322753906295</v>
      </c>
      <c r="G149" s="130">
        <v>863.35919189453102</v>
      </c>
      <c r="H149" s="130">
        <v>2965</v>
      </c>
      <c r="J149" s="130">
        <v>61.832992029777898</v>
      </c>
      <c r="K149" s="130">
        <v>70.362584392562098</v>
      </c>
      <c r="L149" s="130">
        <v>1397.2000122070301</v>
      </c>
      <c r="M149" s="130">
        <v>5540.8108215332004</v>
      </c>
      <c r="N149" s="130">
        <v>2245.1231689453102</v>
      </c>
      <c r="O149" s="130">
        <v>1380.5890712738001</v>
      </c>
      <c r="P149" s="130">
        <v>6405.3453254699698</v>
      </c>
      <c r="Q149" s="130">
        <v>236466.28442382801</v>
      </c>
      <c r="R149" s="130">
        <v>-33747.306396484397</v>
      </c>
      <c r="S149" s="130">
        <v>36.917023580844699</v>
      </c>
      <c r="T149" s="130">
        <v>36.977634984735097</v>
      </c>
      <c r="U149" s="130">
        <v>188075.96481323201</v>
      </c>
      <c r="V149" s="130">
        <v>1203.52617527544</v>
      </c>
      <c r="X149" s="130">
        <v>36.454248689625402</v>
      </c>
      <c r="Y149" s="130">
        <v>37.341081494551403</v>
      </c>
      <c r="Z149" s="130">
        <v>35.6522433703879</v>
      </c>
      <c r="AA149" s="130">
        <v>0</v>
      </c>
      <c r="AB149" s="130">
        <v>0</v>
      </c>
      <c r="AC149" s="130">
        <v>0</v>
      </c>
      <c r="AD149" s="130">
        <v>0</v>
      </c>
      <c r="AE149" s="130">
        <v>0</v>
      </c>
      <c r="AF149" s="130">
        <v>0</v>
      </c>
      <c r="AG149" s="130">
        <v>0</v>
      </c>
      <c r="AK149" s="130">
        <v>120352.62406158401</v>
      </c>
      <c r="AL149" s="130">
        <v>898.93322753906295</v>
      </c>
      <c r="AM149" s="130">
        <v>874.67279052734398</v>
      </c>
      <c r="AN149" s="130">
        <v>874.67279052734398</v>
      </c>
      <c r="AP149" s="130">
        <v>14885.681640625</v>
      </c>
    </row>
    <row r="150" spans="1:42" x14ac:dyDescent="0.5">
      <c r="A150" s="129" t="s">
        <v>409</v>
      </c>
      <c r="B150" s="129">
        <v>0</v>
      </c>
      <c r="C150" s="129" t="s">
        <v>407</v>
      </c>
      <c r="D150" s="130" t="s">
        <v>411</v>
      </c>
      <c r="E150" s="129">
        <v>2035</v>
      </c>
      <c r="L150" s="130">
        <v>0</v>
      </c>
      <c r="N150" s="130">
        <v>1364.8116912841799</v>
      </c>
      <c r="O150" s="130">
        <v>2246.9894366264298</v>
      </c>
      <c r="P150" s="130">
        <v>0</v>
      </c>
      <c r="R150" s="130">
        <v>0</v>
      </c>
      <c r="V150" s="130">
        <v>-41007.719604492202</v>
      </c>
      <c r="X150" s="130">
        <v>41.7404359791377</v>
      </c>
      <c r="Y150" s="130">
        <v>44.423833532808402</v>
      </c>
      <c r="Z150" s="130">
        <v>39.295874856945503</v>
      </c>
      <c r="AA150" s="130">
        <v>0</v>
      </c>
      <c r="AB150" s="130">
        <v>0</v>
      </c>
      <c r="AC150" s="130">
        <v>0</v>
      </c>
      <c r="AD150" s="130">
        <v>0</v>
      </c>
      <c r="AE150" s="130">
        <v>0</v>
      </c>
      <c r="AF150" s="130">
        <v>0</v>
      </c>
      <c r="AG150" s="130">
        <v>0</v>
      </c>
    </row>
    <row r="151" spans="1:42" x14ac:dyDescent="0.5">
      <c r="A151" s="129" t="s">
        <v>409</v>
      </c>
      <c r="B151" s="129">
        <v>0</v>
      </c>
      <c r="C151" s="129" t="s">
        <v>407</v>
      </c>
      <c r="D151" s="130" t="s">
        <v>407</v>
      </c>
      <c r="E151" s="129">
        <v>2035</v>
      </c>
      <c r="F151" s="130">
        <v>897.76171875</v>
      </c>
      <c r="G151" s="130">
        <v>862.23406982421898</v>
      </c>
      <c r="H151" s="130">
        <v>2965</v>
      </c>
      <c r="J151" s="130">
        <v>62.044166555825697</v>
      </c>
      <c r="K151" s="130">
        <v>70.370343600267702</v>
      </c>
      <c r="L151" s="130">
        <v>1397.2000122070301</v>
      </c>
      <c r="M151" s="130">
        <v>5534.2001342773401</v>
      </c>
      <c r="N151" s="130">
        <v>2246.98949432373</v>
      </c>
      <c r="O151" s="130">
        <v>1364.8117489814799</v>
      </c>
      <c r="P151" s="130">
        <v>6416.3781318664596</v>
      </c>
      <c r="Q151" s="130">
        <v>242393.67041015599</v>
      </c>
      <c r="R151" s="130">
        <v>-32448.619628906301</v>
      </c>
      <c r="S151" s="130">
        <v>37.777335660179801</v>
      </c>
      <c r="T151" s="130">
        <v>37.726342174820999</v>
      </c>
      <c r="U151" s="130">
        <v>192692.494934082</v>
      </c>
      <c r="V151" s="130">
        <v>1172.14851021767</v>
      </c>
      <c r="X151" s="130">
        <v>37.192270759686998</v>
      </c>
      <c r="Y151" s="130">
        <v>38.313895463030001</v>
      </c>
      <c r="Z151" s="130">
        <v>36.170476527322201</v>
      </c>
      <c r="AA151" s="130">
        <v>0</v>
      </c>
      <c r="AB151" s="130">
        <v>0</v>
      </c>
      <c r="AC151" s="130">
        <v>0</v>
      </c>
      <c r="AD151" s="130">
        <v>0</v>
      </c>
      <c r="AE151" s="130">
        <v>0</v>
      </c>
      <c r="AF151" s="130">
        <v>0</v>
      </c>
      <c r="AG151" s="130">
        <v>0</v>
      </c>
      <c r="AK151" s="130">
        <v>117214.845184326</v>
      </c>
      <c r="AL151" s="130">
        <v>897.76171875</v>
      </c>
      <c r="AM151" s="130">
        <v>872.97351074218795</v>
      </c>
      <c r="AN151" s="130">
        <v>872.97351074218795</v>
      </c>
      <c r="AP151" s="130">
        <v>15198.9326171875</v>
      </c>
    </row>
    <row r="152" spans="1:42" x14ac:dyDescent="0.5">
      <c r="A152" s="129" t="s">
        <v>409</v>
      </c>
      <c r="B152" s="129">
        <v>0</v>
      </c>
      <c r="C152" s="129" t="s">
        <v>407</v>
      </c>
      <c r="D152" s="130" t="s">
        <v>411</v>
      </c>
      <c r="E152" s="129">
        <v>2036</v>
      </c>
      <c r="L152" s="130">
        <v>0</v>
      </c>
      <c r="N152" s="130">
        <v>1354.0926933288599</v>
      </c>
      <c r="O152" s="130">
        <v>2431.5729981660802</v>
      </c>
      <c r="P152" s="130">
        <v>0</v>
      </c>
      <c r="R152" s="130">
        <v>0</v>
      </c>
      <c r="V152" s="130">
        <v>-49943.927719116196</v>
      </c>
      <c r="X152" s="130">
        <v>42.5769442365469</v>
      </c>
      <c r="Y152" s="130">
        <v>45.238474168850303</v>
      </c>
      <c r="Z152" s="130">
        <v>40.147254890681097</v>
      </c>
      <c r="AA152" s="130">
        <v>0</v>
      </c>
      <c r="AB152" s="130">
        <v>0</v>
      </c>
      <c r="AC152" s="130">
        <v>0</v>
      </c>
      <c r="AD152" s="130">
        <v>0</v>
      </c>
      <c r="AE152" s="130">
        <v>0</v>
      </c>
      <c r="AF152" s="130">
        <v>0</v>
      </c>
      <c r="AG152" s="130">
        <v>0</v>
      </c>
    </row>
    <row r="153" spans="1:42" x14ac:dyDescent="0.5">
      <c r="A153" s="129" t="s">
        <v>409</v>
      </c>
      <c r="B153" s="129">
        <v>0</v>
      </c>
      <c r="C153" s="129" t="s">
        <v>407</v>
      </c>
      <c r="D153" s="130" t="s">
        <v>407</v>
      </c>
      <c r="E153" s="129">
        <v>2036</v>
      </c>
      <c r="F153" s="130">
        <v>894.78167724609398</v>
      </c>
      <c r="G153" s="130">
        <v>859.37194824218795</v>
      </c>
      <c r="H153" s="130">
        <v>3125</v>
      </c>
      <c r="J153" s="130">
        <v>67.610779867826196</v>
      </c>
      <c r="K153" s="130">
        <v>70.278669384255906</v>
      </c>
      <c r="L153" s="130">
        <v>1440.40002441406</v>
      </c>
      <c r="M153" s="130">
        <v>5523.736328125</v>
      </c>
      <c r="N153" s="130">
        <v>2431.5731811523401</v>
      </c>
      <c r="O153" s="130">
        <v>1354.0928763151201</v>
      </c>
      <c r="P153" s="130">
        <v>6601.2167167663602</v>
      </c>
      <c r="Q153" s="130">
        <v>251988.173828125</v>
      </c>
      <c r="R153" s="130">
        <v>-68807.266113281294</v>
      </c>
      <c r="S153" s="130">
        <v>38.172989107917502</v>
      </c>
      <c r="T153" s="130">
        <v>35.6269328427422</v>
      </c>
      <c r="U153" s="130">
        <v>205127.51687622099</v>
      </c>
      <c r="V153" s="130">
        <v>2781.36696052551</v>
      </c>
      <c r="X153" s="130">
        <v>35.342117080271599</v>
      </c>
      <c r="Y153" s="130">
        <v>35.3201794515129</v>
      </c>
      <c r="Z153" s="130">
        <v>35.362143765758603</v>
      </c>
      <c r="AA153" s="130">
        <v>0</v>
      </c>
      <c r="AB153" s="130">
        <v>0</v>
      </c>
      <c r="AC153" s="130">
        <v>0</v>
      </c>
      <c r="AD153" s="130">
        <v>0</v>
      </c>
      <c r="AE153" s="130">
        <v>0</v>
      </c>
      <c r="AF153" s="130">
        <v>0</v>
      </c>
      <c r="AG153" s="130">
        <v>0</v>
      </c>
      <c r="AK153" s="130">
        <v>278136.69873046898</v>
      </c>
      <c r="AL153" s="130">
        <v>894.78167724609398</v>
      </c>
      <c r="AM153" s="130">
        <v>870.21307373046898</v>
      </c>
      <c r="AN153" s="130">
        <v>870.21307373046898</v>
      </c>
      <c r="AP153" s="130">
        <v>15533.3076171875</v>
      </c>
    </row>
    <row r="154" spans="1:42" x14ac:dyDescent="0.5">
      <c r="A154" s="129" t="s">
        <v>409</v>
      </c>
      <c r="B154" s="129">
        <v>0</v>
      </c>
      <c r="C154" s="129" t="s">
        <v>407</v>
      </c>
      <c r="D154" s="130" t="s">
        <v>411</v>
      </c>
      <c r="E154" s="129">
        <v>2037</v>
      </c>
      <c r="L154" s="130">
        <v>0</v>
      </c>
      <c r="N154" s="130">
        <v>1345.6474342346201</v>
      </c>
      <c r="O154" s="130">
        <v>2425.2214256524999</v>
      </c>
      <c r="P154" s="130">
        <v>0</v>
      </c>
      <c r="R154" s="130">
        <v>0</v>
      </c>
      <c r="V154" s="130">
        <v>-51860.374744415298</v>
      </c>
      <c r="X154" s="130">
        <v>44.250770589750097</v>
      </c>
      <c r="Y154" s="130">
        <v>46.970882854242397</v>
      </c>
      <c r="Z154" s="130">
        <v>41.7727625582231</v>
      </c>
      <c r="AA154" s="130">
        <v>0</v>
      </c>
      <c r="AB154" s="130">
        <v>0</v>
      </c>
      <c r="AC154" s="130">
        <v>0</v>
      </c>
      <c r="AD154" s="130">
        <v>0</v>
      </c>
      <c r="AE154" s="130">
        <v>0</v>
      </c>
      <c r="AF154" s="130">
        <v>0</v>
      </c>
      <c r="AG154" s="130">
        <v>0</v>
      </c>
    </row>
    <row r="155" spans="1:42" x14ac:dyDescent="0.5">
      <c r="A155" s="129" t="s">
        <v>409</v>
      </c>
      <c r="B155" s="129">
        <v>0</v>
      </c>
      <c r="C155" s="129" t="s">
        <v>407</v>
      </c>
      <c r="D155" s="130" t="s">
        <v>407</v>
      </c>
      <c r="E155" s="129">
        <v>2037</v>
      </c>
      <c r="F155" s="130">
        <v>895.28430175781295</v>
      </c>
      <c r="G155" s="130">
        <v>859.85467529296898</v>
      </c>
      <c r="H155" s="130">
        <v>3125</v>
      </c>
      <c r="J155" s="130">
        <v>67.516682272302702</v>
      </c>
      <c r="K155" s="130">
        <v>70.294104393313106</v>
      </c>
      <c r="L155" s="130">
        <v>1440.40002441406</v>
      </c>
      <c r="M155" s="130">
        <v>5512.9490356445303</v>
      </c>
      <c r="N155" s="130">
        <v>2425.22141265869</v>
      </c>
      <c r="O155" s="130">
        <v>1345.64742124081</v>
      </c>
      <c r="P155" s="130">
        <v>6592.5232963562003</v>
      </c>
      <c r="Q155" s="130">
        <v>257601.259521484</v>
      </c>
      <c r="R155" s="130">
        <v>-71804.182861328096</v>
      </c>
      <c r="S155" s="130">
        <v>39.074759078040003</v>
      </c>
      <c r="T155" s="130">
        <v>36.721314144121997</v>
      </c>
      <c r="U155" s="130">
        <v>209531.94543456999</v>
      </c>
      <c r="V155" s="130">
        <v>2788.1616563797002</v>
      </c>
      <c r="X155" s="130">
        <v>36.431140821273999</v>
      </c>
      <c r="Y155" s="130">
        <v>36.117138245096598</v>
      </c>
      <c r="Z155" s="130">
        <v>36.717195524179097</v>
      </c>
      <c r="AA155" s="130">
        <v>0</v>
      </c>
      <c r="AB155" s="130">
        <v>0</v>
      </c>
      <c r="AC155" s="130">
        <v>0</v>
      </c>
      <c r="AD155" s="130">
        <v>0</v>
      </c>
      <c r="AE155" s="130">
        <v>0</v>
      </c>
      <c r="AF155" s="130">
        <v>0</v>
      </c>
      <c r="AG155" s="130">
        <v>0</v>
      </c>
      <c r="AK155" s="130">
        <v>278816.17578125</v>
      </c>
      <c r="AL155" s="130">
        <v>895.28430175781295</v>
      </c>
      <c r="AM155" s="130">
        <v>869.77679443359398</v>
      </c>
      <c r="AN155" s="130">
        <v>869.77679443359398</v>
      </c>
      <c r="AP155" s="130">
        <v>15874.3603515625</v>
      </c>
    </row>
    <row r="156" spans="1:42" x14ac:dyDescent="0.5">
      <c r="A156" s="129" t="s">
        <v>409</v>
      </c>
      <c r="B156" s="129">
        <v>0</v>
      </c>
      <c r="C156" s="129" t="s">
        <v>407</v>
      </c>
      <c r="D156" s="130" t="s">
        <v>411</v>
      </c>
      <c r="E156" s="129">
        <v>2038</v>
      </c>
      <c r="L156" s="130">
        <v>0</v>
      </c>
      <c r="N156" s="130">
        <v>1319.5698699951199</v>
      </c>
      <c r="O156" s="130">
        <v>2556.4163107872</v>
      </c>
      <c r="P156" s="130">
        <v>0</v>
      </c>
      <c r="R156" s="130">
        <v>0</v>
      </c>
      <c r="V156" s="130">
        <v>-61432.182006835901</v>
      </c>
      <c r="X156" s="130">
        <v>45.8620842816078</v>
      </c>
      <c r="Y156" s="130">
        <v>48.706629157523103</v>
      </c>
      <c r="Z156" s="130">
        <v>43.270718792554199</v>
      </c>
      <c r="AA156" s="130">
        <v>0</v>
      </c>
      <c r="AB156" s="130">
        <v>0</v>
      </c>
      <c r="AC156" s="130">
        <v>0</v>
      </c>
      <c r="AD156" s="130">
        <v>0</v>
      </c>
      <c r="AE156" s="130">
        <v>0</v>
      </c>
      <c r="AF156" s="130">
        <v>0</v>
      </c>
      <c r="AG156" s="130">
        <v>0</v>
      </c>
    </row>
    <row r="157" spans="1:42" x14ac:dyDescent="0.5">
      <c r="A157" s="129" t="s">
        <v>409</v>
      </c>
      <c r="B157" s="129">
        <v>0</v>
      </c>
      <c r="C157" s="129" t="s">
        <v>407</v>
      </c>
      <c r="D157" s="130" t="s">
        <v>407</v>
      </c>
      <c r="E157" s="129">
        <v>2038</v>
      </c>
      <c r="F157" s="130">
        <v>894.23522949218795</v>
      </c>
      <c r="G157" s="130">
        <v>858.84710693359398</v>
      </c>
      <c r="H157" s="130">
        <v>3285</v>
      </c>
      <c r="J157" s="130">
        <v>72.743207102146798</v>
      </c>
      <c r="K157" s="130">
        <v>70.220161859596303</v>
      </c>
      <c r="L157" s="130">
        <v>1483.6000366210901</v>
      </c>
      <c r="M157" s="130">
        <v>5500.6968078613299</v>
      </c>
      <c r="N157" s="130">
        <v>2556.41627502441</v>
      </c>
      <c r="O157" s="130">
        <v>1319.5698342323301</v>
      </c>
      <c r="P157" s="130">
        <v>6737.5432281494104</v>
      </c>
      <c r="Q157" s="130">
        <v>266633.11157226597</v>
      </c>
      <c r="R157" s="130">
        <v>-98570.978881835894</v>
      </c>
      <c r="S157" s="130">
        <v>39.574233892596702</v>
      </c>
      <c r="T157" s="130">
        <v>35.676988344089203</v>
      </c>
      <c r="U157" s="130">
        <v>222729.11999511701</v>
      </c>
      <c r="V157" s="130">
        <v>4794.04613685608</v>
      </c>
      <c r="X157" s="130">
        <v>35.632376945182102</v>
      </c>
      <c r="Y157" s="130">
        <v>33.332843955906</v>
      </c>
      <c r="Z157" s="130">
        <v>37.727239458972903</v>
      </c>
      <c r="AA157" s="130">
        <v>0</v>
      </c>
      <c r="AB157" s="130">
        <v>0</v>
      </c>
      <c r="AC157" s="130">
        <v>0</v>
      </c>
      <c r="AD157" s="130">
        <v>0</v>
      </c>
      <c r="AE157" s="130">
        <v>0</v>
      </c>
      <c r="AF157" s="130">
        <v>0</v>
      </c>
      <c r="AG157" s="130">
        <v>0</v>
      </c>
      <c r="AK157" s="130">
        <v>479404.61035156302</v>
      </c>
      <c r="AL157" s="130">
        <v>894.23522949218795</v>
      </c>
      <c r="AM157" s="130">
        <v>869.234130859375</v>
      </c>
      <c r="AN157" s="130">
        <v>869.234130859375</v>
      </c>
      <c r="AP157" s="130">
        <v>16222.8427734375</v>
      </c>
    </row>
    <row r="158" spans="1:42" x14ac:dyDescent="0.5">
      <c r="A158" s="129" t="s">
        <v>409</v>
      </c>
      <c r="B158" s="129">
        <v>0</v>
      </c>
      <c r="C158" s="129" t="s">
        <v>407</v>
      </c>
      <c r="D158" s="130" t="s">
        <v>411</v>
      </c>
      <c r="E158" s="129">
        <v>2039</v>
      </c>
      <c r="L158" s="130">
        <v>0</v>
      </c>
      <c r="N158" s="130">
        <v>1309.7220039367701</v>
      </c>
      <c r="O158" s="130">
        <v>2552.0408711433402</v>
      </c>
      <c r="P158" s="130">
        <v>0</v>
      </c>
      <c r="R158" s="130">
        <v>0</v>
      </c>
      <c r="V158" s="130">
        <v>-62390.663696289099</v>
      </c>
      <c r="X158" s="130">
        <v>46.747948288590898</v>
      </c>
      <c r="Y158" s="130">
        <v>49.526192958538303</v>
      </c>
      <c r="Z158" s="130">
        <v>44.235448760986301</v>
      </c>
      <c r="AA158" s="130">
        <v>0</v>
      </c>
      <c r="AB158" s="130">
        <v>0</v>
      </c>
      <c r="AC158" s="130">
        <v>0</v>
      </c>
      <c r="AD158" s="130">
        <v>0</v>
      </c>
      <c r="AE158" s="130">
        <v>0</v>
      </c>
      <c r="AF158" s="130">
        <v>0</v>
      </c>
      <c r="AG158" s="130">
        <v>0</v>
      </c>
    </row>
    <row r="159" spans="1:42" x14ac:dyDescent="0.5">
      <c r="A159" s="129" t="s">
        <v>409</v>
      </c>
      <c r="B159" s="129">
        <v>0</v>
      </c>
      <c r="C159" s="129" t="s">
        <v>407</v>
      </c>
      <c r="D159" s="130" t="s">
        <v>407</v>
      </c>
      <c r="E159" s="129">
        <v>2039</v>
      </c>
      <c r="F159" s="130">
        <v>893.24560546875</v>
      </c>
      <c r="G159" s="130">
        <v>857.89666748046898</v>
      </c>
      <c r="H159" s="130">
        <v>3285</v>
      </c>
      <c r="J159" s="130">
        <v>72.9345844154209</v>
      </c>
      <c r="K159" s="130">
        <v>70.173240573323795</v>
      </c>
      <c r="L159" s="130">
        <v>1483.6000366210901</v>
      </c>
      <c r="M159" s="130">
        <v>5490.9378356933603</v>
      </c>
      <c r="N159" s="130">
        <v>2552.0407333374001</v>
      </c>
      <c r="O159" s="130">
        <v>1309.72186613083</v>
      </c>
      <c r="P159" s="130">
        <v>6733.2565116882297</v>
      </c>
      <c r="Q159" s="130">
        <v>272921.81689453102</v>
      </c>
      <c r="R159" s="130">
        <v>-103978.918823242</v>
      </c>
      <c r="S159" s="130">
        <v>40.533405555063503</v>
      </c>
      <c r="T159" s="130">
        <v>36.213776882276598</v>
      </c>
      <c r="U159" s="130">
        <v>227637.39385986299</v>
      </c>
      <c r="V159" s="130">
        <v>4792.6390037536603</v>
      </c>
      <c r="X159" s="130">
        <v>36.2126295429387</v>
      </c>
      <c r="Y159" s="130">
        <v>33.710477858323301</v>
      </c>
      <c r="Z159" s="130">
        <v>38.475444979460299</v>
      </c>
      <c r="AA159" s="130">
        <v>0</v>
      </c>
      <c r="AB159" s="130">
        <v>0</v>
      </c>
      <c r="AC159" s="130">
        <v>0</v>
      </c>
      <c r="AD159" s="130">
        <v>0</v>
      </c>
      <c r="AE159" s="130">
        <v>0</v>
      </c>
      <c r="AF159" s="130">
        <v>0</v>
      </c>
      <c r="AG159" s="130">
        <v>0</v>
      </c>
      <c r="AK159" s="130">
        <v>479263.90332031302</v>
      </c>
      <c r="AL159" s="130">
        <v>893.24560546875</v>
      </c>
      <c r="AM159" s="130">
        <v>867.92858886718795</v>
      </c>
      <c r="AN159" s="130">
        <v>867.92858886718795</v>
      </c>
      <c r="AP159" s="130">
        <v>16596.751953125</v>
      </c>
    </row>
    <row r="160" spans="1:42" x14ac:dyDescent="0.5">
      <c r="A160" s="129" t="s">
        <v>409</v>
      </c>
      <c r="B160" s="129">
        <v>0</v>
      </c>
      <c r="C160" s="129" t="s">
        <v>407</v>
      </c>
      <c r="D160" s="130" t="s">
        <v>411</v>
      </c>
      <c r="E160" s="129">
        <v>2040</v>
      </c>
      <c r="L160" s="130">
        <v>0</v>
      </c>
      <c r="N160" s="130">
        <v>1275.1076202392601</v>
      </c>
      <c r="O160" s="130">
        <v>2680.9256591796898</v>
      </c>
      <c r="P160" s="130">
        <v>0</v>
      </c>
      <c r="R160" s="130">
        <v>0</v>
      </c>
      <c r="V160" s="130">
        <v>-72072.629699707002</v>
      </c>
      <c r="X160" s="130">
        <v>47.9364419009516</v>
      </c>
      <c r="Y160" s="130">
        <v>50.674864348780602</v>
      </c>
      <c r="Z160" s="130">
        <v>45.454746557606597</v>
      </c>
      <c r="AA160" s="130">
        <v>0</v>
      </c>
      <c r="AB160" s="130">
        <v>0</v>
      </c>
      <c r="AC160" s="130">
        <v>0</v>
      </c>
      <c r="AD160" s="130">
        <v>0</v>
      </c>
      <c r="AE160" s="130">
        <v>0</v>
      </c>
      <c r="AF160" s="130">
        <v>0</v>
      </c>
      <c r="AG160" s="130">
        <v>0</v>
      </c>
    </row>
    <row r="161" spans="1:42" x14ac:dyDescent="0.5">
      <c r="A161" s="129" t="s">
        <v>409</v>
      </c>
      <c r="B161" s="129">
        <v>0</v>
      </c>
      <c r="C161" s="129" t="s">
        <v>407</v>
      </c>
      <c r="D161" s="130" t="s">
        <v>407</v>
      </c>
      <c r="E161" s="129">
        <v>2040</v>
      </c>
      <c r="F161" s="130">
        <v>889.70941162109398</v>
      </c>
      <c r="G161" s="130">
        <v>854.50042724609398</v>
      </c>
      <c r="H161" s="130">
        <v>3445</v>
      </c>
      <c r="J161" s="130">
        <v>78.677505609767294</v>
      </c>
      <c r="K161" s="130">
        <v>70.115877848667793</v>
      </c>
      <c r="L161" s="130">
        <v>1526.80004882813</v>
      </c>
      <c r="M161" s="130">
        <v>5479.7013244628897</v>
      </c>
      <c r="N161" s="130">
        <v>2680.9258575439499</v>
      </c>
      <c r="O161" s="130">
        <v>1275.1078186035199</v>
      </c>
      <c r="P161" s="130">
        <v>6885.5198059082004</v>
      </c>
      <c r="Q161" s="130">
        <v>283348.20336914097</v>
      </c>
      <c r="R161" s="130">
        <v>-118099.914306641</v>
      </c>
      <c r="S161" s="130">
        <v>41.151316292200697</v>
      </c>
      <c r="T161" s="130">
        <v>36.009583197771903</v>
      </c>
      <c r="U161" s="130">
        <v>243340.17617797901</v>
      </c>
      <c r="V161" s="130">
        <v>7174.2049980163602</v>
      </c>
      <c r="X161" s="130">
        <v>36.080782405665701</v>
      </c>
      <c r="Y161" s="130">
        <v>33.308836450978703</v>
      </c>
      <c r="Z161" s="130">
        <v>38.592858427100701</v>
      </c>
      <c r="AA161" s="130">
        <v>0</v>
      </c>
      <c r="AB161" s="130">
        <v>0</v>
      </c>
      <c r="AC161" s="130">
        <v>0</v>
      </c>
      <c r="AD161" s="130">
        <v>0</v>
      </c>
      <c r="AE161" s="130">
        <v>0</v>
      </c>
      <c r="AF161" s="130">
        <v>0</v>
      </c>
      <c r="AG161" s="130">
        <v>0</v>
      </c>
      <c r="AK161" s="130">
        <v>717420.50683593797</v>
      </c>
      <c r="AL161" s="130">
        <v>889.70941162109398</v>
      </c>
      <c r="AM161" s="130">
        <v>866.431884765625</v>
      </c>
      <c r="AN161" s="130">
        <v>866.431884765625</v>
      </c>
      <c r="AP161" s="130">
        <v>16961.88671875</v>
      </c>
    </row>
    <row r="162" spans="1:42" x14ac:dyDescent="0.5">
      <c r="A162" s="129" t="s">
        <v>409</v>
      </c>
      <c r="B162" s="129">
        <v>0</v>
      </c>
      <c r="C162" s="129" t="s">
        <v>407</v>
      </c>
      <c r="D162" s="130" t="s">
        <v>411</v>
      </c>
      <c r="E162" s="129">
        <v>2041</v>
      </c>
      <c r="L162" s="130">
        <v>0</v>
      </c>
      <c r="N162" s="130">
        <v>2105.9412155151399</v>
      </c>
      <c r="O162" s="130">
        <v>2417.1462116241501</v>
      </c>
      <c r="P162" s="130">
        <v>0</v>
      </c>
      <c r="R162" s="130">
        <v>0</v>
      </c>
      <c r="V162" s="130">
        <v>-17128.335479736299</v>
      </c>
      <c r="X162" s="130">
        <v>48.858845896263603</v>
      </c>
      <c r="Y162" s="130">
        <v>51.5808409913746</v>
      </c>
      <c r="Z162" s="130">
        <v>46.379122615900798</v>
      </c>
      <c r="AA162" s="130">
        <v>0</v>
      </c>
      <c r="AB162" s="130">
        <v>0</v>
      </c>
      <c r="AC162" s="130">
        <v>0</v>
      </c>
      <c r="AD162" s="130">
        <v>0</v>
      </c>
      <c r="AE162" s="130">
        <v>0</v>
      </c>
      <c r="AF162" s="130">
        <v>0</v>
      </c>
      <c r="AG162" s="130">
        <v>111.11011505127</v>
      </c>
    </row>
    <row r="163" spans="1:42" x14ac:dyDescent="0.5">
      <c r="A163" s="129" t="s">
        <v>409</v>
      </c>
      <c r="B163" s="129">
        <v>0</v>
      </c>
      <c r="C163" s="129" t="s">
        <v>407</v>
      </c>
      <c r="D163" s="130" t="s">
        <v>407</v>
      </c>
      <c r="E163" s="129">
        <v>2041</v>
      </c>
      <c r="F163" s="130">
        <v>890.60711669921898</v>
      </c>
      <c r="G163" s="130">
        <v>855.362548828125</v>
      </c>
      <c r="H163" s="130">
        <v>2947</v>
      </c>
      <c r="J163" s="130">
        <v>18.289031359843499</v>
      </c>
      <c r="K163" s="130">
        <v>70.068590499093304</v>
      </c>
      <c r="L163" s="130">
        <v>1011.80007362366</v>
      </c>
      <c r="M163" s="130">
        <v>5466.5540771484402</v>
      </c>
      <c r="N163" s="130">
        <v>2417.14601898193</v>
      </c>
      <c r="O163" s="130">
        <v>2105.9410228729198</v>
      </c>
      <c r="P163" s="130">
        <v>5777.7590026855496</v>
      </c>
      <c r="Q163" s="130">
        <v>218656.33203125</v>
      </c>
      <c r="R163" s="130">
        <v>-84291.357910156294</v>
      </c>
      <c r="S163" s="130">
        <v>37.844488136250902</v>
      </c>
      <c r="T163" s="130">
        <v>38.373759141812499</v>
      </c>
      <c r="U163" s="130">
        <v>264127.60336303699</v>
      </c>
      <c r="V163" s="130">
        <v>5346.0541896820096</v>
      </c>
      <c r="W163" s="130">
        <v>1121.44445800781</v>
      </c>
      <c r="X163" s="130">
        <v>38.296239931289499</v>
      </c>
      <c r="Y163" s="130">
        <v>36.185339660936798</v>
      </c>
      <c r="Z163" s="130">
        <v>40.219259025746801</v>
      </c>
      <c r="AA163" s="130">
        <v>0</v>
      </c>
      <c r="AB163" s="130">
        <v>0</v>
      </c>
      <c r="AC163" s="130">
        <v>0</v>
      </c>
      <c r="AD163" s="130">
        <v>0</v>
      </c>
      <c r="AE163" s="130">
        <v>0</v>
      </c>
      <c r="AF163" s="130">
        <v>0</v>
      </c>
      <c r="AG163" s="130">
        <v>111.111114501953</v>
      </c>
      <c r="AK163" s="130">
        <v>534605.42236328102</v>
      </c>
      <c r="AL163" s="130">
        <v>890.60711669921898</v>
      </c>
      <c r="AM163" s="130">
        <v>867.21350097656295</v>
      </c>
      <c r="AN163" s="130">
        <v>867.21350097656295</v>
      </c>
      <c r="AP163" s="130">
        <v>17318.81640625</v>
      </c>
    </row>
    <row r="164" spans="1:42" x14ac:dyDescent="0.5">
      <c r="A164" s="129" t="s">
        <v>409</v>
      </c>
      <c r="B164" s="129">
        <v>0</v>
      </c>
      <c r="C164" s="129" t="s">
        <v>407</v>
      </c>
      <c r="D164" s="130" t="s">
        <v>411</v>
      </c>
      <c r="E164" s="129">
        <v>2042</v>
      </c>
      <c r="L164" s="130">
        <v>0</v>
      </c>
      <c r="N164" s="130">
        <v>2104.7042236328102</v>
      </c>
      <c r="O164" s="130">
        <v>2421.5318427085899</v>
      </c>
      <c r="P164" s="130">
        <v>0</v>
      </c>
      <c r="R164" s="130">
        <v>0</v>
      </c>
      <c r="V164" s="130">
        <v>-17450.6843566895</v>
      </c>
      <c r="X164" s="130">
        <v>49.890807238016997</v>
      </c>
      <c r="Y164" s="130">
        <v>52.544869901576703</v>
      </c>
      <c r="Z164" s="130">
        <v>47.472970047130197</v>
      </c>
      <c r="AA164" s="130">
        <v>0</v>
      </c>
      <c r="AB164" s="130">
        <v>0</v>
      </c>
      <c r="AC164" s="130">
        <v>0</v>
      </c>
      <c r="AD164" s="130">
        <v>0</v>
      </c>
      <c r="AE164" s="130">
        <v>0</v>
      </c>
      <c r="AF164" s="130">
        <v>0</v>
      </c>
      <c r="AG164" s="130">
        <v>111.11011505127</v>
      </c>
    </row>
    <row r="165" spans="1:42" x14ac:dyDescent="0.5">
      <c r="A165" s="129" t="s">
        <v>409</v>
      </c>
      <c r="B165" s="129">
        <v>0</v>
      </c>
      <c r="C165" s="129" t="s">
        <v>407</v>
      </c>
      <c r="D165" s="130" t="s">
        <v>407</v>
      </c>
      <c r="E165" s="129">
        <v>2042</v>
      </c>
      <c r="F165" s="130">
        <v>889.41717529296898</v>
      </c>
      <c r="G165" s="130">
        <v>854.2197265625</v>
      </c>
      <c r="H165" s="130">
        <v>2947</v>
      </c>
      <c r="J165" s="130">
        <v>18.447284950358501</v>
      </c>
      <c r="K165" s="130">
        <v>69.987828014587095</v>
      </c>
      <c r="L165" s="130">
        <v>1011.80007362366</v>
      </c>
      <c r="M165" s="130">
        <v>5452.9577636718795</v>
      </c>
      <c r="N165" s="130">
        <v>2421.5318679809602</v>
      </c>
      <c r="O165" s="130">
        <v>2104.7042489051801</v>
      </c>
      <c r="P165" s="130">
        <v>5769.78516387939</v>
      </c>
      <c r="Q165" s="130">
        <v>223334.7421875</v>
      </c>
      <c r="R165" s="130">
        <v>-95840.576538085894</v>
      </c>
      <c r="S165" s="130">
        <v>38.707635699443898</v>
      </c>
      <c r="T165" s="130">
        <v>38.485055258902797</v>
      </c>
      <c r="U165" s="130">
        <v>269872.88943481399</v>
      </c>
      <c r="V165" s="130">
        <v>5392.88233184814</v>
      </c>
      <c r="W165" s="130">
        <v>969.77777099609398</v>
      </c>
      <c r="X165" s="130">
        <v>38.497344610135798</v>
      </c>
      <c r="Y165" s="130">
        <v>35.261420575138303</v>
      </c>
      <c r="Z165" s="130">
        <v>41.445254464008002</v>
      </c>
      <c r="AA165" s="130">
        <v>0</v>
      </c>
      <c r="AB165" s="130">
        <v>0</v>
      </c>
      <c r="AC165" s="130">
        <v>0</v>
      </c>
      <c r="AD165" s="130">
        <v>0</v>
      </c>
      <c r="AE165" s="130">
        <v>0</v>
      </c>
      <c r="AF165" s="130">
        <v>0</v>
      </c>
      <c r="AG165" s="130">
        <v>111.111114501953</v>
      </c>
      <c r="AK165" s="130">
        <v>539288.21264648403</v>
      </c>
      <c r="AL165" s="130">
        <v>889.41717529296898</v>
      </c>
      <c r="AM165" s="130">
        <v>864.776123046875</v>
      </c>
      <c r="AN165" s="130">
        <v>864.776123046875</v>
      </c>
      <c r="AP165" s="130">
        <v>17699.8359375</v>
      </c>
    </row>
    <row r="166" spans="1:42" x14ac:dyDescent="0.5">
      <c r="A166" s="129" t="s">
        <v>409</v>
      </c>
      <c r="B166" s="129">
        <v>0</v>
      </c>
      <c r="C166" s="129" t="s">
        <v>407</v>
      </c>
      <c r="D166" s="130" t="s">
        <v>411</v>
      </c>
      <c r="E166" s="129">
        <v>2043</v>
      </c>
      <c r="L166" s="130">
        <v>0</v>
      </c>
      <c r="N166" s="130">
        <v>2084.8118667602498</v>
      </c>
      <c r="O166" s="130">
        <v>2418.3208956718399</v>
      </c>
      <c r="P166" s="130">
        <v>0</v>
      </c>
      <c r="R166" s="130">
        <v>0</v>
      </c>
      <c r="V166" s="130">
        <v>-18735.874618530299</v>
      </c>
      <c r="X166" s="130">
        <v>51.193790812035097</v>
      </c>
      <c r="Y166" s="130">
        <v>53.797313383255897</v>
      </c>
      <c r="Z166" s="130">
        <v>48.8219953806612</v>
      </c>
      <c r="AA166" s="130">
        <v>0</v>
      </c>
      <c r="AB166" s="130">
        <v>0</v>
      </c>
      <c r="AC166" s="130">
        <v>0</v>
      </c>
      <c r="AD166" s="130">
        <v>0</v>
      </c>
      <c r="AE166" s="130">
        <v>0</v>
      </c>
      <c r="AF166" s="130">
        <v>0</v>
      </c>
      <c r="AG166" s="130">
        <v>111.11011505127</v>
      </c>
    </row>
    <row r="167" spans="1:42" x14ac:dyDescent="0.5">
      <c r="A167" s="129" t="s">
        <v>409</v>
      </c>
      <c r="B167" s="129">
        <v>0</v>
      </c>
      <c r="C167" s="129" t="s">
        <v>407</v>
      </c>
      <c r="D167" s="130" t="s">
        <v>407</v>
      </c>
      <c r="E167" s="129">
        <v>2043</v>
      </c>
      <c r="F167" s="130">
        <v>888.48370361328102</v>
      </c>
      <c r="G167" s="130">
        <v>853.32318115234398</v>
      </c>
      <c r="H167" s="130">
        <v>2947</v>
      </c>
      <c r="J167" s="130">
        <v>18.5717317859927</v>
      </c>
      <c r="K167" s="130">
        <v>69.910780034977805</v>
      </c>
      <c r="L167" s="130">
        <v>1011.80007362366</v>
      </c>
      <c r="M167" s="130">
        <v>5441.2379760742197</v>
      </c>
      <c r="N167" s="130">
        <v>2418.3209381103502</v>
      </c>
      <c r="O167" s="130">
        <v>2084.8119091987601</v>
      </c>
      <c r="P167" s="130">
        <v>5774.74704742432</v>
      </c>
      <c r="Q167" s="130">
        <v>228424.953369141</v>
      </c>
      <c r="R167" s="130">
        <v>-95454.764892578096</v>
      </c>
      <c r="S167" s="130">
        <v>39.555837077058499</v>
      </c>
      <c r="T167" s="130">
        <v>39.6091470120503</v>
      </c>
      <c r="U167" s="130">
        <v>275986.77581787098</v>
      </c>
      <c r="V167" s="130">
        <v>5429.6736850738498</v>
      </c>
      <c r="W167" s="130">
        <v>850.72222900390602</v>
      </c>
      <c r="X167" s="130">
        <v>39.631986659846902</v>
      </c>
      <c r="Y167" s="130">
        <v>36.709432039224303</v>
      </c>
      <c r="Z167" s="130">
        <v>42.294418617901002</v>
      </c>
      <c r="AA167" s="130">
        <v>0</v>
      </c>
      <c r="AB167" s="130">
        <v>0</v>
      </c>
      <c r="AC167" s="130">
        <v>0</v>
      </c>
      <c r="AD167" s="130">
        <v>0</v>
      </c>
      <c r="AE167" s="130">
        <v>0</v>
      </c>
      <c r="AF167" s="130">
        <v>0</v>
      </c>
      <c r="AG167" s="130">
        <v>111.111114501953</v>
      </c>
      <c r="AK167" s="130">
        <v>542967.35107421898</v>
      </c>
      <c r="AL167" s="130">
        <v>888.48370361328102</v>
      </c>
      <c r="AM167" s="130">
        <v>863.640869140625</v>
      </c>
      <c r="AN167" s="130">
        <v>863.640869140625</v>
      </c>
      <c r="AP167" s="130">
        <v>18088.451171875</v>
      </c>
    </row>
    <row r="168" spans="1:42" x14ac:dyDescent="0.5">
      <c r="A168" s="129" t="s">
        <v>409</v>
      </c>
      <c r="B168" s="129">
        <v>0</v>
      </c>
      <c r="C168" s="129" t="s">
        <v>407</v>
      </c>
      <c r="D168" s="130" t="s">
        <v>411</v>
      </c>
      <c r="E168" s="129">
        <v>2044</v>
      </c>
      <c r="L168" s="130">
        <v>0</v>
      </c>
      <c r="N168" s="130">
        <v>2072.1437530517601</v>
      </c>
      <c r="O168" s="130">
        <v>2427.3441817760499</v>
      </c>
      <c r="P168" s="130">
        <v>0</v>
      </c>
      <c r="R168" s="130">
        <v>0</v>
      </c>
      <c r="V168" s="130">
        <v>-20299.364715576201</v>
      </c>
      <c r="X168" s="130">
        <v>52.668437155218101</v>
      </c>
      <c r="Y168" s="130">
        <v>55.267664153000403</v>
      </c>
      <c r="Z168" s="130">
        <v>50.312887688477801</v>
      </c>
      <c r="AA168" s="130">
        <v>0</v>
      </c>
      <c r="AB168" s="130">
        <v>0</v>
      </c>
      <c r="AC168" s="130">
        <v>0</v>
      </c>
      <c r="AD168" s="130">
        <v>0</v>
      </c>
      <c r="AE168" s="130">
        <v>0</v>
      </c>
      <c r="AF168" s="130">
        <v>0</v>
      </c>
      <c r="AG168" s="130">
        <v>55.554557800292997</v>
      </c>
    </row>
    <row r="169" spans="1:42" x14ac:dyDescent="0.5">
      <c r="A169" s="129" t="s">
        <v>409</v>
      </c>
      <c r="B169" s="129">
        <v>0</v>
      </c>
      <c r="C169" s="129" t="s">
        <v>407</v>
      </c>
      <c r="D169" s="130" t="s">
        <v>407</v>
      </c>
      <c r="E169" s="129">
        <v>2044</v>
      </c>
      <c r="F169" s="130">
        <v>885.33068847656295</v>
      </c>
      <c r="G169" s="130">
        <v>850.29498291015602</v>
      </c>
      <c r="H169" s="130">
        <v>2947</v>
      </c>
      <c r="J169" s="130">
        <v>18.9940072515477</v>
      </c>
      <c r="K169" s="130">
        <v>69.847612031218006</v>
      </c>
      <c r="L169" s="130">
        <v>1011.80007362366</v>
      </c>
      <c r="M169" s="130">
        <v>5431.8705139160202</v>
      </c>
      <c r="N169" s="130">
        <v>2427.3441925048801</v>
      </c>
      <c r="O169" s="130">
        <v>2072.1437637805898</v>
      </c>
      <c r="P169" s="130">
        <v>5787.0705223083496</v>
      </c>
      <c r="Q169" s="130">
        <v>234001.97387695301</v>
      </c>
      <c r="R169" s="130">
        <v>-89878.112548828096</v>
      </c>
      <c r="S169" s="130">
        <v>40.435307116944301</v>
      </c>
      <c r="T169" s="130">
        <v>41.230872347169502</v>
      </c>
      <c r="U169" s="130">
        <v>282187.886901855</v>
      </c>
      <c r="V169" s="130">
        <v>5356.0067272186297</v>
      </c>
      <c r="W169" s="130">
        <v>475.22222900390602</v>
      </c>
      <c r="X169" s="130">
        <v>41.2693870732042</v>
      </c>
      <c r="Y169" s="130">
        <v>38.473417150563201</v>
      </c>
      <c r="Z169" s="130">
        <v>43.803234815597499</v>
      </c>
      <c r="AA169" s="130">
        <v>0</v>
      </c>
      <c r="AB169" s="130">
        <v>0</v>
      </c>
      <c r="AC169" s="130">
        <v>0</v>
      </c>
      <c r="AD169" s="130">
        <v>0</v>
      </c>
      <c r="AE169" s="130">
        <v>0</v>
      </c>
      <c r="AF169" s="130">
        <v>0</v>
      </c>
      <c r="AG169" s="130">
        <v>55.555557250976598</v>
      </c>
      <c r="AK169" s="130">
        <v>535600.689453125</v>
      </c>
      <c r="AL169" s="130">
        <v>885.33068847656295</v>
      </c>
      <c r="AM169" s="130">
        <v>861.02410888671898</v>
      </c>
      <c r="AN169" s="130">
        <v>861.02410888671898</v>
      </c>
      <c r="AP169" s="130">
        <v>18485.537109375</v>
      </c>
    </row>
    <row r="170" spans="1:42" x14ac:dyDescent="0.5">
      <c r="A170" s="129" t="s">
        <v>409</v>
      </c>
      <c r="B170" s="129">
        <v>0</v>
      </c>
      <c r="C170" s="129" t="s">
        <v>407</v>
      </c>
      <c r="D170" s="130" t="s">
        <v>411</v>
      </c>
      <c r="E170" s="129">
        <v>2045</v>
      </c>
      <c r="L170" s="130">
        <v>0</v>
      </c>
      <c r="N170" s="130">
        <v>1082.17527198792</v>
      </c>
      <c r="O170" s="130">
        <v>2588.5755882263202</v>
      </c>
      <c r="P170" s="130">
        <v>0</v>
      </c>
      <c r="R170" s="130">
        <v>0</v>
      </c>
      <c r="V170" s="130">
        <v>-83204.858520507798</v>
      </c>
      <c r="X170" s="130">
        <v>54.219920338669901</v>
      </c>
      <c r="Y170" s="130">
        <v>56.848576487027699</v>
      </c>
      <c r="Z170" s="130">
        <v>51.8427008653724</v>
      </c>
      <c r="AA170" s="130">
        <v>0</v>
      </c>
      <c r="AB170" s="130">
        <v>0</v>
      </c>
      <c r="AC170" s="130">
        <v>0</v>
      </c>
      <c r="AD170" s="130">
        <v>0</v>
      </c>
      <c r="AE170" s="130">
        <v>0</v>
      </c>
      <c r="AF170" s="130">
        <v>0</v>
      </c>
      <c r="AG170" s="130">
        <v>111.11011505127</v>
      </c>
    </row>
    <row r="171" spans="1:42" x14ac:dyDescent="0.5">
      <c r="A171" s="129" t="s">
        <v>409</v>
      </c>
      <c r="B171" s="129">
        <v>0</v>
      </c>
      <c r="C171" s="129" t="s">
        <v>407</v>
      </c>
      <c r="D171" s="130" t="s">
        <v>407</v>
      </c>
      <c r="E171" s="129">
        <v>2045</v>
      </c>
      <c r="F171" s="130">
        <v>886.22869873046898</v>
      </c>
      <c r="G171" s="130">
        <v>851.15740966796898</v>
      </c>
      <c r="H171" s="130">
        <v>3297</v>
      </c>
      <c r="J171" s="130">
        <v>18.638463597182799</v>
      </c>
      <c r="K171" s="130">
        <v>69.820065828659594</v>
      </c>
      <c r="L171" s="130">
        <v>1009.80007362366</v>
      </c>
      <c r="M171" s="130">
        <v>5420.3854370117197</v>
      </c>
      <c r="N171" s="130">
        <v>2588.5754852294899</v>
      </c>
      <c r="O171" s="130">
        <v>1082.17516899109</v>
      </c>
      <c r="P171" s="130">
        <v>6926.7855377197302</v>
      </c>
      <c r="Q171" s="130">
        <v>298628.29980468802</v>
      </c>
      <c r="R171" s="130">
        <v>-108080.682983398</v>
      </c>
      <c r="S171" s="130">
        <v>43.112104190105299</v>
      </c>
      <c r="T171" s="130">
        <v>40.928100710305202</v>
      </c>
      <c r="U171" s="130">
        <v>347746.69091796898</v>
      </c>
      <c r="V171" s="130">
        <v>6759.4630355834997</v>
      </c>
      <c r="W171" s="130">
        <v>785.44445800781295</v>
      </c>
      <c r="X171" s="130">
        <v>41.149229880554998</v>
      </c>
      <c r="Y171" s="130">
        <v>37.4794600413396</v>
      </c>
      <c r="Z171" s="130">
        <v>44.467978256888998</v>
      </c>
      <c r="AA171" s="130">
        <v>0</v>
      </c>
      <c r="AB171" s="130">
        <v>0</v>
      </c>
      <c r="AC171" s="130">
        <v>0</v>
      </c>
      <c r="AD171" s="130">
        <v>0</v>
      </c>
      <c r="AE171" s="130">
        <v>0</v>
      </c>
      <c r="AF171" s="130">
        <v>0</v>
      </c>
      <c r="AG171" s="130">
        <v>111.111114501953</v>
      </c>
      <c r="AK171" s="130">
        <v>675946.3125</v>
      </c>
      <c r="AL171" s="130">
        <v>886.22869873046898</v>
      </c>
      <c r="AM171" s="130">
        <v>864.18078613281295</v>
      </c>
      <c r="AN171" s="130">
        <v>864.18078613281295</v>
      </c>
      <c r="AP171" s="130">
        <v>18911.609375</v>
      </c>
    </row>
    <row r="172" spans="1:42" x14ac:dyDescent="0.5">
      <c r="A172" s="129" t="s">
        <v>409</v>
      </c>
      <c r="B172" s="129">
        <v>0</v>
      </c>
      <c r="C172" s="129" t="s">
        <v>407</v>
      </c>
      <c r="D172" s="130" t="s">
        <v>411</v>
      </c>
      <c r="E172" s="129">
        <v>2046</v>
      </c>
      <c r="L172" s="130">
        <v>0</v>
      </c>
      <c r="N172" s="130">
        <v>567.41081523895298</v>
      </c>
      <c r="O172" s="130">
        <v>3226.9082365036002</v>
      </c>
      <c r="P172" s="130">
        <v>0</v>
      </c>
      <c r="R172" s="130">
        <v>0</v>
      </c>
      <c r="V172" s="130">
        <v>-150402.62792968799</v>
      </c>
      <c r="X172" s="130">
        <v>56.103957356492103</v>
      </c>
      <c r="Y172" s="130">
        <v>58.798505498074903</v>
      </c>
      <c r="Z172" s="130">
        <v>53.649238107092103</v>
      </c>
      <c r="AA172" s="130">
        <v>0</v>
      </c>
      <c r="AB172" s="130">
        <v>0</v>
      </c>
      <c r="AC172" s="130">
        <v>0</v>
      </c>
      <c r="AD172" s="130">
        <v>0</v>
      </c>
      <c r="AE172" s="130">
        <v>0</v>
      </c>
      <c r="AF172" s="130">
        <v>0</v>
      </c>
      <c r="AG172" s="130">
        <v>111.11011505127</v>
      </c>
    </row>
    <row r="173" spans="1:42" x14ac:dyDescent="0.5">
      <c r="A173" s="129" t="s">
        <v>409</v>
      </c>
      <c r="B173" s="129">
        <v>0</v>
      </c>
      <c r="C173" s="129" t="s">
        <v>407</v>
      </c>
      <c r="D173" s="130" t="s">
        <v>407</v>
      </c>
      <c r="E173" s="129">
        <v>2046</v>
      </c>
      <c r="F173" s="130">
        <v>885.28997802734398</v>
      </c>
      <c r="G173" s="130">
        <v>850.255859375</v>
      </c>
      <c r="H173" s="130">
        <v>3647</v>
      </c>
      <c r="J173" s="130">
        <v>18.529035996819101</v>
      </c>
      <c r="K173" s="130">
        <v>69.744257471565007</v>
      </c>
      <c r="L173" s="130">
        <v>1007.80007362366</v>
      </c>
      <c r="M173" s="130">
        <v>5408.7649536132803</v>
      </c>
      <c r="N173" s="130">
        <v>3226.9081726074201</v>
      </c>
      <c r="O173" s="130">
        <v>567.41075134277298</v>
      </c>
      <c r="P173" s="130">
        <v>8068.2626495361301</v>
      </c>
      <c r="Q173" s="130">
        <v>365271.03808593802</v>
      </c>
      <c r="R173" s="130">
        <v>-110405.221069336</v>
      </c>
      <c r="S173" s="130">
        <v>45.272576507773699</v>
      </c>
      <c r="T173" s="130">
        <v>41.7946505986055</v>
      </c>
      <c r="U173" s="130">
        <v>415656.40887451201</v>
      </c>
      <c r="V173" s="130">
        <v>8185.9831085205096</v>
      </c>
      <c r="W173" s="130">
        <v>888.00006103515602</v>
      </c>
      <c r="X173" s="130">
        <v>42.223412213260197</v>
      </c>
      <c r="Y173" s="130">
        <v>38.460661826005797</v>
      </c>
      <c r="Z173" s="130">
        <v>45.651258115785097</v>
      </c>
      <c r="AA173" s="130">
        <v>0</v>
      </c>
      <c r="AB173" s="130">
        <v>0</v>
      </c>
      <c r="AC173" s="130">
        <v>0</v>
      </c>
      <c r="AD173" s="130">
        <v>0</v>
      </c>
      <c r="AE173" s="130">
        <v>0</v>
      </c>
      <c r="AF173" s="130">
        <v>0</v>
      </c>
      <c r="AG173" s="130">
        <v>111.111114501953</v>
      </c>
      <c r="AK173" s="130">
        <v>818598.287109375</v>
      </c>
      <c r="AL173" s="130">
        <v>885.28997802734398</v>
      </c>
      <c r="AM173" s="130">
        <v>861.86669921875</v>
      </c>
      <c r="AN173" s="130">
        <v>861.86669921875</v>
      </c>
      <c r="AP173" s="130">
        <v>19309.564453125</v>
      </c>
    </row>
    <row r="174" spans="1:42" x14ac:dyDescent="0.5">
      <c r="A174" s="129" t="s">
        <v>409</v>
      </c>
      <c r="B174" s="129">
        <v>0</v>
      </c>
      <c r="C174" s="129" t="s">
        <v>407</v>
      </c>
      <c r="D174" s="130" t="s">
        <v>411</v>
      </c>
      <c r="E174" s="129">
        <v>2047</v>
      </c>
      <c r="L174" s="130">
        <v>0</v>
      </c>
      <c r="N174" s="130">
        <v>351.12980508804299</v>
      </c>
      <c r="O174" s="130">
        <v>4109.2399430275</v>
      </c>
      <c r="P174" s="130">
        <v>0</v>
      </c>
      <c r="R174" s="130">
        <v>0</v>
      </c>
      <c r="V174" s="130">
        <v>-217941.453125</v>
      </c>
      <c r="X174" s="130">
        <v>57.816092828201903</v>
      </c>
      <c r="Y174" s="130">
        <v>60.4896926295255</v>
      </c>
      <c r="Z174" s="130">
        <v>55.380457407100899</v>
      </c>
      <c r="AA174" s="130">
        <v>0</v>
      </c>
      <c r="AB174" s="130">
        <v>0</v>
      </c>
      <c r="AC174" s="130">
        <v>0</v>
      </c>
      <c r="AD174" s="130">
        <v>0</v>
      </c>
      <c r="AE174" s="130">
        <v>0</v>
      </c>
      <c r="AF174" s="130">
        <v>0</v>
      </c>
      <c r="AG174" s="130">
        <v>111.11011505127</v>
      </c>
    </row>
    <row r="175" spans="1:42" x14ac:dyDescent="0.5">
      <c r="A175" s="129" t="s">
        <v>409</v>
      </c>
      <c r="B175" s="129">
        <v>0</v>
      </c>
      <c r="C175" s="129" t="s">
        <v>407</v>
      </c>
      <c r="D175" s="130" t="s">
        <v>407</v>
      </c>
      <c r="E175" s="129">
        <v>2047</v>
      </c>
      <c r="F175" s="130">
        <v>883.97998046875</v>
      </c>
      <c r="G175" s="130">
        <v>848.99768066406295</v>
      </c>
      <c r="H175" s="130">
        <v>3997</v>
      </c>
      <c r="J175" s="130">
        <v>18.469119119023802</v>
      </c>
      <c r="K175" s="130">
        <v>69.668131874632806</v>
      </c>
      <c r="L175" s="130">
        <v>1005.80007362366</v>
      </c>
      <c r="M175" s="130">
        <v>5394.8664855957004</v>
      </c>
      <c r="N175" s="130">
        <v>4109.2400207519504</v>
      </c>
      <c r="O175" s="130">
        <v>351.1298828125</v>
      </c>
      <c r="P175" s="130">
        <v>9152.9765777587909</v>
      </c>
      <c r="Q175" s="130">
        <v>431032.28564453102</v>
      </c>
      <c r="R175" s="130">
        <v>-124347.87963867201</v>
      </c>
      <c r="S175" s="130">
        <v>47.092034157709399</v>
      </c>
      <c r="T175" s="130">
        <v>41.667939568721899</v>
      </c>
      <c r="U175" s="130">
        <v>484973.63165283197</v>
      </c>
      <c r="V175" s="130">
        <v>10090.226074218799</v>
      </c>
      <c r="W175" s="130">
        <v>943.16680908203102</v>
      </c>
      <c r="X175" s="130">
        <v>42.285201252976499</v>
      </c>
      <c r="Y175" s="130">
        <v>37.445428775188098</v>
      </c>
      <c r="Z175" s="130">
        <v>46.694208641118799</v>
      </c>
      <c r="AA175" s="130">
        <v>0</v>
      </c>
      <c r="AB175" s="130">
        <v>0</v>
      </c>
      <c r="AC175" s="130">
        <v>0</v>
      </c>
      <c r="AD175" s="130">
        <v>0</v>
      </c>
      <c r="AE175" s="130">
        <v>0</v>
      </c>
      <c r="AF175" s="130">
        <v>0</v>
      </c>
      <c r="AG175" s="130">
        <v>111.111114501953</v>
      </c>
      <c r="AK175" s="130">
        <v>1009022.61132813</v>
      </c>
      <c r="AL175" s="130">
        <v>883.97998046875</v>
      </c>
      <c r="AM175" s="130">
        <v>860.65228271484398</v>
      </c>
      <c r="AN175" s="130">
        <v>860.65228271484398</v>
      </c>
      <c r="AP175" s="130">
        <v>19734.384765625</v>
      </c>
    </row>
    <row r="176" spans="1:42" x14ac:dyDescent="0.5">
      <c r="A176" s="129" t="s">
        <v>409</v>
      </c>
      <c r="B176" s="129">
        <v>0</v>
      </c>
      <c r="C176" s="129" t="s">
        <v>407</v>
      </c>
      <c r="D176" s="130" t="s">
        <v>411</v>
      </c>
      <c r="E176" s="129">
        <v>2048</v>
      </c>
      <c r="L176" s="130">
        <v>0</v>
      </c>
      <c r="N176" s="130">
        <v>266.30846520326998</v>
      </c>
      <c r="O176" s="130">
        <v>4867.5969326104996</v>
      </c>
      <c r="P176" s="130">
        <v>0</v>
      </c>
      <c r="R176" s="130">
        <v>0</v>
      </c>
      <c r="V176" s="130">
        <v>-275402.88378906302</v>
      </c>
      <c r="X176" s="130">
        <v>59.813318617356899</v>
      </c>
      <c r="Y176" s="130">
        <v>62.568051942432199</v>
      </c>
      <c r="Z176" s="130">
        <v>57.2985446411558</v>
      </c>
      <c r="AA176" s="130">
        <v>0</v>
      </c>
      <c r="AB176" s="130">
        <v>0</v>
      </c>
      <c r="AC176" s="130">
        <v>0</v>
      </c>
      <c r="AD176" s="130">
        <v>0</v>
      </c>
      <c r="AE176" s="130">
        <v>0</v>
      </c>
      <c r="AF176" s="130">
        <v>0</v>
      </c>
      <c r="AG176" s="130">
        <v>166.66566467285199</v>
      </c>
    </row>
    <row r="177" spans="1:42" x14ac:dyDescent="0.5">
      <c r="A177" s="129" t="s">
        <v>409</v>
      </c>
      <c r="B177" s="129">
        <v>0</v>
      </c>
      <c r="C177" s="129" t="s">
        <v>407</v>
      </c>
      <c r="D177" s="130" t="s">
        <v>407</v>
      </c>
      <c r="E177" s="129">
        <v>2048</v>
      </c>
      <c r="F177" s="130">
        <v>880.530029296875</v>
      </c>
      <c r="G177" s="130">
        <v>845.68426513671898</v>
      </c>
      <c r="H177" s="130">
        <v>4247</v>
      </c>
      <c r="J177" s="130">
        <v>17.277820400656999</v>
      </c>
      <c r="K177" s="130">
        <v>69.5901190088248</v>
      </c>
      <c r="L177" s="130">
        <v>991.800073623657</v>
      </c>
      <c r="M177" s="130">
        <v>5382.50048828125</v>
      </c>
      <c r="N177" s="130">
        <v>4867.5968933105496</v>
      </c>
      <c r="O177" s="130">
        <v>266.30842590332003</v>
      </c>
      <c r="P177" s="130">
        <v>9983.7888641357404</v>
      </c>
      <c r="Q177" s="130">
        <v>485733.92675781302</v>
      </c>
      <c r="R177" s="130">
        <v>-138833.847290039</v>
      </c>
      <c r="S177" s="130">
        <v>48.652263521185802</v>
      </c>
      <c r="T177" s="130">
        <v>41.869578797247001</v>
      </c>
      <c r="U177" s="130">
        <v>543610.20019531297</v>
      </c>
      <c r="V177" s="130">
        <v>12001.9510192871</v>
      </c>
      <c r="W177" s="130">
        <v>2339.93505859375</v>
      </c>
      <c r="X177" s="130">
        <v>42.296612890691698</v>
      </c>
      <c r="Y177" s="130">
        <v>37.749986073442997</v>
      </c>
      <c r="Z177" s="130">
        <v>46.447192075775902</v>
      </c>
      <c r="AA177" s="130">
        <v>0</v>
      </c>
      <c r="AB177" s="130">
        <v>0</v>
      </c>
      <c r="AC177" s="130">
        <v>0</v>
      </c>
      <c r="AD177" s="130">
        <v>0</v>
      </c>
      <c r="AE177" s="130">
        <v>0</v>
      </c>
      <c r="AF177" s="130">
        <v>0</v>
      </c>
      <c r="AG177" s="130">
        <v>166.66667175293</v>
      </c>
      <c r="AK177" s="130">
        <v>1200195.1152343799</v>
      </c>
      <c r="AL177" s="130">
        <v>880.530029296875</v>
      </c>
      <c r="AM177" s="130">
        <v>856.67523193359398</v>
      </c>
      <c r="AN177" s="130">
        <v>856.67523193359398</v>
      </c>
      <c r="AP177" s="130">
        <v>20168.53515625</v>
      </c>
    </row>
    <row r="178" spans="1:42" x14ac:dyDescent="0.5">
      <c r="A178" s="129" t="s">
        <v>409</v>
      </c>
      <c r="B178" s="129">
        <v>0</v>
      </c>
      <c r="C178" s="129" t="s">
        <v>407</v>
      </c>
      <c r="D178" s="130" t="s">
        <v>411</v>
      </c>
      <c r="E178" s="129">
        <v>2049</v>
      </c>
      <c r="L178" s="130">
        <v>0</v>
      </c>
      <c r="N178" s="130">
        <v>275.96138918399799</v>
      </c>
      <c r="O178" s="130">
        <v>4899.8721710443497</v>
      </c>
      <c r="P178" s="130">
        <v>0</v>
      </c>
      <c r="R178" s="130">
        <v>0</v>
      </c>
      <c r="V178" s="130">
        <v>-285144.59082031302</v>
      </c>
      <c r="X178" s="130">
        <v>61.574028182356301</v>
      </c>
      <c r="Y178" s="130">
        <v>64.329157906017102</v>
      </c>
      <c r="Z178" s="130">
        <v>59.064119428864302</v>
      </c>
      <c r="AA178" s="130">
        <v>0</v>
      </c>
      <c r="AB178" s="130">
        <v>0</v>
      </c>
      <c r="AC178" s="130">
        <v>0</v>
      </c>
      <c r="AD178" s="130">
        <v>0</v>
      </c>
      <c r="AE178" s="130">
        <v>0</v>
      </c>
      <c r="AF178" s="130">
        <v>0</v>
      </c>
      <c r="AG178" s="130">
        <v>166.66566467285199</v>
      </c>
    </row>
    <row r="179" spans="1:42" x14ac:dyDescent="0.5">
      <c r="A179" s="129" t="s">
        <v>409</v>
      </c>
      <c r="B179" s="129">
        <v>0</v>
      </c>
      <c r="C179" s="129" t="s">
        <v>407</v>
      </c>
      <c r="D179" s="130" t="s">
        <v>407</v>
      </c>
      <c r="E179" s="129">
        <v>2049</v>
      </c>
      <c r="F179" s="130">
        <v>881.71002197265602</v>
      </c>
      <c r="G179" s="130">
        <v>846.81756591796898</v>
      </c>
      <c r="H179" s="130">
        <v>4247</v>
      </c>
      <c r="J179" s="130">
        <v>17.120866824311101</v>
      </c>
      <c r="K179" s="130">
        <v>69.540051596369196</v>
      </c>
      <c r="L179" s="130">
        <v>991.800073623657</v>
      </c>
      <c r="M179" s="130">
        <v>5371.1204528808603</v>
      </c>
      <c r="N179" s="130">
        <v>4899.8720397949201</v>
      </c>
      <c r="O179" s="130">
        <v>275.96125793457003</v>
      </c>
      <c r="P179" s="130">
        <v>9995.0313415527307</v>
      </c>
      <c r="Q179" s="130">
        <v>496405.95947265602</v>
      </c>
      <c r="R179" s="130">
        <v>-136864.54693603501</v>
      </c>
      <c r="S179" s="130">
        <v>49.665272925051099</v>
      </c>
      <c r="T179" s="130">
        <v>43.163963224614598</v>
      </c>
      <c r="U179" s="130">
        <v>552904.62030029297</v>
      </c>
      <c r="V179" s="130">
        <v>11424.856719970699</v>
      </c>
      <c r="W179" s="130">
        <v>2564.60522460938</v>
      </c>
      <c r="X179" s="130">
        <v>43.6010619072065</v>
      </c>
      <c r="Y179" s="130">
        <v>38.7590842996064</v>
      </c>
      <c r="Z179" s="130">
        <v>48.012078157062099</v>
      </c>
      <c r="AA179" s="130">
        <v>0</v>
      </c>
      <c r="AB179" s="130">
        <v>0</v>
      </c>
      <c r="AC179" s="130">
        <v>0</v>
      </c>
      <c r="AD179" s="130">
        <v>0</v>
      </c>
      <c r="AE179" s="130">
        <v>0</v>
      </c>
      <c r="AF179" s="130">
        <v>0</v>
      </c>
      <c r="AG179" s="130">
        <v>166.66667175293</v>
      </c>
      <c r="AK179" s="130">
        <v>1142485.66796875</v>
      </c>
      <c r="AL179" s="130">
        <v>881.71002197265602</v>
      </c>
      <c r="AM179" s="130">
        <v>857.63482666015602</v>
      </c>
      <c r="AN179" s="130">
        <v>857.63482666015602</v>
      </c>
      <c r="AP179" s="130">
        <v>20610.400390625</v>
      </c>
    </row>
    <row r="180" spans="1:42" x14ac:dyDescent="0.5">
      <c r="A180" s="129" t="s">
        <v>409</v>
      </c>
      <c r="B180" s="129">
        <v>0</v>
      </c>
      <c r="C180" s="129" t="s">
        <v>407</v>
      </c>
      <c r="D180" s="130" t="s">
        <v>411</v>
      </c>
      <c r="E180" s="129">
        <v>2050</v>
      </c>
      <c r="L180" s="130">
        <v>0</v>
      </c>
      <c r="N180" s="130">
        <v>248.14359128475201</v>
      </c>
      <c r="O180" s="130">
        <v>5118.9152587652197</v>
      </c>
      <c r="P180" s="130">
        <v>0</v>
      </c>
      <c r="R180" s="130">
        <v>0</v>
      </c>
      <c r="V180" s="130">
        <v>-310175.27636718802</v>
      </c>
      <c r="X180" s="130">
        <v>63.568682829974399</v>
      </c>
      <c r="Y180" s="130">
        <v>66.339077597398003</v>
      </c>
      <c r="Z180" s="130">
        <v>61.063282344652301</v>
      </c>
      <c r="AA180" s="130">
        <v>0</v>
      </c>
      <c r="AB180" s="130">
        <v>0</v>
      </c>
      <c r="AC180" s="130">
        <v>0</v>
      </c>
      <c r="AD180" s="130">
        <v>0</v>
      </c>
      <c r="AE180" s="130">
        <v>0</v>
      </c>
      <c r="AF180" s="130">
        <v>0</v>
      </c>
      <c r="AG180" s="130">
        <v>111.11011505127</v>
      </c>
    </row>
    <row r="181" spans="1:42" x14ac:dyDescent="0.5">
      <c r="A181" s="129" t="s">
        <v>409</v>
      </c>
      <c r="B181" s="129">
        <v>0</v>
      </c>
      <c r="C181" s="129" t="s">
        <v>407</v>
      </c>
      <c r="D181" s="130" t="s">
        <v>407</v>
      </c>
      <c r="E181" s="129">
        <v>2050</v>
      </c>
      <c r="F181" s="130">
        <v>880.59002685546898</v>
      </c>
      <c r="G181" s="130">
        <v>845.74188232421898</v>
      </c>
      <c r="H181" s="130">
        <v>4347</v>
      </c>
      <c r="J181" s="130">
        <v>18.688703326962099</v>
      </c>
      <c r="K181" s="130">
        <v>69.801706950142801</v>
      </c>
      <c r="L181" s="130">
        <v>1003.80007362366</v>
      </c>
      <c r="M181" s="130">
        <v>5384.4817810058603</v>
      </c>
      <c r="N181" s="130">
        <v>5118.9153747558603</v>
      </c>
      <c r="O181" s="130">
        <v>248.14370727539099</v>
      </c>
      <c r="P181" s="130">
        <v>10255.2528533936</v>
      </c>
      <c r="Q181" s="130">
        <v>521476.83447265602</v>
      </c>
      <c r="R181" s="130">
        <v>-148885.44909668001</v>
      </c>
      <c r="S181" s="130">
        <v>50.849729590050501</v>
      </c>
      <c r="T181" s="130">
        <v>43.611833161386002</v>
      </c>
      <c r="U181" s="130">
        <v>581838.27545166004</v>
      </c>
      <c r="V181" s="130">
        <v>11946.874618530301</v>
      </c>
      <c r="W181" s="130">
        <v>733.22229003906295</v>
      </c>
      <c r="X181" s="130">
        <v>43.886941152076197</v>
      </c>
      <c r="Y181" s="130">
        <v>40.108142764751697</v>
      </c>
      <c r="Z181" s="130">
        <v>47.304289258874</v>
      </c>
      <c r="AA181" s="130">
        <v>0</v>
      </c>
      <c r="AB181" s="130">
        <v>0</v>
      </c>
      <c r="AC181" s="130">
        <v>0</v>
      </c>
      <c r="AD181" s="130">
        <v>0</v>
      </c>
      <c r="AE181" s="130">
        <v>0</v>
      </c>
      <c r="AF181" s="130">
        <v>0</v>
      </c>
      <c r="AG181" s="130">
        <v>111.111114501953</v>
      </c>
      <c r="AK181" s="130">
        <v>1194687.4941406299</v>
      </c>
      <c r="AL181" s="130">
        <v>880.59002685546898</v>
      </c>
      <c r="AM181" s="130">
        <v>856.693359375</v>
      </c>
      <c r="AN181" s="130">
        <v>856.693359375</v>
      </c>
      <c r="AP181" s="130">
        <v>21085.4453125</v>
      </c>
    </row>
    <row r="182" spans="1:42" x14ac:dyDescent="0.5">
      <c r="A182" s="129" t="s">
        <v>410</v>
      </c>
      <c r="B182" s="129">
        <v>0</v>
      </c>
      <c r="C182" s="129" t="s">
        <v>407</v>
      </c>
      <c r="D182" s="130" t="s">
        <v>407</v>
      </c>
      <c r="E182" s="129">
        <v>2021</v>
      </c>
      <c r="F182" s="130">
        <v>955.49041748046898</v>
      </c>
      <c r="G182" s="130">
        <v>917.67822265625</v>
      </c>
      <c r="H182" s="130">
        <v>1467</v>
      </c>
      <c r="J182" s="130">
        <v>59.859955677461699</v>
      </c>
      <c r="K182" s="130">
        <v>66.739957453719498</v>
      </c>
      <c r="L182" s="130">
        <v>1467</v>
      </c>
      <c r="M182" s="130">
        <v>5586.1985473632803</v>
      </c>
      <c r="N182" s="130">
        <v>232.27867175266101</v>
      </c>
      <c r="O182" s="130">
        <v>1609.34174014255</v>
      </c>
      <c r="P182" s="130">
        <v>4209.1360015869104</v>
      </c>
      <c r="Q182" s="130">
        <v>98896.497558593794</v>
      </c>
      <c r="R182" s="130">
        <v>4216.35986328125</v>
      </c>
      <c r="S182" s="130">
        <v>23.4956764336691</v>
      </c>
      <c r="T182" s="130">
        <v>23.312491132817101</v>
      </c>
      <c r="U182" s="130">
        <v>57988.790649414099</v>
      </c>
      <c r="X182" s="130">
        <v>22.815449989005302</v>
      </c>
      <c r="Y182" s="130">
        <v>25.972986148235002</v>
      </c>
      <c r="Z182" s="130">
        <v>19.938951079550002</v>
      </c>
      <c r="AA182" s="130">
        <v>0</v>
      </c>
      <c r="AB182" s="130">
        <v>0</v>
      </c>
      <c r="AC182" s="130">
        <v>0</v>
      </c>
      <c r="AD182" s="130">
        <v>0</v>
      </c>
      <c r="AE182" s="130">
        <v>0</v>
      </c>
      <c r="AF182" s="130">
        <v>0</v>
      </c>
      <c r="AG182" s="130">
        <v>0</v>
      </c>
      <c r="AL182" s="130">
        <v>955.49041748046898</v>
      </c>
      <c r="AM182" s="130">
        <v>955.49041748046898</v>
      </c>
      <c r="AN182" s="130">
        <v>955.49041748046898</v>
      </c>
    </row>
    <row r="183" spans="1:42" x14ac:dyDescent="0.5">
      <c r="A183" s="129" t="s">
        <v>410</v>
      </c>
      <c r="B183" s="129">
        <v>0</v>
      </c>
      <c r="C183" s="129" t="s">
        <v>407</v>
      </c>
      <c r="D183" s="130" t="s">
        <v>411</v>
      </c>
      <c r="E183" s="129">
        <v>2021</v>
      </c>
      <c r="L183" s="130">
        <v>0</v>
      </c>
      <c r="N183" s="130">
        <v>1609.3417167663599</v>
      </c>
      <c r="O183" s="130">
        <v>232.27864837646499</v>
      </c>
      <c r="P183" s="130">
        <v>0</v>
      </c>
      <c r="R183" s="130">
        <v>0</v>
      </c>
      <c r="V183" s="130">
        <v>27113.527740478501</v>
      </c>
      <c r="X183" s="130">
        <v>22.814724167079099</v>
      </c>
      <c r="Y183" s="130">
        <v>25.972415690221101</v>
      </c>
      <c r="Z183" s="130">
        <v>19.938083721913198</v>
      </c>
      <c r="AA183" s="130">
        <v>0</v>
      </c>
      <c r="AB183" s="130">
        <v>0</v>
      </c>
      <c r="AC183" s="130">
        <v>0</v>
      </c>
      <c r="AD183" s="130">
        <v>0</v>
      </c>
      <c r="AE183" s="130">
        <v>0</v>
      </c>
      <c r="AF183" s="130">
        <v>0</v>
      </c>
      <c r="AG183" s="130">
        <v>0</v>
      </c>
    </row>
    <row r="184" spans="1:42" x14ac:dyDescent="0.5">
      <c r="A184" s="129" t="s">
        <v>410</v>
      </c>
      <c r="B184" s="129">
        <v>0</v>
      </c>
      <c r="C184" s="129" t="s">
        <v>407</v>
      </c>
      <c r="D184" s="130" t="s">
        <v>407</v>
      </c>
      <c r="E184" s="129">
        <v>2022</v>
      </c>
      <c r="F184" s="130">
        <v>978.13079833984398</v>
      </c>
      <c r="G184" s="130">
        <v>939.422607421875</v>
      </c>
      <c r="H184" s="130">
        <v>1272</v>
      </c>
      <c r="J184" s="130">
        <v>35.402319462040701</v>
      </c>
      <c r="K184" s="130">
        <v>65.983575027593304</v>
      </c>
      <c r="L184" s="130">
        <v>1272</v>
      </c>
      <c r="M184" s="130">
        <v>5653.7536621093795</v>
      </c>
      <c r="N184" s="130">
        <v>132.92771923542</v>
      </c>
      <c r="O184" s="130">
        <v>2322.9435197114899</v>
      </c>
      <c r="P184" s="130">
        <v>3463.7385787963899</v>
      </c>
      <c r="Q184" s="130">
        <v>84427.672363281294</v>
      </c>
      <c r="R184" s="130">
        <v>5895.0598144531295</v>
      </c>
      <c r="S184" s="130">
        <v>24.374724143477099</v>
      </c>
      <c r="T184" s="130">
        <v>24.2754451150855</v>
      </c>
      <c r="U184" s="130">
        <v>34224.260620117202</v>
      </c>
      <c r="X184" s="130">
        <v>23.736366862466902</v>
      </c>
      <c r="Y184" s="130">
        <v>27.2111428334163</v>
      </c>
      <c r="Z184" s="130">
        <v>20.593960766999601</v>
      </c>
      <c r="AA184" s="130">
        <v>0</v>
      </c>
      <c r="AB184" s="130">
        <v>0</v>
      </c>
      <c r="AC184" s="130">
        <v>0</v>
      </c>
      <c r="AD184" s="130">
        <v>0</v>
      </c>
      <c r="AE184" s="130">
        <v>0</v>
      </c>
      <c r="AF184" s="130">
        <v>0</v>
      </c>
      <c r="AG184" s="130">
        <v>0</v>
      </c>
      <c r="AL184" s="130">
        <v>978.13079833984398</v>
      </c>
      <c r="AM184" s="130">
        <v>978.13079833984398</v>
      </c>
      <c r="AN184" s="130">
        <v>978.13079833984398</v>
      </c>
    </row>
    <row r="185" spans="1:42" x14ac:dyDescent="0.5">
      <c r="A185" s="129" t="s">
        <v>410</v>
      </c>
      <c r="B185" s="129">
        <v>0</v>
      </c>
      <c r="C185" s="129" t="s">
        <v>407</v>
      </c>
      <c r="D185" s="130" t="s">
        <v>411</v>
      </c>
      <c r="E185" s="129">
        <v>2022</v>
      </c>
      <c r="L185" s="130">
        <v>0</v>
      </c>
      <c r="N185" s="130">
        <v>2322.9435348510701</v>
      </c>
      <c r="O185" s="130">
        <v>132.927734375</v>
      </c>
      <c r="P185" s="130">
        <v>0</v>
      </c>
      <c r="R185" s="130">
        <v>0</v>
      </c>
      <c r="V185" s="130">
        <v>46922.189971923799</v>
      </c>
      <c r="X185" s="130">
        <v>23.735621298176</v>
      </c>
      <c r="Y185" s="130">
        <v>27.210615759629501</v>
      </c>
      <c r="Z185" s="130">
        <v>20.5930176112963</v>
      </c>
      <c r="AA185" s="130">
        <v>0</v>
      </c>
      <c r="AB185" s="130">
        <v>0</v>
      </c>
      <c r="AC185" s="130">
        <v>0</v>
      </c>
      <c r="AD185" s="130">
        <v>0</v>
      </c>
      <c r="AE185" s="130">
        <v>0</v>
      </c>
      <c r="AF185" s="130">
        <v>0</v>
      </c>
      <c r="AG185" s="130">
        <v>0</v>
      </c>
    </row>
    <row r="186" spans="1:42" x14ac:dyDescent="0.5">
      <c r="A186" s="129" t="s">
        <v>410</v>
      </c>
      <c r="B186" s="129">
        <v>0</v>
      </c>
      <c r="C186" s="129" t="s">
        <v>407</v>
      </c>
      <c r="D186" s="130" t="s">
        <v>407</v>
      </c>
      <c r="E186" s="129">
        <v>2023</v>
      </c>
      <c r="F186" s="130">
        <v>992.6220703125</v>
      </c>
      <c r="G186" s="130">
        <v>953.34045410156295</v>
      </c>
      <c r="H186" s="130">
        <v>1175</v>
      </c>
      <c r="J186" s="130">
        <v>19.474632079198301</v>
      </c>
      <c r="K186" s="130">
        <v>64.927033425612606</v>
      </c>
      <c r="L186" s="130">
        <v>1139</v>
      </c>
      <c r="M186" s="130">
        <v>5645.6453552246103</v>
      </c>
      <c r="N186" s="130">
        <v>58.461619377136202</v>
      </c>
      <c r="O186" s="130">
        <v>2748.6187238693201</v>
      </c>
      <c r="P186" s="130">
        <v>2955.4879817962601</v>
      </c>
      <c r="Q186" s="130">
        <v>75206.851226806597</v>
      </c>
      <c r="R186" s="130">
        <v>7926.9113464355496</v>
      </c>
      <c r="S186" s="130">
        <v>25.446508898032501</v>
      </c>
      <c r="T186" s="130">
        <v>25.544279752265801</v>
      </c>
      <c r="U186" s="130">
        <v>48373.768096923799</v>
      </c>
      <c r="W186" s="130">
        <v>278.27777099609398</v>
      </c>
      <c r="X186" s="130">
        <v>24.937843819187101</v>
      </c>
      <c r="Y186" s="130">
        <v>28.738002380958001</v>
      </c>
      <c r="Z186" s="130">
        <v>21.501178685063898</v>
      </c>
      <c r="AA186" s="130">
        <v>0</v>
      </c>
      <c r="AB186" s="130">
        <v>0</v>
      </c>
      <c r="AC186" s="130">
        <v>0</v>
      </c>
      <c r="AD186" s="130">
        <v>0</v>
      </c>
      <c r="AE186" s="130">
        <v>0</v>
      </c>
      <c r="AF186" s="130">
        <v>0</v>
      </c>
      <c r="AG186" s="130">
        <v>55.555557250976598</v>
      </c>
      <c r="AL186" s="130">
        <v>992.6220703125</v>
      </c>
      <c r="AM186" s="130">
        <v>986.04443359375</v>
      </c>
      <c r="AN186" s="130">
        <v>986.04443359375</v>
      </c>
    </row>
    <row r="187" spans="1:42" x14ac:dyDescent="0.5">
      <c r="A187" s="129" t="s">
        <v>410</v>
      </c>
      <c r="B187" s="129">
        <v>0</v>
      </c>
      <c r="C187" s="129" t="s">
        <v>407</v>
      </c>
      <c r="D187" s="130" t="s">
        <v>411</v>
      </c>
      <c r="E187" s="129">
        <v>2023</v>
      </c>
      <c r="L187" s="130">
        <v>0</v>
      </c>
      <c r="N187" s="130">
        <v>2748.6187286376999</v>
      </c>
      <c r="O187" s="130">
        <v>58.461624145507798</v>
      </c>
      <c r="P187" s="130">
        <v>0</v>
      </c>
      <c r="R187" s="130">
        <v>0</v>
      </c>
      <c r="V187" s="130">
        <v>61077.375610351599</v>
      </c>
      <c r="X187" s="130">
        <v>24.9369931782762</v>
      </c>
      <c r="Y187" s="130">
        <v>28.7372692621671</v>
      </c>
      <c r="Z187" s="130">
        <v>21.5002217632791</v>
      </c>
      <c r="AA187" s="130">
        <v>0</v>
      </c>
      <c r="AB187" s="130">
        <v>0</v>
      </c>
      <c r="AC187" s="130">
        <v>0</v>
      </c>
      <c r="AD187" s="130">
        <v>0</v>
      </c>
      <c r="AE187" s="130">
        <v>0</v>
      </c>
      <c r="AF187" s="130">
        <v>0</v>
      </c>
      <c r="AG187" s="130">
        <v>55.554557800292997</v>
      </c>
    </row>
    <row r="188" spans="1:42" x14ac:dyDescent="0.5">
      <c r="A188" s="129" t="s">
        <v>410</v>
      </c>
      <c r="B188" s="129">
        <v>0</v>
      </c>
      <c r="C188" s="129" t="s">
        <v>407</v>
      </c>
      <c r="D188" s="130" t="s">
        <v>407</v>
      </c>
      <c r="E188" s="129">
        <v>2024</v>
      </c>
      <c r="F188" s="130">
        <v>919.35418701171898</v>
      </c>
      <c r="G188" s="130">
        <v>882.97204589843795</v>
      </c>
      <c r="H188" s="130">
        <v>1175</v>
      </c>
      <c r="J188" s="130">
        <v>28.996156253287801</v>
      </c>
      <c r="K188" s="130">
        <v>69.176034352803896</v>
      </c>
      <c r="L188" s="130">
        <v>1139</v>
      </c>
      <c r="M188" s="130">
        <v>5586.3847961425799</v>
      </c>
      <c r="N188" s="130">
        <v>62.885710358619697</v>
      </c>
      <c r="O188" s="130">
        <v>2656.2284322977098</v>
      </c>
      <c r="P188" s="130">
        <v>2993.0424337387099</v>
      </c>
      <c r="Q188" s="130">
        <v>78470.290283203096</v>
      </c>
      <c r="R188" s="130">
        <v>11054.166442871099</v>
      </c>
      <c r="S188" s="130">
        <v>26.217566914072499</v>
      </c>
      <c r="T188" s="130">
        <v>26.9121960442667</v>
      </c>
      <c r="U188" s="130">
        <v>50790.945892333999</v>
      </c>
      <c r="X188" s="130">
        <v>26.373176131743602</v>
      </c>
      <c r="Y188" s="130">
        <v>30.458687032452101</v>
      </c>
      <c r="Z188" s="130">
        <v>22.6435459715149</v>
      </c>
      <c r="AA188" s="130">
        <v>0</v>
      </c>
      <c r="AB188" s="130">
        <v>0</v>
      </c>
      <c r="AC188" s="130">
        <v>0</v>
      </c>
      <c r="AD188" s="130">
        <v>0</v>
      </c>
      <c r="AE188" s="130">
        <v>0</v>
      </c>
      <c r="AF188" s="130">
        <v>0</v>
      </c>
      <c r="AG188" s="130">
        <v>0</v>
      </c>
      <c r="AL188" s="130">
        <v>919.35418701171898</v>
      </c>
      <c r="AM188" s="130">
        <v>913.38031005859398</v>
      </c>
      <c r="AN188" s="130">
        <v>913.38031005859398</v>
      </c>
    </row>
    <row r="189" spans="1:42" x14ac:dyDescent="0.5">
      <c r="A189" s="129" t="s">
        <v>410</v>
      </c>
      <c r="B189" s="129">
        <v>0</v>
      </c>
      <c r="C189" s="129" t="s">
        <v>407</v>
      </c>
      <c r="D189" s="130" t="s">
        <v>411</v>
      </c>
      <c r="E189" s="129">
        <v>2024</v>
      </c>
      <c r="L189" s="130">
        <v>0</v>
      </c>
      <c r="N189" s="130">
        <v>2656.2284278869602</v>
      </c>
      <c r="O189" s="130">
        <v>62.885705947875998</v>
      </c>
      <c r="P189" s="130">
        <v>0</v>
      </c>
      <c r="R189" s="130">
        <v>0</v>
      </c>
      <c r="V189" s="130">
        <v>60814.697921752901</v>
      </c>
      <c r="X189" s="130">
        <v>26.372343938858801</v>
      </c>
      <c r="Y189" s="130">
        <v>30.458014735738701</v>
      </c>
      <c r="Z189" s="130">
        <v>22.642567810696601</v>
      </c>
      <c r="AA189" s="130">
        <v>0</v>
      </c>
      <c r="AB189" s="130">
        <v>0</v>
      </c>
      <c r="AC189" s="130">
        <v>0</v>
      </c>
      <c r="AD189" s="130">
        <v>0</v>
      </c>
      <c r="AE189" s="130">
        <v>0</v>
      </c>
      <c r="AF189" s="130">
        <v>0</v>
      </c>
      <c r="AG189" s="130">
        <v>0</v>
      </c>
    </row>
    <row r="190" spans="1:42" x14ac:dyDescent="0.5">
      <c r="A190" s="129" t="s">
        <v>410</v>
      </c>
      <c r="B190" s="129">
        <v>0</v>
      </c>
      <c r="C190" s="129" t="s">
        <v>407</v>
      </c>
      <c r="D190" s="130" t="s">
        <v>407</v>
      </c>
      <c r="E190" s="129">
        <v>2025</v>
      </c>
      <c r="F190" s="130">
        <v>917.29052734375</v>
      </c>
      <c r="G190" s="130">
        <v>880.99005126953102</v>
      </c>
      <c r="H190" s="130">
        <v>1175</v>
      </c>
      <c r="J190" s="130">
        <v>29.286363490560301</v>
      </c>
      <c r="K190" s="130">
        <v>69.272034220736501</v>
      </c>
      <c r="L190" s="130">
        <v>1139</v>
      </c>
      <c r="M190" s="130">
        <v>5566.330078125</v>
      </c>
      <c r="N190" s="130">
        <v>48.085415601730297</v>
      </c>
      <c r="O190" s="130">
        <v>2841.5698077678699</v>
      </c>
      <c r="P190" s="130">
        <v>2772.8462209701502</v>
      </c>
      <c r="Q190" s="130">
        <v>73742.275817871094</v>
      </c>
      <c r="R190" s="130">
        <v>10398.0195922852</v>
      </c>
      <c r="S190" s="130">
        <v>26.594434000768501</v>
      </c>
      <c r="T190" s="130">
        <v>27.955247984095202</v>
      </c>
      <c r="U190" s="130">
        <v>45526.563629150398</v>
      </c>
      <c r="X190" s="130">
        <v>27.462665991587201</v>
      </c>
      <c r="Y190" s="130">
        <v>31.014388073449801</v>
      </c>
      <c r="Z190" s="130">
        <v>24.227065770413901</v>
      </c>
      <c r="AA190" s="130">
        <v>0</v>
      </c>
      <c r="AB190" s="130">
        <v>0</v>
      </c>
      <c r="AC190" s="130">
        <v>0</v>
      </c>
      <c r="AD190" s="130">
        <v>0</v>
      </c>
      <c r="AE190" s="130">
        <v>0</v>
      </c>
      <c r="AF190" s="130">
        <v>0</v>
      </c>
      <c r="AG190" s="130">
        <v>0</v>
      </c>
      <c r="AL190" s="130">
        <v>917.29052734375</v>
      </c>
      <c r="AM190" s="130">
        <v>912.27526855468795</v>
      </c>
      <c r="AN190" s="130">
        <v>912.27526855468795</v>
      </c>
    </row>
    <row r="191" spans="1:42" x14ac:dyDescent="0.5">
      <c r="A191" s="129" t="s">
        <v>410</v>
      </c>
      <c r="B191" s="129">
        <v>0</v>
      </c>
      <c r="C191" s="129" t="s">
        <v>407</v>
      </c>
      <c r="D191" s="130" t="s">
        <v>411</v>
      </c>
      <c r="E191" s="129">
        <v>2025</v>
      </c>
      <c r="L191" s="130">
        <v>0</v>
      </c>
      <c r="N191" s="130">
        <v>2841.56983947754</v>
      </c>
      <c r="O191" s="130">
        <v>48.085447311401403</v>
      </c>
      <c r="P191" s="130">
        <v>0</v>
      </c>
      <c r="R191" s="130">
        <v>0</v>
      </c>
      <c r="V191" s="130">
        <v>71464.973327636704</v>
      </c>
      <c r="X191" s="130">
        <v>27.4618031279681</v>
      </c>
      <c r="Y191" s="130">
        <v>31.0136401808582</v>
      </c>
      <c r="Z191" s="130">
        <v>24.226098168790902</v>
      </c>
      <c r="AA191" s="130">
        <v>0</v>
      </c>
      <c r="AB191" s="130">
        <v>0</v>
      </c>
      <c r="AC191" s="130">
        <v>0</v>
      </c>
      <c r="AD191" s="130">
        <v>0</v>
      </c>
      <c r="AE191" s="130">
        <v>0</v>
      </c>
      <c r="AF191" s="130">
        <v>0</v>
      </c>
      <c r="AG191" s="130">
        <v>0</v>
      </c>
    </row>
    <row r="192" spans="1:42" x14ac:dyDescent="0.5">
      <c r="A192" s="129" t="s">
        <v>410</v>
      </c>
      <c r="B192" s="129">
        <v>0</v>
      </c>
      <c r="C192" s="129" t="s">
        <v>407</v>
      </c>
      <c r="D192" s="130" t="s">
        <v>407</v>
      </c>
      <c r="E192" s="129">
        <v>2026</v>
      </c>
      <c r="F192" s="130">
        <v>916.23187255859398</v>
      </c>
      <c r="G192" s="130">
        <v>879.97326660156295</v>
      </c>
      <c r="H192" s="130">
        <v>1175</v>
      </c>
      <c r="J192" s="130">
        <v>29.4357502925962</v>
      </c>
      <c r="K192" s="130">
        <v>69.364025418859995</v>
      </c>
      <c r="L192" s="130">
        <v>1139</v>
      </c>
      <c r="M192" s="130">
        <v>5567.2893066406295</v>
      </c>
      <c r="N192" s="130">
        <v>48.5496921539307</v>
      </c>
      <c r="O192" s="130">
        <v>2720.7904281616202</v>
      </c>
      <c r="P192" s="130">
        <v>2895.0488777160599</v>
      </c>
      <c r="Q192" s="130">
        <v>79382.090637207002</v>
      </c>
      <c r="R192" s="130">
        <v>11105.5119628906</v>
      </c>
      <c r="S192" s="130">
        <v>27.419948329104699</v>
      </c>
      <c r="T192" s="130">
        <v>29.170865130737798</v>
      </c>
      <c r="U192" s="130">
        <v>50408.480590820298</v>
      </c>
      <c r="X192" s="130">
        <v>28.676508326073201</v>
      </c>
      <c r="Y192" s="130">
        <v>31.911631295507402</v>
      </c>
      <c r="Z192" s="130">
        <v>25.729328238735199</v>
      </c>
      <c r="AA192" s="130">
        <v>0</v>
      </c>
      <c r="AB192" s="130">
        <v>0</v>
      </c>
      <c r="AC192" s="130">
        <v>0</v>
      </c>
      <c r="AD192" s="130">
        <v>0</v>
      </c>
      <c r="AE192" s="130">
        <v>0</v>
      </c>
      <c r="AF192" s="130">
        <v>0</v>
      </c>
      <c r="AG192" s="130">
        <v>0</v>
      </c>
      <c r="AL192" s="130">
        <v>916.23187255859398</v>
      </c>
      <c r="AM192" s="130">
        <v>910.4423828125</v>
      </c>
      <c r="AN192" s="130">
        <v>910.4423828125</v>
      </c>
    </row>
    <row r="193" spans="1:42" x14ac:dyDescent="0.5">
      <c r="A193" s="129" t="s">
        <v>410</v>
      </c>
      <c r="B193" s="129">
        <v>0</v>
      </c>
      <c r="C193" s="129" t="s">
        <v>407</v>
      </c>
      <c r="D193" s="130" t="s">
        <v>411</v>
      </c>
      <c r="E193" s="129">
        <v>2026</v>
      </c>
      <c r="L193" s="130">
        <v>0</v>
      </c>
      <c r="N193" s="130">
        <v>2720.7904090881302</v>
      </c>
      <c r="O193" s="130">
        <v>48.5496730804443</v>
      </c>
      <c r="P193" s="130">
        <v>0</v>
      </c>
      <c r="R193" s="130">
        <v>0</v>
      </c>
      <c r="V193" s="130">
        <v>71912.283222198501</v>
      </c>
      <c r="X193" s="130">
        <v>28.675659775407301</v>
      </c>
      <c r="Y193" s="130">
        <v>31.910881005941199</v>
      </c>
      <c r="Z193" s="130">
        <v>25.728390172722001</v>
      </c>
      <c r="AA193" s="130">
        <v>0</v>
      </c>
      <c r="AB193" s="130">
        <v>0</v>
      </c>
      <c r="AC193" s="130">
        <v>0</v>
      </c>
      <c r="AD193" s="130">
        <v>0</v>
      </c>
      <c r="AE193" s="130">
        <v>0</v>
      </c>
      <c r="AF193" s="130">
        <v>0</v>
      </c>
      <c r="AG193" s="130">
        <v>0</v>
      </c>
    </row>
    <row r="194" spans="1:42" x14ac:dyDescent="0.5">
      <c r="A194" s="129" t="s">
        <v>410</v>
      </c>
      <c r="B194" s="129">
        <v>0</v>
      </c>
      <c r="C194" s="129" t="s">
        <v>407</v>
      </c>
      <c r="D194" s="130" t="s">
        <v>407</v>
      </c>
      <c r="E194" s="129">
        <v>2027</v>
      </c>
      <c r="F194" s="130">
        <v>913.59979248046898</v>
      </c>
      <c r="G194" s="130">
        <v>877.44537353515602</v>
      </c>
      <c r="H194" s="130">
        <v>1175</v>
      </c>
      <c r="J194" s="130">
        <v>29.808650698226501</v>
      </c>
      <c r="K194" s="130">
        <v>69.508507976773402</v>
      </c>
      <c r="L194" s="130">
        <v>1139</v>
      </c>
      <c r="M194" s="130">
        <v>5562.8591613769504</v>
      </c>
      <c r="N194" s="130">
        <v>49.501325130462597</v>
      </c>
      <c r="O194" s="130">
        <v>2493.6109070777902</v>
      </c>
      <c r="P194" s="130">
        <v>3118.7506046295198</v>
      </c>
      <c r="Q194" s="130">
        <v>87672.461761474595</v>
      </c>
      <c r="R194" s="130">
        <v>13659.2725219727</v>
      </c>
      <c r="S194" s="130">
        <v>28.111405134906398</v>
      </c>
      <c r="T194" s="130">
        <v>30.668033334333799</v>
      </c>
      <c r="U194" s="130">
        <v>57940.675048828103</v>
      </c>
      <c r="X194" s="130">
        <v>30.1419848350629</v>
      </c>
      <c r="Y194" s="130">
        <v>33.379214049299101</v>
      </c>
      <c r="Z194" s="130">
        <v>27.192885969737901</v>
      </c>
      <c r="AA194" s="130">
        <v>0</v>
      </c>
      <c r="AB194" s="130">
        <v>0</v>
      </c>
      <c r="AC194" s="130">
        <v>0</v>
      </c>
      <c r="AD194" s="130">
        <v>0</v>
      </c>
      <c r="AE194" s="130">
        <v>0</v>
      </c>
      <c r="AF194" s="130">
        <v>0</v>
      </c>
      <c r="AG194" s="130">
        <v>0</v>
      </c>
      <c r="AL194" s="130">
        <v>913.59979248046898</v>
      </c>
      <c r="AM194" s="130">
        <v>908.575439453125</v>
      </c>
      <c r="AN194" s="130">
        <v>908.575439453125</v>
      </c>
    </row>
    <row r="195" spans="1:42" x14ac:dyDescent="0.5">
      <c r="A195" s="129" t="s">
        <v>410</v>
      </c>
      <c r="B195" s="129">
        <v>0</v>
      </c>
      <c r="C195" s="129" t="s">
        <v>407</v>
      </c>
      <c r="D195" s="130" t="s">
        <v>411</v>
      </c>
      <c r="E195" s="129">
        <v>2027</v>
      </c>
      <c r="L195" s="130">
        <v>0</v>
      </c>
      <c r="N195" s="130">
        <v>2493.6108970642099</v>
      </c>
      <c r="O195" s="130">
        <v>49.501315116882303</v>
      </c>
      <c r="P195" s="130">
        <v>0</v>
      </c>
      <c r="R195" s="130">
        <v>0</v>
      </c>
      <c r="V195" s="130">
        <v>69267.681747436494</v>
      </c>
      <c r="X195" s="130">
        <v>30.1411312312296</v>
      </c>
      <c r="Y195" s="130">
        <v>33.378466259017301</v>
      </c>
      <c r="Z195" s="130">
        <v>27.1919359703131</v>
      </c>
      <c r="AA195" s="130">
        <v>0</v>
      </c>
      <c r="AB195" s="130">
        <v>0</v>
      </c>
      <c r="AC195" s="130">
        <v>0</v>
      </c>
      <c r="AD195" s="130">
        <v>0</v>
      </c>
      <c r="AE195" s="130">
        <v>0</v>
      </c>
      <c r="AF195" s="130">
        <v>0</v>
      </c>
      <c r="AG195" s="130">
        <v>0</v>
      </c>
    </row>
    <row r="196" spans="1:42" x14ac:dyDescent="0.5">
      <c r="A196" s="129" t="s">
        <v>410</v>
      </c>
      <c r="B196" s="129">
        <v>0</v>
      </c>
      <c r="C196" s="129" t="s">
        <v>407</v>
      </c>
      <c r="D196" s="130" t="s">
        <v>407</v>
      </c>
      <c r="E196" s="129">
        <v>2028</v>
      </c>
      <c r="F196" s="130">
        <v>909.01287841796898</v>
      </c>
      <c r="G196" s="130">
        <v>873.03997802734398</v>
      </c>
      <c r="H196" s="130">
        <v>1175</v>
      </c>
      <c r="J196" s="130">
        <v>30.4636704694325</v>
      </c>
      <c r="K196" s="130">
        <v>69.652535093068707</v>
      </c>
      <c r="L196" s="130">
        <v>1139</v>
      </c>
      <c r="M196" s="130">
        <v>5561.5941162109402</v>
      </c>
      <c r="N196" s="130">
        <v>50.464280605316198</v>
      </c>
      <c r="O196" s="130">
        <v>2482.9174346923801</v>
      </c>
      <c r="P196" s="130">
        <v>3129.1413850784302</v>
      </c>
      <c r="Q196" s="130">
        <v>89808.661499023394</v>
      </c>
      <c r="R196" s="130">
        <v>15974.8533325195</v>
      </c>
      <c r="S196" s="130">
        <v>28.7007362234521</v>
      </c>
      <c r="T196" s="130">
        <v>31.924773739157299</v>
      </c>
      <c r="U196" s="130">
        <v>59419.213989257798</v>
      </c>
      <c r="X196" s="130">
        <v>31.3811881737631</v>
      </c>
      <c r="Y196" s="130">
        <v>34.862581084324802</v>
      </c>
      <c r="Z196" s="130">
        <v>28.249139188482701</v>
      </c>
      <c r="AA196" s="130">
        <v>0</v>
      </c>
      <c r="AB196" s="130">
        <v>0</v>
      </c>
      <c r="AC196" s="130">
        <v>0</v>
      </c>
      <c r="AD196" s="130">
        <v>0</v>
      </c>
      <c r="AE196" s="130">
        <v>0</v>
      </c>
      <c r="AF196" s="130">
        <v>0</v>
      </c>
      <c r="AG196" s="130">
        <v>0</v>
      </c>
      <c r="AL196" s="130">
        <v>909.01287841796898</v>
      </c>
      <c r="AM196" s="130">
        <v>903.909912109375</v>
      </c>
      <c r="AN196" s="130">
        <v>903.909912109375</v>
      </c>
    </row>
    <row r="197" spans="1:42" x14ac:dyDescent="0.5">
      <c r="A197" s="129" t="s">
        <v>410</v>
      </c>
      <c r="B197" s="129">
        <v>0</v>
      </c>
      <c r="C197" s="129" t="s">
        <v>407</v>
      </c>
      <c r="D197" s="130" t="s">
        <v>411</v>
      </c>
      <c r="E197" s="129">
        <v>2028</v>
      </c>
      <c r="L197" s="130">
        <v>0</v>
      </c>
      <c r="N197" s="130">
        <v>2482.9174194335901</v>
      </c>
      <c r="O197" s="130">
        <v>50.4642653465271</v>
      </c>
      <c r="P197" s="130">
        <v>0</v>
      </c>
      <c r="R197" s="130">
        <v>0</v>
      </c>
      <c r="V197" s="130">
        <v>71766.603393554702</v>
      </c>
      <c r="X197" s="130">
        <v>31.380327646849601</v>
      </c>
      <c r="Y197" s="130">
        <v>34.861844635009803</v>
      </c>
      <c r="Z197" s="130">
        <v>28.248167034664</v>
      </c>
      <c r="AA197" s="130">
        <v>0</v>
      </c>
      <c r="AB197" s="130">
        <v>0</v>
      </c>
      <c r="AC197" s="130">
        <v>0</v>
      </c>
      <c r="AD197" s="130">
        <v>0</v>
      </c>
      <c r="AE197" s="130">
        <v>0</v>
      </c>
      <c r="AF197" s="130">
        <v>0</v>
      </c>
      <c r="AG197" s="130">
        <v>0</v>
      </c>
    </row>
    <row r="198" spans="1:42" x14ac:dyDescent="0.5">
      <c r="A198" s="129" t="s">
        <v>410</v>
      </c>
      <c r="B198" s="129">
        <v>0</v>
      </c>
      <c r="C198" s="129" t="s">
        <v>407</v>
      </c>
      <c r="D198" s="130" t="s">
        <v>407</v>
      </c>
      <c r="E198" s="129">
        <v>2029</v>
      </c>
      <c r="F198" s="130">
        <v>908.85540771484398</v>
      </c>
      <c r="G198" s="130">
        <v>872.88873291015602</v>
      </c>
      <c r="H198" s="130">
        <v>1175</v>
      </c>
      <c r="J198" s="130">
        <v>30.486275862748901</v>
      </c>
      <c r="K198" s="130">
        <v>69.856223775438195</v>
      </c>
      <c r="L198" s="130">
        <v>1139</v>
      </c>
      <c r="M198" s="130">
        <v>5561.6545104980496</v>
      </c>
      <c r="N198" s="130">
        <v>49.775752305984497</v>
      </c>
      <c r="O198" s="130">
        <v>2485.8469707965901</v>
      </c>
      <c r="P198" s="130">
        <v>3125.5848808288602</v>
      </c>
      <c r="Q198" s="130">
        <v>91886.690002441406</v>
      </c>
      <c r="R198" s="130">
        <v>14193.746429443399</v>
      </c>
      <c r="S198" s="130">
        <v>29.3982385716156</v>
      </c>
      <c r="T198" s="130">
        <v>32.190249071994302</v>
      </c>
      <c r="U198" s="130">
        <v>60816.255981445298</v>
      </c>
      <c r="X198" s="130">
        <v>31.642374122306101</v>
      </c>
      <c r="Y198" s="130">
        <v>34.977188738826598</v>
      </c>
      <c r="Z198" s="130">
        <v>28.604375466418301</v>
      </c>
      <c r="AA198" s="130">
        <v>0</v>
      </c>
      <c r="AB198" s="130">
        <v>0</v>
      </c>
      <c r="AC198" s="130">
        <v>0</v>
      </c>
      <c r="AD198" s="130">
        <v>0</v>
      </c>
      <c r="AE198" s="130">
        <v>0</v>
      </c>
      <c r="AF198" s="130">
        <v>0</v>
      </c>
      <c r="AG198" s="130">
        <v>0</v>
      </c>
      <c r="AL198" s="130">
        <v>908.85540771484398</v>
      </c>
      <c r="AM198" s="130">
        <v>901.986328125</v>
      </c>
      <c r="AN198" s="130">
        <v>901.986328125</v>
      </c>
    </row>
    <row r="199" spans="1:42" x14ac:dyDescent="0.5">
      <c r="A199" s="129" t="s">
        <v>410</v>
      </c>
      <c r="B199" s="129">
        <v>0</v>
      </c>
      <c r="C199" s="129" t="s">
        <v>407</v>
      </c>
      <c r="D199" s="130" t="s">
        <v>411</v>
      </c>
      <c r="E199" s="129">
        <v>2029</v>
      </c>
      <c r="L199" s="130">
        <v>0</v>
      </c>
      <c r="N199" s="130">
        <v>2485.8469810485799</v>
      </c>
      <c r="O199" s="130">
        <v>49.775762557983398</v>
      </c>
      <c r="P199" s="130">
        <v>0</v>
      </c>
      <c r="R199" s="130">
        <v>0</v>
      </c>
      <c r="V199" s="130">
        <v>72948.092864990205</v>
      </c>
      <c r="X199" s="130">
        <v>31.641520163131101</v>
      </c>
      <c r="Y199" s="130">
        <v>34.976436424986197</v>
      </c>
      <c r="Z199" s="130">
        <v>28.603428908875699</v>
      </c>
      <c r="AA199" s="130">
        <v>0</v>
      </c>
      <c r="AB199" s="130">
        <v>0</v>
      </c>
      <c r="AC199" s="130">
        <v>0</v>
      </c>
      <c r="AD199" s="130">
        <v>0</v>
      </c>
      <c r="AE199" s="130">
        <v>0</v>
      </c>
      <c r="AF199" s="130">
        <v>0</v>
      </c>
      <c r="AG199" s="130">
        <v>0</v>
      </c>
    </row>
    <row r="200" spans="1:42" x14ac:dyDescent="0.5">
      <c r="A200" s="129" t="s">
        <v>410</v>
      </c>
      <c r="B200" s="129">
        <v>0</v>
      </c>
      <c r="C200" s="129" t="s">
        <v>407</v>
      </c>
      <c r="D200" s="130" t="s">
        <v>411</v>
      </c>
      <c r="E200" s="129">
        <v>2030</v>
      </c>
      <c r="L200" s="130">
        <v>0</v>
      </c>
      <c r="N200" s="130">
        <v>2565.7100143432599</v>
      </c>
      <c r="O200" s="130">
        <v>50.910284042358398</v>
      </c>
      <c r="P200" s="130">
        <v>0</v>
      </c>
      <c r="R200" s="130">
        <v>0</v>
      </c>
      <c r="V200" s="130">
        <v>75807.862533569307</v>
      </c>
      <c r="X200" s="130">
        <v>31.8908165291564</v>
      </c>
      <c r="Y200" s="130">
        <v>35.306244057257103</v>
      </c>
      <c r="Z200" s="130">
        <v>28.7793799328762</v>
      </c>
      <c r="AA200" s="130">
        <v>0</v>
      </c>
      <c r="AB200" s="130">
        <v>0</v>
      </c>
      <c r="AC200" s="130">
        <v>0</v>
      </c>
      <c r="AD200" s="130">
        <v>0</v>
      </c>
      <c r="AE200" s="130">
        <v>0</v>
      </c>
      <c r="AF200" s="130">
        <v>0</v>
      </c>
      <c r="AG200" s="130">
        <v>0</v>
      </c>
    </row>
    <row r="201" spans="1:42" x14ac:dyDescent="0.5">
      <c r="A201" s="129" t="s">
        <v>410</v>
      </c>
      <c r="B201" s="129">
        <v>0</v>
      </c>
      <c r="C201" s="129" t="s">
        <v>407</v>
      </c>
      <c r="D201" s="130" t="s">
        <v>407</v>
      </c>
      <c r="E201" s="129">
        <v>2030</v>
      </c>
      <c r="F201" s="130">
        <v>906.40472412109398</v>
      </c>
      <c r="G201" s="130">
        <v>870.53503417968795</v>
      </c>
      <c r="H201" s="130">
        <v>1175</v>
      </c>
      <c r="J201" s="130">
        <v>30.839076577002899</v>
      </c>
      <c r="K201" s="130">
        <v>69.975445498186801</v>
      </c>
      <c r="L201" s="130">
        <v>1139</v>
      </c>
      <c r="M201" s="130">
        <v>5556.1241149902298</v>
      </c>
      <c r="N201" s="130">
        <v>50.910276651382397</v>
      </c>
      <c r="O201" s="130">
        <v>2565.7100069522899</v>
      </c>
      <c r="P201" s="130">
        <v>3041.32532405853</v>
      </c>
      <c r="Q201" s="130">
        <v>91373.738433837905</v>
      </c>
      <c r="R201" s="130">
        <v>13038.508972168</v>
      </c>
      <c r="S201" s="130">
        <v>30.044052739449501</v>
      </c>
      <c r="T201" s="130">
        <v>32.4367648519613</v>
      </c>
      <c r="U201" s="130">
        <v>59519.609985351599</v>
      </c>
      <c r="X201" s="130">
        <v>31.891673106363399</v>
      </c>
      <c r="Y201" s="130">
        <v>35.306988807473601</v>
      </c>
      <c r="Z201" s="130">
        <v>28.780338383886001</v>
      </c>
      <c r="AA201" s="130">
        <v>0</v>
      </c>
      <c r="AB201" s="130">
        <v>0</v>
      </c>
      <c r="AC201" s="130">
        <v>0</v>
      </c>
      <c r="AD201" s="130">
        <v>0</v>
      </c>
      <c r="AE201" s="130">
        <v>0</v>
      </c>
      <c r="AF201" s="130">
        <v>0</v>
      </c>
      <c r="AG201" s="130">
        <v>0</v>
      </c>
      <c r="AL201" s="130">
        <v>906.40472412109398</v>
      </c>
      <c r="AM201" s="130">
        <v>900.33679199218795</v>
      </c>
      <c r="AN201" s="130">
        <v>900.33679199218795</v>
      </c>
      <c r="AO201" s="130">
        <v>126138.828125</v>
      </c>
    </row>
    <row r="202" spans="1:42" x14ac:dyDescent="0.5">
      <c r="A202" s="129" t="s">
        <v>410</v>
      </c>
      <c r="B202" s="129">
        <v>0</v>
      </c>
      <c r="C202" s="129" t="s">
        <v>407</v>
      </c>
      <c r="D202" s="130" t="s">
        <v>411</v>
      </c>
      <c r="E202" s="129">
        <v>2031</v>
      </c>
      <c r="L202" s="130">
        <v>0</v>
      </c>
      <c r="N202" s="130">
        <v>2043.2979164123501</v>
      </c>
      <c r="O202" s="130">
        <v>508.87560272216803</v>
      </c>
      <c r="P202" s="130">
        <v>0</v>
      </c>
      <c r="R202" s="130">
        <v>0</v>
      </c>
      <c r="V202" s="130">
        <v>43770.547546386697</v>
      </c>
      <c r="X202" s="130">
        <v>31.277593612670898</v>
      </c>
      <c r="Y202" s="130">
        <v>34.262759548494202</v>
      </c>
      <c r="Z202" s="130">
        <v>28.558123074276899</v>
      </c>
      <c r="AA202" s="130">
        <v>0</v>
      </c>
      <c r="AB202" s="130">
        <v>0</v>
      </c>
      <c r="AC202" s="130">
        <v>0</v>
      </c>
      <c r="AD202" s="130">
        <v>0</v>
      </c>
      <c r="AE202" s="130">
        <v>0</v>
      </c>
      <c r="AF202" s="130">
        <v>0</v>
      </c>
      <c r="AG202" s="130">
        <v>0</v>
      </c>
    </row>
    <row r="203" spans="1:42" x14ac:dyDescent="0.5">
      <c r="A203" s="129" t="s">
        <v>410</v>
      </c>
      <c r="B203" s="129">
        <v>0</v>
      </c>
      <c r="C203" s="129" t="s">
        <v>407</v>
      </c>
      <c r="D203" s="130" t="s">
        <v>407</v>
      </c>
      <c r="E203" s="129">
        <v>2031</v>
      </c>
      <c r="F203" s="130">
        <v>904.41607666015602</v>
      </c>
      <c r="G203" s="130">
        <v>868.62506103515602</v>
      </c>
      <c r="H203" s="130">
        <v>1605</v>
      </c>
      <c r="J203" s="130">
        <v>30.2057758559449</v>
      </c>
      <c r="K203" s="130">
        <v>70.0835641768915</v>
      </c>
      <c r="L203" s="130">
        <v>1131</v>
      </c>
      <c r="M203" s="130">
        <v>5552.4999084472702</v>
      </c>
      <c r="N203" s="130">
        <v>508.87557411193802</v>
      </c>
      <c r="O203" s="130">
        <v>2043.2978878021199</v>
      </c>
      <c r="P203" s="130">
        <v>4018.0782928466801</v>
      </c>
      <c r="Q203" s="130">
        <v>114522.259765625</v>
      </c>
      <c r="R203" s="130">
        <v>18131.0148925781</v>
      </c>
      <c r="S203" s="130">
        <v>28.501749199239601</v>
      </c>
      <c r="T203" s="130">
        <v>31.774217691009301</v>
      </c>
      <c r="U203" s="130">
        <v>83092.821037292495</v>
      </c>
      <c r="X203" s="130">
        <v>31.278017002262501</v>
      </c>
      <c r="Y203" s="130">
        <v>34.262882232666001</v>
      </c>
      <c r="Z203" s="130">
        <v>28.558820404931499</v>
      </c>
      <c r="AA203" s="130">
        <v>0</v>
      </c>
      <c r="AB203" s="130">
        <v>0</v>
      </c>
      <c r="AC203" s="130">
        <v>0</v>
      </c>
      <c r="AD203" s="130">
        <v>0</v>
      </c>
      <c r="AE203" s="130">
        <v>0</v>
      </c>
      <c r="AF203" s="130">
        <v>0</v>
      </c>
      <c r="AG203" s="130">
        <v>0</v>
      </c>
      <c r="AL203" s="130">
        <v>904.41607666015602</v>
      </c>
      <c r="AM203" s="130">
        <v>877.93035888671898</v>
      </c>
      <c r="AN203" s="130">
        <v>877.93035888671898</v>
      </c>
      <c r="AP203" s="130">
        <v>13931.8759765625</v>
      </c>
    </row>
    <row r="204" spans="1:42" x14ac:dyDescent="0.5">
      <c r="A204" s="129" t="s">
        <v>410</v>
      </c>
      <c r="B204" s="129">
        <v>0</v>
      </c>
      <c r="C204" s="129" t="s">
        <v>407</v>
      </c>
      <c r="D204" s="130" t="s">
        <v>411</v>
      </c>
      <c r="E204" s="129">
        <v>2032</v>
      </c>
      <c r="L204" s="130">
        <v>0</v>
      </c>
      <c r="N204" s="130">
        <v>1921.14820098877</v>
      </c>
      <c r="O204" s="130">
        <v>1738.7554149627699</v>
      </c>
      <c r="P204" s="130">
        <v>0</v>
      </c>
      <c r="R204" s="130">
        <v>0</v>
      </c>
      <c r="V204" s="130">
        <v>319.52819824218801</v>
      </c>
      <c r="X204" s="130">
        <v>31.558785131068799</v>
      </c>
      <c r="Y204" s="130">
        <v>34.207711845863898</v>
      </c>
      <c r="Z204" s="130">
        <v>29.140601161465</v>
      </c>
      <c r="AA204" s="130">
        <v>0</v>
      </c>
      <c r="AB204" s="130">
        <v>0</v>
      </c>
      <c r="AC204" s="130">
        <v>0</v>
      </c>
      <c r="AD204" s="130">
        <v>0</v>
      </c>
      <c r="AE204" s="130">
        <v>0</v>
      </c>
      <c r="AF204" s="130">
        <v>0</v>
      </c>
      <c r="AG204" s="130">
        <v>0</v>
      </c>
    </row>
    <row r="205" spans="1:42" x14ac:dyDescent="0.5">
      <c r="A205" s="129" t="s">
        <v>410</v>
      </c>
      <c r="B205" s="129">
        <v>0</v>
      </c>
      <c r="C205" s="129" t="s">
        <v>407</v>
      </c>
      <c r="D205" s="130" t="s">
        <v>407</v>
      </c>
      <c r="E205" s="129">
        <v>2032</v>
      </c>
      <c r="F205" s="130">
        <v>900.35858154296898</v>
      </c>
      <c r="G205" s="130">
        <v>864.72814941406295</v>
      </c>
      <c r="H205" s="130">
        <v>2205</v>
      </c>
      <c r="J205" s="130">
        <v>49.526761777806499</v>
      </c>
      <c r="K205" s="130">
        <v>70.220035280902806</v>
      </c>
      <c r="L205" s="130">
        <v>1293</v>
      </c>
      <c r="M205" s="130">
        <v>5553.5268859863299</v>
      </c>
      <c r="N205" s="130">
        <v>1738.7555503845199</v>
      </c>
      <c r="O205" s="130">
        <v>1921.14833641052</v>
      </c>
      <c r="P205" s="130">
        <v>5371.13526916504</v>
      </c>
      <c r="Q205" s="130">
        <v>150786.396728516</v>
      </c>
      <c r="R205" s="130">
        <v>26429.762329101599</v>
      </c>
      <c r="S205" s="130">
        <v>28.073468488898399</v>
      </c>
      <c r="T205" s="130">
        <v>32.010821002184102</v>
      </c>
      <c r="U205" s="130">
        <v>118661.713027954</v>
      </c>
      <c r="X205" s="130">
        <v>31.532473793446702</v>
      </c>
      <c r="Y205" s="130">
        <v>34.181970472554198</v>
      </c>
      <c r="Z205" s="130">
        <v>29.113769507989701</v>
      </c>
      <c r="AA205" s="130">
        <v>0</v>
      </c>
      <c r="AB205" s="130">
        <v>0</v>
      </c>
      <c r="AC205" s="130">
        <v>0</v>
      </c>
      <c r="AD205" s="130">
        <v>0</v>
      </c>
      <c r="AE205" s="130">
        <v>0</v>
      </c>
      <c r="AF205" s="130">
        <v>0</v>
      </c>
      <c r="AG205" s="130">
        <v>0</v>
      </c>
      <c r="AL205" s="130">
        <v>900.35858154296898</v>
      </c>
      <c r="AM205" s="130">
        <v>873.37164306640602</v>
      </c>
      <c r="AN205" s="130">
        <v>873.37164306640602</v>
      </c>
      <c r="AP205" s="130">
        <v>14237.771484375</v>
      </c>
    </row>
    <row r="206" spans="1:42" x14ac:dyDescent="0.5">
      <c r="A206" s="129" t="s">
        <v>410</v>
      </c>
      <c r="B206" s="129">
        <v>0</v>
      </c>
      <c r="C206" s="129" t="s">
        <v>407</v>
      </c>
      <c r="D206" s="130" t="s">
        <v>411</v>
      </c>
      <c r="E206" s="129">
        <v>2033</v>
      </c>
      <c r="L206" s="130">
        <v>0</v>
      </c>
      <c r="N206" s="130">
        <v>1834.5039558410599</v>
      </c>
      <c r="O206" s="130">
        <v>2255.82690429688</v>
      </c>
      <c r="P206" s="130">
        <v>0</v>
      </c>
      <c r="R206" s="130">
        <v>0</v>
      </c>
      <c r="V206" s="130">
        <v>-19401.468948364301</v>
      </c>
      <c r="X206" s="130">
        <v>32.598325326997902</v>
      </c>
      <c r="Y206" s="130">
        <v>35.134347739586502</v>
      </c>
      <c r="Z206" s="130">
        <v>30.304878971265701</v>
      </c>
      <c r="AA206" s="130">
        <v>0</v>
      </c>
      <c r="AB206" s="130">
        <v>0</v>
      </c>
      <c r="AC206" s="130">
        <v>0</v>
      </c>
      <c r="AD206" s="130">
        <v>0</v>
      </c>
      <c r="AE206" s="130">
        <v>0</v>
      </c>
      <c r="AF206" s="130">
        <v>0</v>
      </c>
      <c r="AG206" s="130">
        <v>0</v>
      </c>
    </row>
    <row r="207" spans="1:42" x14ac:dyDescent="0.5">
      <c r="A207" s="129" t="s">
        <v>410</v>
      </c>
      <c r="B207" s="129">
        <v>0</v>
      </c>
      <c r="C207" s="129" t="s">
        <v>407</v>
      </c>
      <c r="D207" s="130" t="s">
        <v>407</v>
      </c>
      <c r="E207" s="129">
        <v>2033</v>
      </c>
      <c r="F207" s="130">
        <v>900.89202880859398</v>
      </c>
      <c r="G207" s="130">
        <v>865.240478515625</v>
      </c>
      <c r="H207" s="130">
        <v>2505</v>
      </c>
      <c r="J207" s="130">
        <v>58.799782732909598</v>
      </c>
      <c r="K207" s="130">
        <v>70.2953717292269</v>
      </c>
      <c r="L207" s="130">
        <v>1374</v>
      </c>
      <c r="M207" s="130">
        <v>5547.5801086425799</v>
      </c>
      <c r="N207" s="130">
        <v>2255.8268432617201</v>
      </c>
      <c r="O207" s="130">
        <v>1834.50389480591</v>
      </c>
      <c r="P207" s="130">
        <v>5968.90477752686</v>
      </c>
      <c r="Q207" s="130">
        <v>168967.212646484</v>
      </c>
      <c r="R207" s="130">
        <v>1633.0400390625</v>
      </c>
      <c r="S207" s="130">
        <v>28.3079088952218</v>
      </c>
      <c r="T207" s="130">
        <v>30.818617076652998</v>
      </c>
      <c r="U207" s="130">
        <v>136905.526664734</v>
      </c>
      <c r="V207" s="130">
        <v>269.59336876869202</v>
      </c>
      <c r="X207" s="130">
        <v>30.3422093117074</v>
      </c>
      <c r="Y207" s="130">
        <v>31.882219057816702</v>
      </c>
      <c r="Z207" s="130">
        <v>28.949504845660702</v>
      </c>
      <c r="AA207" s="130">
        <v>0</v>
      </c>
      <c r="AB207" s="130">
        <v>0</v>
      </c>
      <c r="AC207" s="130">
        <v>0</v>
      </c>
      <c r="AD207" s="130">
        <v>0</v>
      </c>
      <c r="AE207" s="130">
        <v>0</v>
      </c>
      <c r="AF207" s="130">
        <v>0</v>
      </c>
      <c r="AG207" s="130">
        <v>0</v>
      </c>
      <c r="AK207" s="130">
        <v>26959.3357925415</v>
      </c>
      <c r="AL207" s="130">
        <v>900.89202880859398</v>
      </c>
      <c r="AM207" s="130">
        <v>875.09234619140602</v>
      </c>
      <c r="AN207" s="130">
        <v>875.09234619140602</v>
      </c>
      <c r="AP207" s="130">
        <v>14565.2529296875</v>
      </c>
    </row>
    <row r="208" spans="1:42" x14ac:dyDescent="0.5">
      <c r="A208" s="129" t="s">
        <v>410</v>
      </c>
      <c r="B208" s="129">
        <v>0</v>
      </c>
      <c r="C208" s="129" t="s">
        <v>407</v>
      </c>
      <c r="D208" s="130" t="s">
        <v>411</v>
      </c>
      <c r="E208" s="129">
        <v>2034</v>
      </c>
      <c r="L208" s="130">
        <v>0</v>
      </c>
      <c r="N208" s="130">
        <v>1836.94496917725</v>
      </c>
      <c r="O208" s="130">
        <v>2270.2896528244</v>
      </c>
      <c r="P208" s="130">
        <v>0</v>
      </c>
      <c r="R208" s="130">
        <v>0</v>
      </c>
      <c r="V208" s="130">
        <v>-19222.6327514648</v>
      </c>
      <c r="X208" s="130">
        <v>33.522492129182197</v>
      </c>
      <c r="Y208" s="130">
        <v>35.8566142155574</v>
      </c>
      <c r="Z208" s="130">
        <v>31.411633894547201</v>
      </c>
      <c r="AA208" s="130">
        <v>0</v>
      </c>
      <c r="AB208" s="130">
        <v>0</v>
      </c>
      <c r="AC208" s="130">
        <v>0</v>
      </c>
      <c r="AD208" s="130">
        <v>0</v>
      </c>
      <c r="AE208" s="130">
        <v>0</v>
      </c>
      <c r="AF208" s="130">
        <v>0</v>
      </c>
      <c r="AG208" s="130">
        <v>0</v>
      </c>
    </row>
    <row r="209" spans="1:42" x14ac:dyDescent="0.5">
      <c r="A209" s="129" t="s">
        <v>410</v>
      </c>
      <c r="B209" s="129">
        <v>0</v>
      </c>
      <c r="C209" s="129" t="s">
        <v>407</v>
      </c>
      <c r="D209" s="130" t="s">
        <v>407</v>
      </c>
      <c r="E209" s="129">
        <v>2034</v>
      </c>
      <c r="F209" s="130">
        <v>898.93322753906295</v>
      </c>
      <c r="G209" s="130">
        <v>863.35919189453102</v>
      </c>
      <c r="H209" s="130">
        <v>2525</v>
      </c>
      <c r="J209" s="130">
        <v>59.771275599622399</v>
      </c>
      <c r="K209" s="130">
        <v>70.362584392562098</v>
      </c>
      <c r="L209" s="130">
        <v>1379.3999938964801</v>
      </c>
      <c r="M209" s="130">
        <v>5540.8108215332004</v>
      </c>
      <c r="N209" s="130">
        <v>2270.2897109985402</v>
      </c>
      <c r="O209" s="130">
        <v>1836.9450273513801</v>
      </c>
      <c r="P209" s="130">
        <v>5974.1569595336896</v>
      </c>
      <c r="Q209" s="130">
        <v>172242.18237304699</v>
      </c>
      <c r="R209" s="130">
        <v>-870.326904296875</v>
      </c>
      <c r="S209" s="130">
        <v>28.831211422756301</v>
      </c>
      <c r="T209" s="130">
        <v>31.465405161339199</v>
      </c>
      <c r="U209" s="130">
        <v>139710.43869018601</v>
      </c>
      <c r="V209" s="130">
        <v>361.54039382934599</v>
      </c>
      <c r="X209" s="130">
        <v>30.9895840265979</v>
      </c>
      <c r="Y209" s="130">
        <v>32.136849476740899</v>
      </c>
      <c r="Z209" s="130">
        <v>29.9520570108165</v>
      </c>
      <c r="AA209" s="130">
        <v>0</v>
      </c>
      <c r="AB209" s="130">
        <v>0</v>
      </c>
      <c r="AC209" s="130">
        <v>0</v>
      </c>
      <c r="AD209" s="130">
        <v>0</v>
      </c>
      <c r="AE209" s="130">
        <v>0</v>
      </c>
      <c r="AF209" s="130">
        <v>0</v>
      </c>
      <c r="AG209" s="130">
        <v>0</v>
      </c>
      <c r="AK209" s="130">
        <v>36154.038482666001</v>
      </c>
      <c r="AL209" s="130">
        <v>898.93322753906295</v>
      </c>
      <c r="AM209" s="130">
        <v>874.67279052734398</v>
      </c>
      <c r="AN209" s="130">
        <v>874.67279052734398</v>
      </c>
      <c r="AP209" s="130">
        <v>14885.681640625</v>
      </c>
    </row>
    <row r="210" spans="1:42" x14ac:dyDescent="0.5">
      <c r="A210" s="129" t="s">
        <v>410</v>
      </c>
      <c r="B210" s="129">
        <v>0</v>
      </c>
      <c r="C210" s="129" t="s">
        <v>407</v>
      </c>
      <c r="D210" s="130" t="s">
        <v>411</v>
      </c>
      <c r="E210" s="129">
        <v>2035</v>
      </c>
      <c r="L210" s="130">
        <v>0</v>
      </c>
      <c r="N210" s="130">
        <v>1679.46823883057</v>
      </c>
      <c r="O210" s="130">
        <v>2291.6033582687401</v>
      </c>
      <c r="P210" s="130">
        <v>0</v>
      </c>
      <c r="R210" s="130">
        <v>0</v>
      </c>
      <c r="V210" s="130">
        <v>-25231.618743896499</v>
      </c>
      <c r="X210" s="130">
        <v>34.313023794513903</v>
      </c>
      <c r="Y210" s="130">
        <v>36.681608514310803</v>
      </c>
      <c r="Z210" s="130">
        <v>32.155255515745999</v>
      </c>
      <c r="AA210" s="130">
        <v>0</v>
      </c>
      <c r="AB210" s="130">
        <v>0</v>
      </c>
      <c r="AC210" s="130">
        <v>0</v>
      </c>
      <c r="AD210" s="130">
        <v>0</v>
      </c>
      <c r="AE210" s="130">
        <v>0</v>
      </c>
      <c r="AF210" s="130">
        <v>0</v>
      </c>
      <c r="AG210" s="130">
        <v>0</v>
      </c>
    </row>
    <row r="211" spans="1:42" x14ac:dyDescent="0.5">
      <c r="A211" s="129" t="s">
        <v>410</v>
      </c>
      <c r="B211" s="129">
        <v>0</v>
      </c>
      <c r="C211" s="129" t="s">
        <v>407</v>
      </c>
      <c r="D211" s="130" t="s">
        <v>407</v>
      </c>
      <c r="E211" s="129">
        <v>2035</v>
      </c>
      <c r="F211" s="130">
        <v>897.76171875</v>
      </c>
      <c r="G211" s="130">
        <v>862.23406982421898</v>
      </c>
      <c r="H211" s="130">
        <v>2525</v>
      </c>
      <c r="J211" s="130">
        <v>59.979759809038697</v>
      </c>
      <c r="K211" s="130">
        <v>70.370343600267702</v>
      </c>
      <c r="L211" s="130">
        <v>1379.3999938964801</v>
      </c>
      <c r="M211" s="130">
        <v>5534.2001342773401</v>
      </c>
      <c r="N211" s="130">
        <v>2291.60349273682</v>
      </c>
      <c r="O211" s="130">
        <v>1679.46837329865</v>
      </c>
      <c r="P211" s="130">
        <v>6146.3374404907199</v>
      </c>
      <c r="Q211" s="130">
        <v>181368.04956054699</v>
      </c>
      <c r="R211" s="130">
        <v>772.043701171875</v>
      </c>
      <c r="S211" s="130">
        <v>29.5083130915875</v>
      </c>
      <c r="T211" s="130">
        <v>32.305153275252003</v>
      </c>
      <c r="U211" s="130">
        <v>148247.42388916001</v>
      </c>
      <c r="V211" s="130">
        <v>379.25915980339101</v>
      </c>
      <c r="X211" s="130">
        <v>31.816597193887802</v>
      </c>
      <c r="Y211" s="130">
        <v>32.930043706492</v>
      </c>
      <c r="Z211" s="130">
        <v>30.802253250468301</v>
      </c>
      <c r="AA211" s="130">
        <v>0</v>
      </c>
      <c r="AB211" s="130">
        <v>0</v>
      </c>
      <c r="AC211" s="130">
        <v>0</v>
      </c>
      <c r="AD211" s="130">
        <v>0</v>
      </c>
      <c r="AE211" s="130">
        <v>0</v>
      </c>
      <c r="AF211" s="130">
        <v>0</v>
      </c>
      <c r="AG211" s="130">
        <v>0</v>
      </c>
      <c r="AK211" s="130">
        <v>37925.9131164551</v>
      </c>
      <c r="AL211" s="130">
        <v>897.76171875</v>
      </c>
      <c r="AM211" s="130">
        <v>872.97351074218795</v>
      </c>
      <c r="AN211" s="130">
        <v>872.97351074218795</v>
      </c>
      <c r="AP211" s="130">
        <v>15198.9326171875</v>
      </c>
    </row>
    <row r="212" spans="1:42" x14ac:dyDescent="0.5">
      <c r="A212" s="129" t="s">
        <v>410</v>
      </c>
      <c r="B212" s="129">
        <v>0</v>
      </c>
      <c r="C212" s="129" t="s">
        <v>407</v>
      </c>
      <c r="D212" s="130" t="s">
        <v>411</v>
      </c>
      <c r="E212" s="129">
        <v>2036</v>
      </c>
      <c r="L212" s="130">
        <v>0</v>
      </c>
      <c r="N212" s="130">
        <v>1738.9866561889601</v>
      </c>
      <c r="O212" s="130">
        <v>2300.78009915352</v>
      </c>
      <c r="P212" s="130">
        <v>0</v>
      </c>
      <c r="R212" s="130">
        <v>0</v>
      </c>
      <c r="V212" s="130">
        <v>-23829.2380523682</v>
      </c>
      <c r="X212" s="130">
        <v>34.926356185329396</v>
      </c>
      <c r="Y212" s="130">
        <v>37.235189801864003</v>
      </c>
      <c r="Z212" s="130">
        <v>32.818640479642802</v>
      </c>
      <c r="AA212" s="130">
        <v>0</v>
      </c>
      <c r="AB212" s="130">
        <v>0</v>
      </c>
      <c r="AC212" s="130">
        <v>0</v>
      </c>
      <c r="AD212" s="130">
        <v>0</v>
      </c>
      <c r="AE212" s="130">
        <v>0</v>
      </c>
      <c r="AF212" s="130">
        <v>0</v>
      </c>
      <c r="AG212" s="130">
        <v>0</v>
      </c>
    </row>
    <row r="213" spans="1:42" x14ac:dyDescent="0.5">
      <c r="A213" s="129" t="s">
        <v>410</v>
      </c>
      <c r="B213" s="129">
        <v>0</v>
      </c>
      <c r="C213" s="129" t="s">
        <v>407</v>
      </c>
      <c r="D213" s="130" t="s">
        <v>407</v>
      </c>
      <c r="E213" s="129">
        <v>2036</v>
      </c>
      <c r="F213" s="130">
        <v>894.78167724609398</v>
      </c>
      <c r="G213" s="130">
        <v>859.37194824218795</v>
      </c>
      <c r="H213" s="130">
        <v>2525</v>
      </c>
      <c r="J213" s="130">
        <v>60.512569291794399</v>
      </c>
      <c r="K213" s="130">
        <v>70.278669384255906</v>
      </c>
      <c r="L213" s="130">
        <v>1379.3999938964801</v>
      </c>
      <c r="M213" s="130">
        <v>5523.736328125</v>
      </c>
      <c r="N213" s="130">
        <v>2300.7800674438499</v>
      </c>
      <c r="O213" s="130">
        <v>1738.98662447929</v>
      </c>
      <c r="P213" s="130">
        <v>6085.5313110351599</v>
      </c>
      <c r="Q213" s="130">
        <v>183444.015625</v>
      </c>
      <c r="R213" s="130">
        <v>-1949.64721679688</v>
      </c>
      <c r="S213" s="130">
        <v>30.1442891752694</v>
      </c>
      <c r="T213" s="130">
        <v>32.735234621323499</v>
      </c>
      <c r="U213" s="130">
        <v>149306.93923950201</v>
      </c>
      <c r="V213" s="130">
        <v>331.02025604248001</v>
      </c>
      <c r="X213" s="130">
        <v>32.290938106390897</v>
      </c>
      <c r="Y213" s="130">
        <v>33.449446219524397</v>
      </c>
      <c r="Z213" s="130">
        <v>31.233345334122799</v>
      </c>
      <c r="AA213" s="130">
        <v>0</v>
      </c>
      <c r="AB213" s="130">
        <v>0</v>
      </c>
      <c r="AC213" s="130">
        <v>0</v>
      </c>
      <c r="AD213" s="130">
        <v>0</v>
      </c>
      <c r="AE213" s="130">
        <v>0</v>
      </c>
      <c r="AF213" s="130">
        <v>0</v>
      </c>
      <c r="AG213" s="130">
        <v>0</v>
      </c>
      <c r="AK213" s="130">
        <v>33102.025085449197</v>
      </c>
      <c r="AL213" s="130">
        <v>894.78167724609398</v>
      </c>
      <c r="AM213" s="130">
        <v>870.21307373046898</v>
      </c>
      <c r="AN213" s="130">
        <v>870.21307373046898</v>
      </c>
      <c r="AP213" s="130">
        <v>15533.3076171875</v>
      </c>
    </row>
    <row r="214" spans="1:42" x14ac:dyDescent="0.5">
      <c r="A214" s="129" t="s">
        <v>410</v>
      </c>
      <c r="B214" s="129">
        <v>0</v>
      </c>
      <c r="C214" s="129" t="s">
        <v>407</v>
      </c>
      <c r="D214" s="130" t="s">
        <v>411</v>
      </c>
      <c r="E214" s="129">
        <v>2037</v>
      </c>
      <c r="L214" s="130">
        <v>0</v>
      </c>
      <c r="N214" s="130">
        <v>1663.86840057373</v>
      </c>
      <c r="O214" s="130">
        <v>2304.3053264617902</v>
      </c>
      <c r="P214" s="130">
        <v>0</v>
      </c>
      <c r="R214" s="130">
        <v>0</v>
      </c>
      <c r="V214" s="130">
        <v>-27432.262950897199</v>
      </c>
      <c r="X214" s="130">
        <v>36.3166752854439</v>
      </c>
      <c r="Y214" s="130">
        <v>38.686591473575803</v>
      </c>
      <c r="Z214" s="130">
        <v>34.1576940459939</v>
      </c>
      <c r="AA214" s="130">
        <v>0</v>
      </c>
      <c r="AB214" s="130">
        <v>0</v>
      </c>
      <c r="AC214" s="130">
        <v>0</v>
      </c>
      <c r="AD214" s="130">
        <v>0</v>
      </c>
      <c r="AE214" s="130">
        <v>0</v>
      </c>
      <c r="AF214" s="130">
        <v>0</v>
      </c>
      <c r="AG214" s="130">
        <v>0</v>
      </c>
    </row>
    <row r="215" spans="1:42" x14ac:dyDescent="0.5">
      <c r="A215" s="129" t="s">
        <v>410</v>
      </c>
      <c r="B215" s="129">
        <v>0</v>
      </c>
      <c r="C215" s="129" t="s">
        <v>407</v>
      </c>
      <c r="D215" s="130" t="s">
        <v>407</v>
      </c>
      <c r="E215" s="129">
        <v>2037</v>
      </c>
      <c r="F215" s="130">
        <v>895.28430175781295</v>
      </c>
      <c r="G215" s="130">
        <v>859.85467529296898</v>
      </c>
      <c r="H215" s="130">
        <v>2525</v>
      </c>
      <c r="J215" s="130">
        <v>60.422456669959601</v>
      </c>
      <c r="K215" s="130">
        <v>70.294104393313106</v>
      </c>
      <c r="L215" s="130">
        <v>1379.3999938964801</v>
      </c>
      <c r="M215" s="130">
        <v>5512.9490356445303</v>
      </c>
      <c r="N215" s="130">
        <v>2304.3053741455101</v>
      </c>
      <c r="O215" s="130">
        <v>1663.8684482574499</v>
      </c>
      <c r="P215" s="130">
        <v>6153.3871078491202</v>
      </c>
      <c r="Q215" s="130">
        <v>189980.59643554699</v>
      </c>
      <c r="R215" s="130">
        <v>-615.17578125</v>
      </c>
      <c r="S215" s="130">
        <v>30.8741499772072</v>
      </c>
      <c r="T215" s="130">
        <v>33.929922335173302</v>
      </c>
      <c r="U215" s="130">
        <v>155127.265014648</v>
      </c>
      <c r="V215" s="130">
        <v>342.74787044525101</v>
      </c>
      <c r="X215" s="130">
        <v>33.4496864318848</v>
      </c>
      <c r="Y215" s="130">
        <v>34.502591794478001</v>
      </c>
      <c r="Z215" s="130">
        <v>32.490495159155799</v>
      </c>
      <c r="AA215" s="130">
        <v>0</v>
      </c>
      <c r="AB215" s="130">
        <v>0</v>
      </c>
      <c r="AC215" s="130">
        <v>0</v>
      </c>
      <c r="AD215" s="130">
        <v>0</v>
      </c>
      <c r="AE215" s="130">
        <v>0</v>
      </c>
      <c r="AF215" s="130">
        <v>0</v>
      </c>
      <c r="AG215" s="130">
        <v>0</v>
      </c>
      <c r="AK215" s="130">
        <v>34274.787933349602</v>
      </c>
      <c r="AL215" s="130">
        <v>895.28430175781295</v>
      </c>
      <c r="AM215" s="130">
        <v>869.77679443359398</v>
      </c>
      <c r="AN215" s="130">
        <v>869.77679443359398</v>
      </c>
      <c r="AP215" s="130">
        <v>15874.3603515625</v>
      </c>
    </row>
    <row r="216" spans="1:42" x14ac:dyDescent="0.5">
      <c r="A216" s="129" t="s">
        <v>410</v>
      </c>
      <c r="B216" s="129">
        <v>0</v>
      </c>
      <c r="C216" s="129" t="s">
        <v>407</v>
      </c>
      <c r="D216" s="130" t="s">
        <v>411</v>
      </c>
      <c r="E216" s="129">
        <v>2038</v>
      </c>
      <c r="L216" s="130">
        <v>0</v>
      </c>
      <c r="N216" s="130">
        <v>1651.84658050537</v>
      </c>
      <c r="O216" s="130">
        <v>2326.1667542159598</v>
      </c>
      <c r="P216" s="130">
        <v>0</v>
      </c>
      <c r="R216" s="130">
        <v>0</v>
      </c>
      <c r="V216" s="130">
        <v>-30228.535736083999</v>
      </c>
      <c r="X216" s="130">
        <v>37.7620922454416</v>
      </c>
      <c r="Y216" s="130">
        <v>40.2524923419587</v>
      </c>
      <c r="Z216" s="130">
        <v>35.493350796258497</v>
      </c>
      <c r="AA216" s="130">
        <v>0</v>
      </c>
      <c r="AB216" s="130">
        <v>0</v>
      </c>
      <c r="AC216" s="130">
        <v>0</v>
      </c>
      <c r="AD216" s="130">
        <v>0</v>
      </c>
      <c r="AE216" s="130">
        <v>0</v>
      </c>
      <c r="AF216" s="130">
        <v>0</v>
      </c>
      <c r="AG216" s="130">
        <v>0</v>
      </c>
    </row>
    <row r="217" spans="1:42" x14ac:dyDescent="0.5">
      <c r="A217" s="129" t="s">
        <v>410</v>
      </c>
      <c r="B217" s="129">
        <v>0</v>
      </c>
      <c r="C217" s="129" t="s">
        <v>407</v>
      </c>
      <c r="D217" s="130" t="s">
        <v>407</v>
      </c>
      <c r="E217" s="129">
        <v>2038</v>
      </c>
      <c r="F217" s="130">
        <v>894.23522949218795</v>
      </c>
      <c r="G217" s="130">
        <v>858.84710693359398</v>
      </c>
      <c r="H217" s="130">
        <v>2545</v>
      </c>
      <c r="J217" s="130">
        <v>61.239407644653298</v>
      </c>
      <c r="K217" s="130">
        <v>70.220161859596303</v>
      </c>
      <c r="L217" s="130">
        <v>1384.7999877929699</v>
      </c>
      <c r="M217" s="130">
        <v>5500.6968078613299</v>
      </c>
      <c r="N217" s="130">
        <v>2326.1666030883798</v>
      </c>
      <c r="O217" s="130">
        <v>1651.8464293777899</v>
      </c>
      <c r="P217" s="130">
        <v>6175.0184707641602</v>
      </c>
      <c r="Q217" s="130">
        <v>194840.64916992199</v>
      </c>
      <c r="R217" s="130">
        <v>-5720.5222167968795</v>
      </c>
      <c r="S217" s="130">
        <v>31.5530471839723</v>
      </c>
      <c r="T217" s="130">
        <v>34.623623750437801</v>
      </c>
      <c r="U217" s="130">
        <v>159411.43652343799</v>
      </c>
      <c r="V217" s="130">
        <v>448.21200132370001</v>
      </c>
      <c r="X217" s="130">
        <v>34.159753099206398</v>
      </c>
      <c r="Y217" s="130">
        <v>34.966836585852398</v>
      </c>
      <c r="Z217" s="130">
        <v>33.424504268439897</v>
      </c>
      <c r="AA217" s="130">
        <v>0</v>
      </c>
      <c r="AB217" s="130">
        <v>0</v>
      </c>
      <c r="AC217" s="130">
        <v>0</v>
      </c>
      <c r="AD217" s="130">
        <v>0</v>
      </c>
      <c r="AE217" s="130">
        <v>0</v>
      </c>
      <c r="AF217" s="130">
        <v>0</v>
      </c>
      <c r="AG217" s="130">
        <v>0</v>
      </c>
      <c r="AK217" s="130">
        <v>44821.201660156301</v>
      </c>
      <c r="AL217" s="130">
        <v>894.23522949218795</v>
      </c>
      <c r="AM217" s="130">
        <v>869.234130859375</v>
      </c>
      <c r="AN217" s="130">
        <v>869.234130859375</v>
      </c>
      <c r="AP217" s="130">
        <v>16222.8427734375</v>
      </c>
    </row>
    <row r="218" spans="1:42" x14ac:dyDescent="0.5">
      <c r="A218" s="129" t="s">
        <v>410</v>
      </c>
      <c r="B218" s="129">
        <v>0</v>
      </c>
      <c r="C218" s="129" t="s">
        <v>407</v>
      </c>
      <c r="D218" s="130" t="s">
        <v>411</v>
      </c>
      <c r="E218" s="129">
        <v>2039</v>
      </c>
      <c r="L218" s="130">
        <v>0</v>
      </c>
      <c r="N218" s="130">
        <v>1641.95277023315</v>
      </c>
      <c r="O218" s="130">
        <v>2322.5065164565999</v>
      </c>
      <c r="P218" s="130">
        <v>0</v>
      </c>
      <c r="R218" s="130">
        <v>0</v>
      </c>
      <c r="V218" s="130">
        <v>-30432.566955566399</v>
      </c>
      <c r="X218" s="130">
        <v>38.292375277166499</v>
      </c>
      <c r="Y218" s="130">
        <v>40.677730912428601</v>
      </c>
      <c r="Z218" s="130">
        <v>36.135184093972903</v>
      </c>
      <c r="AA218" s="130">
        <v>0</v>
      </c>
      <c r="AB218" s="130">
        <v>0</v>
      </c>
      <c r="AC218" s="130">
        <v>0</v>
      </c>
      <c r="AD218" s="130">
        <v>0</v>
      </c>
      <c r="AE218" s="130">
        <v>0</v>
      </c>
      <c r="AF218" s="130">
        <v>0</v>
      </c>
      <c r="AG218" s="130">
        <v>0</v>
      </c>
    </row>
    <row r="219" spans="1:42" x14ac:dyDescent="0.5">
      <c r="A219" s="129" t="s">
        <v>410</v>
      </c>
      <c r="B219" s="129">
        <v>0</v>
      </c>
      <c r="C219" s="129" t="s">
        <v>407</v>
      </c>
      <c r="D219" s="130" t="s">
        <v>407</v>
      </c>
      <c r="E219" s="129">
        <v>2039</v>
      </c>
      <c r="F219" s="130">
        <v>893.24560546875</v>
      </c>
      <c r="G219" s="130">
        <v>857.89666748046898</v>
      </c>
      <c r="H219" s="130">
        <v>2545</v>
      </c>
      <c r="J219" s="130">
        <v>61.418040223882301</v>
      </c>
      <c r="K219" s="130">
        <v>70.173240573323795</v>
      </c>
      <c r="L219" s="130">
        <v>1384.7999877929699</v>
      </c>
      <c r="M219" s="130">
        <v>5490.9378356933603</v>
      </c>
      <c r="N219" s="130">
        <v>2322.5065460205101</v>
      </c>
      <c r="O219" s="130">
        <v>1641.9527997970599</v>
      </c>
      <c r="P219" s="130">
        <v>6171.4928588867197</v>
      </c>
      <c r="Q219" s="130">
        <v>199367.54345703099</v>
      </c>
      <c r="R219" s="130">
        <v>-9044.677734375</v>
      </c>
      <c r="S219" s="130">
        <v>32.304589507861003</v>
      </c>
      <c r="T219" s="130">
        <v>35.056406143176297</v>
      </c>
      <c r="U219" s="130">
        <v>163111.972106934</v>
      </c>
      <c r="V219" s="130">
        <v>483.06552529334999</v>
      </c>
      <c r="X219" s="130">
        <v>34.5713516183095</v>
      </c>
      <c r="Y219" s="130">
        <v>35.244108845637399</v>
      </c>
      <c r="Z219" s="130">
        <v>33.962945082291299</v>
      </c>
      <c r="AA219" s="130">
        <v>0</v>
      </c>
      <c r="AB219" s="130">
        <v>0</v>
      </c>
      <c r="AC219" s="130">
        <v>0</v>
      </c>
      <c r="AD219" s="130">
        <v>0</v>
      </c>
      <c r="AE219" s="130">
        <v>0</v>
      </c>
      <c r="AF219" s="130">
        <v>0</v>
      </c>
      <c r="AG219" s="130">
        <v>0</v>
      </c>
      <c r="AK219" s="130">
        <v>48306.5517578125</v>
      </c>
      <c r="AL219" s="130">
        <v>893.24560546875</v>
      </c>
      <c r="AM219" s="130">
        <v>867.92858886718795</v>
      </c>
      <c r="AN219" s="130">
        <v>867.92858886718795</v>
      </c>
      <c r="AP219" s="130">
        <v>16596.751953125</v>
      </c>
    </row>
    <row r="220" spans="1:42" x14ac:dyDescent="0.5">
      <c r="A220" s="129" t="s">
        <v>410</v>
      </c>
      <c r="B220" s="129">
        <v>0</v>
      </c>
      <c r="C220" s="129" t="s">
        <v>407</v>
      </c>
      <c r="D220" s="130" t="s">
        <v>411</v>
      </c>
      <c r="E220" s="129">
        <v>2040</v>
      </c>
      <c r="L220" s="130">
        <v>0</v>
      </c>
      <c r="N220" s="130">
        <v>1604.77992630005</v>
      </c>
      <c r="O220" s="130">
        <v>2360.21422100067</v>
      </c>
      <c r="P220" s="130">
        <v>0</v>
      </c>
      <c r="R220" s="130">
        <v>0</v>
      </c>
      <c r="V220" s="130">
        <v>-34119.296081542998</v>
      </c>
      <c r="X220" s="130">
        <v>39.389922282734901</v>
      </c>
      <c r="Y220" s="130">
        <v>41.755249724991003</v>
      </c>
      <c r="Z220" s="130">
        <v>37.246344288190201</v>
      </c>
      <c r="AA220" s="130">
        <v>0</v>
      </c>
      <c r="AB220" s="130">
        <v>0</v>
      </c>
      <c r="AC220" s="130">
        <v>0</v>
      </c>
      <c r="AD220" s="130">
        <v>0</v>
      </c>
      <c r="AE220" s="130">
        <v>0</v>
      </c>
      <c r="AF220" s="130">
        <v>0</v>
      </c>
      <c r="AG220" s="130">
        <v>0</v>
      </c>
    </row>
    <row r="221" spans="1:42" x14ac:dyDescent="0.5">
      <c r="A221" s="129" t="s">
        <v>410</v>
      </c>
      <c r="B221" s="129">
        <v>0</v>
      </c>
      <c r="C221" s="129" t="s">
        <v>407</v>
      </c>
      <c r="D221" s="130" t="s">
        <v>407</v>
      </c>
      <c r="E221" s="129">
        <v>2040</v>
      </c>
      <c r="F221" s="130">
        <v>889.70941162109398</v>
      </c>
      <c r="G221" s="130">
        <v>854.50042724609398</v>
      </c>
      <c r="H221" s="130">
        <v>2565</v>
      </c>
      <c r="J221" s="130">
        <v>62.691549045777101</v>
      </c>
      <c r="K221" s="130">
        <v>70.115877848667793</v>
      </c>
      <c r="L221" s="130">
        <v>1390.1999816894499</v>
      </c>
      <c r="M221" s="130">
        <v>5479.7013244628897</v>
      </c>
      <c r="N221" s="130">
        <v>2360.21413421631</v>
      </c>
      <c r="O221" s="130">
        <v>1604.7798395156899</v>
      </c>
      <c r="P221" s="130">
        <v>6235.1376647949201</v>
      </c>
      <c r="Q221" s="130">
        <v>205958.14550781299</v>
      </c>
      <c r="R221" s="130">
        <v>-6336.7580566406295</v>
      </c>
      <c r="S221" s="130">
        <v>33.031852154716901</v>
      </c>
      <c r="T221" s="130">
        <v>36.183397807737201</v>
      </c>
      <c r="U221" s="130">
        <v>169057.12576293899</v>
      </c>
      <c r="V221" s="130">
        <v>621.18738079070999</v>
      </c>
      <c r="X221" s="130">
        <v>35.6597017017219</v>
      </c>
      <c r="Y221" s="130">
        <v>36.488195908937399</v>
      </c>
      <c r="Z221" s="130">
        <v>34.908878826432797</v>
      </c>
      <c r="AA221" s="130">
        <v>0</v>
      </c>
      <c r="AB221" s="130">
        <v>0</v>
      </c>
      <c r="AC221" s="130">
        <v>0</v>
      </c>
      <c r="AD221" s="130">
        <v>0</v>
      </c>
      <c r="AE221" s="130">
        <v>0</v>
      </c>
      <c r="AF221" s="130">
        <v>0</v>
      </c>
      <c r="AG221" s="130">
        <v>0</v>
      </c>
      <c r="AK221" s="130">
        <v>62118.736938476599</v>
      </c>
      <c r="AL221" s="130">
        <v>889.70941162109398</v>
      </c>
      <c r="AM221" s="130">
        <v>866.431884765625</v>
      </c>
      <c r="AN221" s="130">
        <v>866.431884765625</v>
      </c>
      <c r="AP221" s="130">
        <v>16961.88671875</v>
      </c>
    </row>
    <row r="222" spans="1:42" x14ac:dyDescent="0.5">
      <c r="A222" s="129" t="s">
        <v>410</v>
      </c>
      <c r="B222" s="129">
        <v>0</v>
      </c>
      <c r="C222" s="129" t="s">
        <v>407</v>
      </c>
      <c r="D222" s="130" t="s">
        <v>411</v>
      </c>
      <c r="E222" s="129">
        <v>2041</v>
      </c>
      <c r="L222" s="130">
        <v>0</v>
      </c>
      <c r="N222" s="130">
        <v>3180.3121643066402</v>
      </c>
      <c r="O222" s="130">
        <v>2213.2731227874801</v>
      </c>
      <c r="P222" s="130">
        <v>0</v>
      </c>
      <c r="R222" s="130">
        <v>0</v>
      </c>
      <c r="V222" s="130">
        <v>37347.559616088904</v>
      </c>
      <c r="X222" s="130">
        <v>40.295516560175599</v>
      </c>
      <c r="Y222" s="130">
        <v>42.690653468457199</v>
      </c>
      <c r="Z222" s="130">
        <v>38.113559376714903</v>
      </c>
      <c r="AA222" s="130">
        <v>0</v>
      </c>
      <c r="AB222" s="130">
        <v>0</v>
      </c>
      <c r="AC222" s="130">
        <v>0</v>
      </c>
      <c r="AD222" s="130">
        <v>0</v>
      </c>
      <c r="AE222" s="130">
        <v>0</v>
      </c>
      <c r="AF222" s="130">
        <v>0</v>
      </c>
      <c r="AG222" s="130">
        <v>55.554557800292997</v>
      </c>
    </row>
    <row r="223" spans="1:42" x14ac:dyDescent="0.5">
      <c r="A223" s="129" t="s">
        <v>410</v>
      </c>
      <c r="B223" s="129">
        <v>0</v>
      </c>
      <c r="C223" s="129" t="s">
        <v>407</v>
      </c>
      <c r="D223" s="130" t="s">
        <v>407</v>
      </c>
      <c r="E223" s="129">
        <v>2041</v>
      </c>
      <c r="F223" s="130">
        <v>890.60711669921898</v>
      </c>
      <c r="G223" s="130">
        <v>855.362548828125</v>
      </c>
      <c r="H223" s="130">
        <v>2485</v>
      </c>
      <c r="J223" s="130">
        <v>19.037244920530899</v>
      </c>
      <c r="K223" s="130">
        <v>70.068590499093304</v>
      </c>
      <c r="L223" s="130">
        <v>1018.20001220703</v>
      </c>
      <c r="M223" s="130">
        <v>5466.5540771484402</v>
      </c>
      <c r="N223" s="130">
        <v>2213.2731628418001</v>
      </c>
      <c r="O223" s="130">
        <v>3180.3122043609601</v>
      </c>
      <c r="P223" s="130">
        <v>4499.5149078369104</v>
      </c>
      <c r="Q223" s="130">
        <v>139162.048828125</v>
      </c>
      <c r="R223" s="130">
        <v>-50095.57421875</v>
      </c>
      <c r="S223" s="130">
        <v>30.928233749318899</v>
      </c>
      <c r="T223" s="130">
        <v>33.934338678984297</v>
      </c>
      <c r="U223" s="130">
        <v>180346.664703369</v>
      </c>
      <c r="V223" s="130">
        <v>2968.06761932373</v>
      </c>
      <c r="W223" s="130">
        <v>457.5</v>
      </c>
      <c r="X223" s="130">
        <v>33.551036934003399</v>
      </c>
      <c r="Y223" s="130">
        <v>33.213075447813303</v>
      </c>
      <c r="Z223" s="130">
        <v>33.858918078490802</v>
      </c>
      <c r="AA223" s="130">
        <v>0</v>
      </c>
      <c r="AB223" s="130">
        <v>0</v>
      </c>
      <c r="AC223" s="130">
        <v>0</v>
      </c>
      <c r="AD223" s="130">
        <v>0</v>
      </c>
      <c r="AE223" s="130">
        <v>0</v>
      </c>
      <c r="AF223" s="130">
        <v>0</v>
      </c>
      <c r="AG223" s="130">
        <v>55.555557250976598</v>
      </c>
      <c r="AK223" s="130">
        <v>296806.77490234398</v>
      </c>
      <c r="AL223" s="130">
        <v>890.60711669921898</v>
      </c>
      <c r="AM223" s="130">
        <v>867.21350097656295</v>
      </c>
      <c r="AN223" s="130">
        <v>867.21350097656295</v>
      </c>
      <c r="AP223" s="130">
        <v>17318.81640625</v>
      </c>
    </row>
    <row r="224" spans="1:42" x14ac:dyDescent="0.5">
      <c r="A224" s="129" t="s">
        <v>410</v>
      </c>
      <c r="B224" s="129">
        <v>0</v>
      </c>
      <c r="C224" s="129" t="s">
        <v>407</v>
      </c>
      <c r="D224" s="130" t="s">
        <v>411</v>
      </c>
      <c r="E224" s="129">
        <v>2042</v>
      </c>
      <c r="L224" s="130">
        <v>0</v>
      </c>
      <c r="N224" s="130">
        <v>3177.0398559570299</v>
      </c>
      <c r="O224" s="130">
        <v>2220.8969383239701</v>
      </c>
      <c r="P224" s="130">
        <v>0</v>
      </c>
      <c r="R224" s="130">
        <v>0</v>
      </c>
      <c r="V224" s="130">
        <v>38256.316604614301</v>
      </c>
      <c r="X224" s="130">
        <v>41.250579833984403</v>
      </c>
      <c r="Y224" s="130">
        <v>43.653331902748803</v>
      </c>
      <c r="Z224" s="130">
        <v>39.061685279193803</v>
      </c>
      <c r="AA224" s="130">
        <v>0</v>
      </c>
      <c r="AB224" s="130">
        <v>0</v>
      </c>
      <c r="AC224" s="130">
        <v>0</v>
      </c>
      <c r="AD224" s="130">
        <v>0</v>
      </c>
      <c r="AE224" s="130">
        <v>0</v>
      </c>
      <c r="AF224" s="130">
        <v>0</v>
      </c>
      <c r="AG224" s="130">
        <v>55.554557800292997</v>
      </c>
    </row>
    <row r="225" spans="1:42" x14ac:dyDescent="0.5">
      <c r="A225" s="129" t="s">
        <v>410</v>
      </c>
      <c r="B225" s="129">
        <v>0</v>
      </c>
      <c r="C225" s="129" t="s">
        <v>407</v>
      </c>
      <c r="D225" s="130" t="s">
        <v>407</v>
      </c>
      <c r="E225" s="129">
        <v>2042</v>
      </c>
      <c r="F225" s="130">
        <v>889.41717529296898</v>
      </c>
      <c r="G225" s="130">
        <v>854.2197265625</v>
      </c>
      <c r="H225" s="130">
        <v>2485</v>
      </c>
      <c r="J225" s="130">
        <v>19.196499512416</v>
      </c>
      <c r="K225" s="130">
        <v>69.987828014587095</v>
      </c>
      <c r="L225" s="130">
        <v>1018.20001220703</v>
      </c>
      <c r="M225" s="130">
        <v>5452.9577636718795</v>
      </c>
      <c r="N225" s="130">
        <v>2220.8965682983398</v>
      </c>
      <c r="O225" s="130">
        <v>3177.0394859314001</v>
      </c>
      <c r="P225" s="130">
        <v>4496.8148498535202</v>
      </c>
      <c r="Q225" s="130">
        <v>142138.27197265599</v>
      </c>
      <c r="R225" s="130">
        <v>-59772.076049804702</v>
      </c>
      <c r="S225" s="130">
        <v>31.608655619273801</v>
      </c>
      <c r="T225" s="130">
        <v>34.069346951229498</v>
      </c>
      <c r="U225" s="130">
        <v>183949.64413452099</v>
      </c>
      <c r="V225" s="130">
        <v>2923.3162231445299</v>
      </c>
      <c r="W225" s="130">
        <v>381.33334350585898</v>
      </c>
      <c r="X225" s="130">
        <v>33.813610003745701</v>
      </c>
      <c r="Y225" s="130">
        <v>33.090446442936603</v>
      </c>
      <c r="Z225" s="130">
        <v>34.472408221446202</v>
      </c>
      <c r="AA225" s="130">
        <v>0</v>
      </c>
      <c r="AB225" s="130">
        <v>0</v>
      </c>
      <c r="AC225" s="130">
        <v>0</v>
      </c>
      <c r="AD225" s="130">
        <v>0</v>
      </c>
      <c r="AE225" s="130">
        <v>0</v>
      </c>
      <c r="AF225" s="130">
        <v>0</v>
      </c>
      <c r="AG225" s="130">
        <v>55.555557250976598</v>
      </c>
      <c r="AK225" s="130">
        <v>292331.63818359398</v>
      </c>
      <c r="AL225" s="130">
        <v>889.41717529296898</v>
      </c>
      <c r="AM225" s="130">
        <v>864.776123046875</v>
      </c>
      <c r="AN225" s="130">
        <v>864.776123046875</v>
      </c>
      <c r="AP225" s="130">
        <v>17699.8359375</v>
      </c>
    </row>
    <row r="226" spans="1:42" x14ac:dyDescent="0.5">
      <c r="A226" s="129" t="s">
        <v>410</v>
      </c>
      <c r="B226" s="129">
        <v>0</v>
      </c>
      <c r="C226" s="129" t="s">
        <v>407</v>
      </c>
      <c r="D226" s="130" t="s">
        <v>411</v>
      </c>
      <c r="E226" s="129">
        <v>2043</v>
      </c>
      <c r="L226" s="130">
        <v>0</v>
      </c>
      <c r="N226" s="130">
        <v>3157.9111633300799</v>
      </c>
      <c r="O226" s="130">
        <v>2219.2946829795801</v>
      </c>
      <c r="P226" s="130">
        <v>0</v>
      </c>
      <c r="R226" s="130">
        <v>0</v>
      </c>
      <c r="V226" s="130">
        <v>38381.945528030403</v>
      </c>
      <c r="X226" s="130">
        <v>42.273449456201803</v>
      </c>
      <c r="Y226" s="130">
        <v>44.558236498485599</v>
      </c>
      <c r="Z226" s="130">
        <v>40.192020422917203</v>
      </c>
      <c r="AA226" s="130">
        <v>0</v>
      </c>
      <c r="AB226" s="130">
        <v>0</v>
      </c>
      <c r="AC226" s="130">
        <v>0</v>
      </c>
      <c r="AD226" s="130">
        <v>0</v>
      </c>
      <c r="AE226" s="130">
        <v>0</v>
      </c>
      <c r="AF226" s="130">
        <v>0</v>
      </c>
      <c r="AG226" s="130">
        <v>55.554557800292997</v>
      </c>
    </row>
    <row r="227" spans="1:42" x14ac:dyDescent="0.5">
      <c r="A227" s="129" t="s">
        <v>410</v>
      </c>
      <c r="B227" s="129">
        <v>0</v>
      </c>
      <c r="C227" s="129" t="s">
        <v>407</v>
      </c>
      <c r="D227" s="130" t="s">
        <v>407</v>
      </c>
      <c r="E227" s="129">
        <v>2043</v>
      </c>
      <c r="F227" s="130">
        <v>888.48370361328102</v>
      </c>
      <c r="G227" s="130">
        <v>853.32318115234398</v>
      </c>
      <c r="H227" s="130">
        <v>2485</v>
      </c>
      <c r="J227" s="130">
        <v>19.3217335115677</v>
      </c>
      <c r="K227" s="130">
        <v>69.910780034977805</v>
      </c>
      <c r="L227" s="130">
        <v>1018.20001220703</v>
      </c>
      <c r="M227" s="130">
        <v>5441.2379760742197</v>
      </c>
      <c r="N227" s="130">
        <v>2219.29467010498</v>
      </c>
      <c r="O227" s="130">
        <v>3157.9111504554699</v>
      </c>
      <c r="P227" s="130">
        <v>4502.6216278076199</v>
      </c>
      <c r="Q227" s="130">
        <v>145452.87890625</v>
      </c>
      <c r="R227" s="130">
        <v>-59594.726074218801</v>
      </c>
      <c r="S227" s="130">
        <v>32.304042162448603</v>
      </c>
      <c r="T227" s="130">
        <v>34.993321569763602</v>
      </c>
      <c r="U227" s="130">
        <v>188088.229064941</v>
      </c>
      <c r="V227" s="130">
        <v>2940.0897483825702</v>
      </c>
      <c r="W227" s="130">
        <v>321.55557250976602</v>
      </c>
      <c r="X227" s="130">
        <v>34.721091492535301</v>
      </c>
      <c r="Y227" s="130">
        <v>33.780174576916501</v>
      </c>
      <c r="Z227" s="130">
        <v>35.578261876397498</v>
      </c>
      <c r="AA227" s="130">
        <v>0</v>
      </c>
      <c r="AB227" s="130">
        <v>0</v>
      </c>
      <c r="AC227" s="130">
        <v>0</v>
      </c>
      <c r="AD227" s="130">
        <v>0</v>
      </c>
      <c r="AE227" s="130">
        <v>0</v>
      </c>
      <c r="AF227" s="130">
        <v>0</v>
      </c>
      <c r="AG227" s="130">
        <v>55.555557250976598</v>
      </c>
      <c r="AK227" s="130">
        <v>294008.96166992199</v>
      </c>
      <c r="AL227" s="130">
        <v>888.48370361328102</v>
      </c>
      <c r="AM227" s="130">
        <v>863.640869140625</v>
      </c>
      <c r="AN227" s="130">
        <v>863.640869140625</v>
      </c>
      <c r="AP227" s="130">
        <v>18088.451171875</v>
      </c>
    </row>
    <row r="228" spans="1:42" x14ac:dyDescent="0.5">
      <c r="A228" s="129" t="s">
        <v>410</v>
      </c>
      <c r="B228" s="129">
        <v>0</v>
      </c>
      <c r="C228" s="129" t="s">
        <v>407</v>
      </c>
      <c r="D228" s="130" t="s">
        <v>411</v>
      </c>
      <c r="E228" s="129">
        <v>2044</v>
      </c>
      <c r="L228" s="130">
        <v>0</v>
      </c>
      <c r="N228" s="130">
        <v>3134.7857208251999</v>
      </c>
      <c r="O228" s="130">
        <v>2336.8018097877498</v>
      </c>
      <c r="P228" s="130">
        <v>0</v>
      </c>
      <c r="R228" s="130">
        <v>0</v>
      </c>
      <c r="V228" s="130">
        <v>33148.082107543902</v>
      </c>
      <c r="X228" s="130">
        <v>43.177163890150702</v>
      </c>
      <c r="Y228" s="130">
        <v>45.352875223561703</v>
      </c>
      <c r="Z228" s="130">
        <v>41.205425494247002</v>
      </c>
      <c r="AA228" s="130">
        <v>0</v>
      </c>
      <c r="AB228" s="130">
        <v>0</v>
      </c>
      <c r="AC228" s="130">
        <v>0</v>
      </c>
      <c r="AD228" s="130">
        <v>0</v>
      </c>
      <c r="AE228" s="130">
        <v>0</v>
      </c>
      <c r="AF228" s="130">
        <v>0</v>
      </c>
      <c r="AG228" s="130">
        <v>166.66566467285199</v>
      </c>
    </row>
    <row r="229" spans="1:42" x14ac:dyDescent="0.5">
      <c r="A229" s="129" t="s">
        <v>410</v>
      </c>
      <c r="B229" s="129">
        <v>0</v>
      </c>
      <c r="C229" s="129" t="s">
        <v>407</v>
      </c>
      <c r="D229" s="130" t="s">
        <v>407</v>
      </c>
      <c r="E229" s="129">
        <v>2044</v>
      </c>
      <c r="F229" s="130">
        <v>885.33068847656295</v>
      </c>
      <c r="G229" s="130">
        <v>850.29498291015602</v>
      </c>
      <c r="H229" s="130">
        <v>2555</v>
      </c>
      <c r="J229" s="130">
        <v>17.676812956900498</v>
      </c>
      <c r="K229" s="130">
        <v>69.847612031218006</v>
      </c>
      <c r="L229" s="130">
        <v>1000.60003662109</v>
      </c>
      <c r="M229" s="130">
        <v>5431.8705139160202</v>
      </c>
      <c r="N229" s="130">
        <v>2336.8016052246098</v>
      </c>
      <c r="O229" s="130">
        <v>3134.7855162620499</v>
      </c>
      <c r="P229" s="130">
        <v>4633.8858947753897</v>
      </c>
      <c r="Q229" s="130">
        <v>151693.45068359401</v>
      </c>
      <c r="R229" s="130">
        <v>-79233.814697265596</v>
      </c>
      <c r="S229" s="130">
        <v>32.735689684250701</v>
      </c>
      <c r="T229" s="130">
        <v>34.166418376766302</v>
      </c>
      <c r="U229" s="130">
        <v>194582.479675293</v>
      </c>
      <c r="V229" s="130">
        <v>4442.4969739913904</v>
      </c>
      <c r="W229" s="130">
        <v>1787.25708007813</v>
      </c>
      <c r="X229" s="130">
        <v>34.072925254946902</v>
      </c>
      <c r="Y229" s="130">
        <v>31.9628498545095</v>
      </c>
      <c r="Z229" s="130">
        <v>35.985181086593201</v>
      </c>
      <c r="AA229" s="130">
        <v>0</v>
      </c>
      <c r="AB229" s="130">
        <v>0</v>
      </c>
      <c r="AC229" s="130">
        <v>0</v>
      </c>
      <c r="AD229" s="130">
        <v>0</v>
      </c>
      <c r="AE229" s="130">
        <v>0</v>
      </c>
      <c r="AF229" s="130">
        <v>0</v>
      </c>
      <c r="AG229" s="130">
        <v>166.66667175293</v>
      </c>
      <c r="AK229" s="130">
        <v>444249.69445800799</v>
      </c>
      <c r="AL229" s="130">
        <v>885.33068847656295</v>
      </c>
      <c r="AM229" s="130">
        <v>861.02410888671898</v>
      </c>
      <c r="AN229" s="130">
        <v>861.02410888671898</v>
      </c>
      <c r="AP229" s="130">
        <v>18485.537109375</v>
      </c>
    </row>
    <row r="230" spans="1:42" x14ac:dyDescent="0.5">
      <c r="A230" s="129" t="s">
        <v>410</v>
      </c>
      <c r="B230" s="129">
        <v>0</v>
      </c>
      <c r="C230" s="129" t="s">
        <v>407</v>
      </c>
      <c r="D230" s="130" t="s">
        <v>411</v>
      </c>
      <c r="E230" s="129">
        <v>2045</v>
      </c>
      <c r="L230" s="130">
        <v>0</v>
      </c>
      <c r="N230" s="130">
        <v>3122.5955352783199</v>
      </c>
      <c r="O230" s="130">
        <v>2327.6638782024402</v>
      </c>
      <c r="P230" s="130">
        <v>0</v>
      </c>
      <c r="R230" s="130">
        <v>0</v>
      </c>
      <c r="V230" s="130">
        <v>33821.023452758804</v>
      </c>
      <c r="X230" s="130">
        <v>44.683390254190499</v>
      </c>
      <c r="Y230" s="130">
        <v>47.018501193706797</v>
      </c>
      <c r="Z230" s="130">
        <v>42.571637752367103</v>
      </c>
      <c r="AA230" s="130">
        <v>0</v>
      </c>
      <c r="AB230" s="130">
        <v>0</v>
      </c>
      <c r="AC230" s="130">
        <v>0</v>
      </c>
      <c r="AD230" s="130">
        <v>0</v>
      </c>
      <c r="AE230" s="130">
        <v>0</v>
      </c>
      <c r="AF230" s="130">
        <v>0</v>
      </c>
      <c r="AG230" s="130">
        <v>166.66566467285199</v>
      </c>
    </row>
    <row r="231" spans="1:42" x14ac:dyDescent="0.5">
      <c r="A231" s="129" t="s">
        <v>410</v>
      </c>
      <c r="B231" s="129">
        <v>0</v>
      </c>
      <c r="C231" s="129" t="s">
        <v>407</v>
      </c>
      <c r="D231" s="130" t="s">
        <v>407</v>
      </c>
      <c r="E231" s="129">
        <v>2045</v>
      </c>
      <c r="F231" s="130">
        <v>886.22869873046898</v>
      </c>
      <c r="G231" s="130">
        <v>851.15740966796898</v>
      </c>
      <c r="H231" s="130">
        <v>2555</v>
      </c>
      <c r="J231" s="130">
        <v>17.5575780996163</v>
      </c>
      <c r="K231" s="130">
        <v>69.820065828659594</v>
      </c>
      <c r="L231" s="130">
        <v>1000.60003662109</v>
      </c>
      <c r="M231" s="130">
        <v>5420.3854370117197</v>
      </c>
      <c r="N231" s="130">
        <v>2327.6637573242201</v>
      </c>
      <c r="O231" s="130">
        <v>3122.5954144000998</v>
      </c>
      <c r="P231" s="130">
        <v>4625.4535369873001</v>
      </c>
      <c r="Q231" s="130">
        <v>154748.57421875</v>
      </c>
      <c r="R231" s="130">
        <v>-83418.618286132798</v>
      </c>
      <c r="S231" s="130">
        <v>33.455870431149599</v>
      </c>
      <c r="T231" s="130">
        <v>35.108099752053903</v>
      </c>
      <c r="U231" s="130">
        <v>198592.366394043</v>
      </c>
      <c r="V231" s="130">
        <v>4490.7633643150302</v>
      </c>
      <c r="W231" s="130">
        <v>1958.23913574219</v>
      </c>
      <c r="X231" s="130">
        <v>34.964195209659898</v>
      </c>
      <c r="Y231" s="130">
        <v>32.674179011124799</v>
      </c>
      <c r="Z231" s="130">
        <v>37.035166380509096</v>
      </c>
      <c r="AA231" s="130">
        <v>0</v>
      </c>
      <c r="AB231" s="130">
        <v>0</v>
      </c>
      <c r="AC231" s="130">
        <v>0</v>
      </c>
      <c r="AD231" s="130">
        <v>0</v>
      </c>
      <c r="AE231" s="130">
        <v>0</v>
      </c>
      <c r="AF231" s="130">
        <v>0</v>
      </c>
      <c r="AG231" s="130">
        <v>166.66667175293</v>
      </c>
      <c r="AK231" s="130">
        <v>449076.31292724598</v>
      </c>
      <c r="AL231" s="130">
        <v>886.22869873046898</v>
      </c>
      <c r="AM231" s="130">
        <v>864.18078613281295</v>
      </c>
      <c r="AN231" s="130">
        <v>864.18078613281295</v>
      </c>
      <c r="AP231" s="130">
        <v>18911.609375</v>
      </c>
    </row>
    <row r="232" spans="1:42" x14ac:dyDescent="0.5">
      <c r="A232" s="129" t="s">
        <v>410</v>
      </c>
      <c r="B232" s="129">
        <v>0</v>
      </c>
      <c r="C232" s="129" t="s">
        <v>407</v>
      </c>
      <c r="D232" s="130" t="s">
        <v>411</v>
      </c>
      <c r="E232" s="129">
        <v>2046</v>
      </c>
      <c r="L232" s="130">
        <v>0</v>
      </c>
      <c r="N232" s="130">
        <v>3110.2274322509802</v>
      </c>
      <c r="O232" s="130">
        <v>2327.0641405582401</v>
      </c>
      <c r="P232" s="130">
        <v>0</v>
      </c>
      <c r="R232" s="130">
        <v>0</v>
      </c>
      <c r="V232" s="130">
        <v>34301.512145996101</v>
      </c>
      <c r="X232" s="130">
        <v>46.282585394872399</v>
      </c>
      <c r="Y232" s="130">
        <v>48.725097700097102</v>
      </c>
      <c r="Z232" s="130">
        <v>44.057469472835201</v>
      </c>
      <c r="AA232" s="130">
        <v>0</v>
      </c>
      <c r="AB232" s="130">
        <v>0</v>
      </c>
      <c r="AC232" s="130">
        <v>0</v>
      </c>
      <c r="AD232" s="130">
        <v>0</v>
      </c>
      <c r="AE232" s="130">
        <v>0</v>
      </c>
      <c r="AF232" s="130">
        <v>0</v>
      </c>
      <c r="AG232" s="130">
        <v>166.66566467285199</v>
      </c>
    </row>
    <row r="233" spans="1:42" x14ac:dyDescent="0.5">
      <c r="A233" s="129" t="s">
        <v>410</v>
      </c>
      <c r="B233" s="129">
        <v>0</v>
      </c>
      <c r="C233" s="129" t="s">
        <v>407</v>
      </c>
      <c r="D233" s="130" t="s">
        <v>407</v>
      </c>
      <c r="E233" s="129">
        <v>2046</v>
      </c>
      <c r="F233" s="130">
        <v>885.28997802734398</v>
      </c>
      <c r="G233" s="130">
        <v>850.255859375</v>
      </c>
      <c r="H233" s="130">
        <v>2555</v>
      </c>
      <c r="J233" s="130">
        <v>17.682227718678401</v>
      </c>
      <c r="K233" s="130">
        <v>69.744257471565007</v>
      </c>
      <c r="L233" s="130">
        <v>1000.60003662109</v>
      </c>
      <c r="M233" s="130">
        <v>5408.7649536132803</v>
      </c>
      <c r="N233" s="130">
        <v>2327.0641632080101</v>
      </c>
      <c r="O233" s="130">
        <v>3110.2274549007402</v>
      </c>
      <c r="P233" s="130">
        <v>4625.6024475097702</v>
      </c>
      <c r="Q233" s="130">
        <v>158158.12207031299</v>
      </c>
      <c r="R233" s="130">
        <v>-75292.382690429702</v>
      </c>
      <c r="S233" s="130">
        <v>34.191896918304799</v>
      </c>
      <c r="T233" s="130">
        <v>36.9811125503225</v>
      </c>
      <c r="U233" s="130">
        <v>202680.458435059</v>
      </c>
      <c r="V233" s="130">
        <v>4453.7522792816198</v>
      </c>
      <c r="W233" s="130">
        <v>1779.50012207031</v>
      </c>
      <c r="X233" s="130">
        <v>36.825209369398102</v>
      </c>
      <c r="Y233" s="130">
        <v>34.931268297392698</v>
      </c>
      <c r="Z233" s="130">
        <v>38.550579770073199</v>
      </c>
      <c r="AA233" s="130">
        <v>0</v>
      </c>
      <c r="AB233" s="130">
        <v>0</v>
      </c>
      <c r="AC233" s="130">
        <v>0</v>
      </c>
      <c r="AD233" s="130">
        <v>0</v>
      </c>
      <c r="AE233" s="130">
        <v>0</v>
      </c>
      <c r="AF233" s="130">
        <v>0</v>
      </c>
      <c r="AG233" s="130">
        <v>166.66667175293</v>
      </c>
      <c r="AK233" s="130">
        <v>445375.19592285203</v>
      </c>
      <c r="AL233" s="130">
        <v>885.28997802734398</v>
      </c>
      <c r="AM233" s="130">
        <v>861.86669921875</v>
      </c>
      <c r="AN233" s="130">
        <v>861.86669921875</v>
      </c>
      <c r="AP233" s="130">
        <v>19309.564453125</v>
      </c>
    </row>
    <row r="234" spans="1:42" x14ac:dyDescent="0.5">
      <c r="A234" s="129" t="s">
        <v>410</v>
      </c>
      <c r="B234" s="129">
        <v>0</v>
      </c>
      <c r="C234" s="129" t="s">
        <v>407</v>
      </c>
      <c r="D234" s="130" t="s">
        <v>411</v>
      </c>
      <c r="E234" s="129">
        <v>2047</v>
      </c>
      <c r="L234" s="130">
        <v>0</v>
      </c>
      <c r="N234" s="130">
        <v>3103.8304595947302</v>
      </c>
      <c r="O234" s="130">
        <v>2336.3521363735199</v>
      </c>
      <c r="P234" s="130">
        <v>0</v>
      </c>
      <c r="R234" s="130">
        <v>0</v>
      </c>
      <c r="V234" s="130">
        <v>34941.549987792998</v>
      </c>
      <c r="X234" s="130">
        <v>47.753874561884601</v>
      </c>
      <c r="Y234" s="130">
        <v>50.190188747712902</v>
      </c>
      <c r="Z234" s="130">
        <v>45.534405094166701</v>
      </c>
      <c r="AA234" s="130">
        <v>0</v>
      </c>
      <c r="AB234" s="130">
        <v>0</v>
      </c>
      <c r="AC234" s="130">
        <v>0</v>
      </c>
      <c r="AD234" s="130">
        <v>0</v>
      </c>
      <c r="AE234" s="130">
        <v>0</v>
      </c>
      <c r="AF234" s="130">
        <v>0</v>
      </c>
      <c r="AG234" s="130">
        <v>166.66566467285199</v>
      </c>
    </row>
    <row r="235" spans="1:42" x14ac:dyDescent="0.5">
      <c r="A235" s="129" t="s">
        <v>410</v>
      </c>
      <c r="B235" s="129">
        <v>0</v>
      </c>
      <c r="C235" s="129" t="s">
        <v>407</v>
      </c>
      <c r="D235" s="130" t="s">
        <v>407</v>
      </c>
      <c r="E235" s="129">
        <v>2047</v>
      </c>
      <c r="F235" s="130">
        <v>883.97998046875</v>
      </c>
      <c r="G235" s="130">
        <v>848.99768066406295</v>
      </c>
      <c r="H235" s="130">
        <v>2555</v>
      </c>
      <c r="J235" s="130">
        <v>17.8566278106263</v>
      </c>
      <c r="K235" s="130">
        <v>69.668131874632806</v>
      </c>
      <c r="L235" s="130">
        <v>1000.60003662109</v>
      </c>
      <c r="M235" s="130">
        <v>5394.8664855957004</v>
      </c>
      <c r="N235" s="130">
        <v>2336.3522491455101</v>
      </c>
      <c r="O235" s="130">
        <v>3103.8305723667099</v>
      </c>
      <c r="P235" s="130">
        <v>4627.3883361816397</v>
      </c>
      <c r="Q235" s="130">
        <v>161700.00292968799</v>
      </c>
      <c r="R235" s="130">
        <v>-84937.688720703096</v>
      </c>
      <c r="S235" s="130">
        <v>34.944117757602498</v>
      </c>
      <c r="T235" s="130">
        <v>37.480659955141199</v>
      </c>
      <c r="U235" s="130">
        <v>207134.846862793</v>
      </c>
      <c r="V235" s="130">
        <v>4483.30652499199</v>
      </c>
      <c r="W235" s="130">
        <v>1530.08288574219</v>
      </c>
      <c r="X235" s="130">
        <v>37.423849717231597</v>
      </c>
      <c r="Y235" s="130">
        <v>34.8287835322121</v>
      </c>
      <c r="Z235" s="130">
        <v>39.787941425050498</v>
      </c>
      <c r="AA235" s="130">
        <v>0</v>
      </c>
      <c r="AB235" s="130">
        <v>0</v>
      </c>
      <c r="AC235" s="130">
        <v>0</v>
      </c>
      <c r="AD235" s="130">
        <v>0</v>
      </c>
      <c r="AE235" s="130">
        <v>0</v>
      </c>
      <c r="AF235" s="130">
        <v>0</v>
      </c>
      <c r="AG235" s="130">
        <v>166.66667175293</v>
      </c>
      <c r="AK235" s="130">
        <v>448330.65902710002</v>
      </c>
      <c r="AL235" s="130">
        <v>883.97998046875</v>
      </c>
      <c r="AM235" s="130">
        <v>860.65228271484398</v>
      </c>
      <c r="AN235" s="130">
        <v>860.65228271484398</v>
      </c>
      <c r="AP235" s="130">
        <v>19734.384765625</v>
      </c>
    </row>
    <row r="236" spans="1:42" x14ac:dyDescent="0.5">
      <c r="A236" s="129" t="s">
        <v>410</v>
      </c>
      <c r="B236" s="129">
        <v>0</v>
      </c>
      <c r="C236" s="129" t="s">
        <v>407</v>
      </c>
      <c r="D236" s="130" t="s">
        <v>411</v>
      </c>
      <c r="E236" s="129">
        <v>2048</v>
      </c>
      <c r="L236" s="130">
        <v>0</v>
      </c>
      <c r="N236" s="130">
        <v>3093.6500244140602</v>
      </c>
      <c r="O236" s="130">
        <v>2345.49206119776</v>
      </c>
      <c r="P236" s="130">
        <v>0</v>
      </c>
      <c r="R236" s="130">
        <v>0</v>
      </c>
      <c r="V236" s="130">
        <v>35372.542816162102</v>
      </c>
      <c r="X236" s="130">
        <v>49.516830965469403</v>
      </c>
      <c r="Y236" s="130">
        <v>52.109046455558001</v>
      </c>
      <c r="Z236" s="130">
        <v>47.150418218419901</v>
      </c>
      <c r="AA236" s="130">
        <v>0</v>
      </c>
      <c r="AB236" s="130">
        <v>0</v>
      </c>
      <c r="AC236" s="130">
        <v>0</v>
      </c>
      <c r="AD236" s="130">
        <v>0</v>
      </c>
      <c r="AE236" s="130">
        <v>0</v>
      </c>
      <c r="AF236" s="130">
        <v>0</v>
      </c>
      <c r="AG236" s="130">
        <v>111.11011505127</v>
      </c>
    </row>
    <row r="237" spans="1:42" x14ac:dyDescent="0.5">
      <c r="A237" s="129" t="s">
        <v>410</v>
      </c>
      <c r="B237" s="129">
        <v>0</v>
      </c>
      <c r="C237" s="129" t="s">
        <v>407</v>
      </c>
      <c r="D237" s="130" t="s">
        <v>407</v>
      </c>
      <c r="E237" s="129">
        <v>2048</v>
      </c>
      <c r="F237" s="130">
        <v>880.530029296875</v>
      </c>
      <c r="G237" s="130">
        <v>845.68426513671898</v>
      </c>
      <c r="H237" s="130">
        <v>2555</v>
      </c>
      <c r="J237" s="130">
        <v>18.318393503434802</v>
      </c>
      <c r="K237" s="130">
        <v>69.5901190088248</v>
      </c>
      <c r="L237" s="130">
        <v>1000.60003662109</v>
      </c>
      <c r="M237" s="130">
        <v>5382.50048828125</v>
      </c>
      <c r="N237" s="130">
        <v>2345.4920043945299</v>
      </c>
      <c r="O237" s="130">
        <v>3093.6499676108401</v>
      </c>
      <c r="P237" s="130">
        <v>4634.3426818847702</v>
      </c>
      <c r="Q237" s="130">
        <v>165505.76660156299</v>
      </c>
      <c r="R237" s="130">
        <v>-78873.271240234404</v>
      </c>
      <c r="S237" s="130">
        <v>35.712889175957997</v>
      </c>
      <c r="T237" s="130">
        <v>39.341632375098698</v>
      </c>
      <c r="U237" s="130">
        <v>211682.52136230501</v>
      </c>
      <c r="V237" s="130">
        <v>4459.6829528808603</v>
      </c>
      <c r="W237" s="130">
        <v>1081.16662597656</v>
      </c>
      <c r="X237" s="130">
        <v>39.300160850983502</v>
      </c>
      <c r="Y237" s="130">
        <v>37.235772460471601</v>
      </c>
      <c r="Z237" s="130">
        <v>41.184724468802699</v>
      </c>
      <c r="AA237" s="130">
        <v>0</v>
      </c>
      <c r="AB237" s="130">
        <v>0</v>
      </c>
      <c r="AC237" s="130">
        <v>0</v>
      </c>
      <c r="AD237" s="130">
        <v>0</v>
      </c>
      <c r="AE237" s="130">
        <v>0</v>
      </c>
      <c r="AF237" s="130">
        <v>0</v>
      </c>
      <c r="AG237" s="130">
        <v>111.111114501953</v>
      </c>
      <c r="AK237" s="130">
        <v>445968.29150390602</v>
      </c>
      <c r="AL237" s="130">
        <v>880.530029296875</v>
      </c>
      <c r="AM237" s="130">
        <v>856.67523193359398</v>
      </c>
      <c r="AN237" s="130">
        <v>856.67523193359398</v>
      </c>
      <c r="AP237" s="130">
        <v>20168.53515625</v>
      </c>
    </row>
    <row r="238" spans="1:42" x14ac:dyDescent="0.5">
      <c r="A238" s="129" t="s">
        <v>410</v>
      </c>
      <c r="B238" s="129">
        <v>0</v>
      </c>
      <c r="C238" s="129" t="s">
        <v>407</v>
      </c>
      <c r="D238" s="130" t="s">
        <v>411</v>
      </c>
      <c r="E238" s="129">
        <v>2049</v>
      </c>
      <c r="L238" s="130">
        <v>0</v>
      </c>
      <c r="N238" s="130">
        <v>3087.3151397705101</v>
      </c>
      <c r="O238" s="130">
        <v>2340.8713407516502</v>
      </c>
      <c r="P238" s="130">
        <v>0</v>
      </c>
      <c r="R238" s="130">
        <v>0</v>
      </c>
      <c r="V238" s="130">
        <v>36190.766967773401</v>
      </c>
      <c r="X238" s="130">
        <v>51.068396570911098</v>
      </c>
      <c r="Y238" s="130">
        <v>53.668615640808298</v>
      </c>
      <c r="Z238" s="130">
        <v>48.6996106119472</v>
      </c>
      <c r="AA238" s="130">
        <v>0</v>
      </c>
      <c r="AB238" s="130">
        <v>0</v>
      </c>
      <c r="AC238" s="130">
        <v>0</v>
      </c>
      <c r="AD238" s="130">
        <v>0</v>
      </c>
      <c r="AE238" s="130">
        <v>0</v>
      </c>
      <c r="AF238" s="130">
        <v>0</v>
      </c>
      <c r="AG238" s="130">
        <v>111.11011505127</v>
      </c>
    </row>
    <row r="239" spans="1:42" x14ac:dyDescent="0.5">
      <c r="A239" s="129" t="s">
        <v>410</v>
      </c>
      <c r="B239" s="129">
        <v>0</v>
      </c>
      <c r="C239" s="129" t="s">
        <v>407</v>
      </c>
      <c r="D239" s="130" t="s">
        <v>407</v>
      </c>
      <c r="E239" s="129">
        <v>2049</v>
      </c>
      <c r="F239" s="130">
        <v>881.71002197265602</v>
      </c>
      <c r="G239" s="130">
        <v>846.81756591796898</v>
      </c>
      <c r="H239" s="130">
        <v>2555</v>
      </c>
      <c r="J239" s="130">
        <v>18.1600473221669</v>
      </c>
      <c r="K239" s="130">
        <v>69.540051596369196</v>
      </c>
      <c r="L239" s="130">
        <v>1000.60003662109</v>
      </c>
      <c r="M239" s="130">
        <v>5371.1204528808603</v>
      </c>
      <c r="N239" s="130">
        <v>2340.87133789063</v>
      </c>
      <c r="O239" s="130">
        <v>3087.3151369094799</v>
      </c>
      <c r="P239" s="130">
        <v>4624.6772003173801</v>
      </c>
      <c r="Q239" s="130">
        <v>168794.10058593799</v>
      </c>
      <c r="R239" s="130">
        <v>-80487.0908203125</v>
      </c>
      <c r="S239" s="130">
        <v>36.498569148643199</v>
      </c>
      <c r="T239" s="130">
        <v>40.543382253071201</v>
      </c>
      <c r="U239" s="130">
        <v>215962.05871581999</v>
      </c>
      <c r="V239" s="130">
        <v>4501.1583790779096</v>
      </c>
      <c r="W239" s="130">
        <v>1231.611328125</v>
      </c>
      <c r="X239" s="130">
        <v>40.422565402723301</v>
      </c>
      <c r="Y239" s="130">
        <v>37.899707311871403</v>
      </c>
      <c r="Z239" s="130">
        <v>42.720875914808303</v>
      </c>
      <c r="AA239" s="130">
        <v>0</v>
      </c>
      <c r="AB239" s="130">
        <v>0</v>
      </c>
      <c r="AC239" s="130">
        <v>0</v>
      </c>
      <c r="AD239" s="130">
        <v>0</v>
      </c>
      <c r="AE239" s="130">
        <v>0</v>
      </c>
      <c r="AF239" s="130">
        <v>0</v>
      </c>
      <c r="AG239" s="130">
        <v>111.111114501953</v>
      </c>
      <c r="AK239" s="130">
        <v>450115.83773803699</v>
      </c>
      <c r="AL239" s="130">
        <v>881.71002197265602</v>
      </c>
      <c r="AM239" s="130">
        <v>857.63482666015602</v>
      </c>
      <c r="AN239" s="130">
        <v>857.63482666015602</v>
      </c>
      <c r="AP239" s="130">
        <v>20610.400390625</v>
      </c>
    </row>
    <row r="240" spans="1:42" x14ac:dyDescent="0.5">
      <c r="A240" s="129" t="s">
        <v>410</v>
      </c>
      <c r="B240" s="129">
        <v>0</v>
      </c>
      <c r="C240" s="129" t="s">
        <v>407</v>
      </c>
      <c r="D240" s="130" t="s">
        <v>411</v>
      </c>
      <c r="E240" s="129">
        <v>2050</v>
      </c>
      <c r="L240" s="130">
        <v>0</v>
      </c>
      <c r="N240" s="130">
        <v>3089.7764587402298</v>
      </c>
      <c r="O240" s="130">
        <v>2379.9428272247301</v>
      </c>
      <c r="P240" s="130">
        <v>0</v>
      </c>
      <c r="R240" s="130">
        <v>0</v>
      </c>
      <c r="V240" s="130">
        <v>35282.275787353501</v>
      </c>
      <c r="X240" s="130">
        <v>52.542866934162298</v>
      </c>
      <c r="Y240" s="130">
        <v>55.1005768849299</v>
      </c>
      <c r="Z240" s="130">
        <v>50.229807500424599</v>
      </c>
      <c r="AA240" s="130">
        <v>0</v>
      </c>
      <c r="AB240" s="130">
        <v>0</v>
      </c>
      <c r="AC240" s="130">
        <v>0</v>
      </c>
      <c r="AD240" s="130">
        <v>0</v>
      </c>
      <c r="AE240" s="130">
        <v>0</v>
      </c>
      <c r="AF240" s="130">
        <v>0</v>
      </c>
      <c r="AG240" s="130">
        <v>166.66566467285199</v>
      </c>
    </row>
    <row r="241" spans="1:42" x14ac:dyDescent="0.5">
      <c r="A241" s="129" t="s">
        <v>410</v>
      </c>
      <c r="B241" s="129">
        <v>0</v>
      </c>
      <c r="C241" s="129" t="s">
        <v>407</v>
      </c>
      <c r="D241" s="130" t="s">
        <v>407</v>
      </c>
      <c r="E241" s="129">
        <v>2050</v>
      </c>
      <c r="F241" s="130">
        <v>880.59002685546898</v>
      </c>
      <c r="G241" s="130">
        <v>845.74188232421898</v>
      </c>
      <c r="H241" s="130">
        <v>2601</v>
      </c>
      <c r="J241" s="130">
        <v>17.7191375738049</v>
      </c>
      <c r="K241" s="130">
        <v>69.801706950142801</v>
      </c>
      <c r="L241" s="130">
        <v>995.60004997253395</v>
      </c>
      <c r="M241" s="130">
        <v>5384.4817810058603</v>
      </c>
      <c r="N241" s="130">
        <v>2379.9429626464798</v>
      </c>
      <c r="O241" s="130">
        <v>3089.77659416199</v>
      </c>
      <c r="P241" s="130">
        <v>4674.6478576660202</v>
      </c>
      <c r="Q241" s="130">
        <v>172420.76269531299</v>
      </c>
      <c r="R241" s="130">
        <v>-94818.282714843794</v>
      </c>
      <c r="S241" s="130">
        <v>36.884224853976399</v>
      </c>
      <c r="T241" s="130">
        <v>40.478433498310899</v>
      </c>
      <c r="U241" s="130">
        <v>221507.81024169899</v>
      </c>
      <c r="V241" s="130">
        <v>5320.2019052505502</v>
      </c>
      <c r="W241" s="130">
        <v>1718.00012207031</v>
      </c>
      <c r="X241" s="130">
        <v>40.549441047563903</v>
      </c>
      <c r="Y241" s="130">
        <v>36.900037875542303</v>
      </c>
      <c r="Z241" s="130">
        <v>43.849770872696602</v>
      </c>
      <c r="AA241" s="130">
        <v>0</v>
      </c>
      <c r="AB241" s="130">
        <v>0</v>
      </c>
      <c r="AC241" s="130">
        <v>0</v>
      </c>
      <c r="AD241" s="130">
        <v>0</v>
      </c>
      <c r="AE241" s="130">
        <v>0</v>
      </c>
      <c r="AF241" s="130">
        <v>0</v>
      </c>
      <c r="AG241" s="130">
        <v>166.66667175293</v>
      </c>
      <c r="AK241" s="130">
        <v>532020.17810058605</v>
      </c>
      <c r="AL241" s="130">
        <v>880.59002685546898</v>
      </c>
      <c r="AM241" s="130">
        <v>856.693359375</v>
      </c>
      <c r="AN241" s="130">
        <v>856.693359375</v>
      </c>
      <c r="AP241" s="130">
        <v>21085.4453125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D9EF2-62D3-42EF-B2C0-0F8DECE456D3}">
  <sheetPr>
    <tabColor theme="0" tint="-0.14999847407452621"/>
  </sheetPr>
  <dimension ref="A1:K189"/>
  <sheetViews>
    <sheetView workbookViewId="0">
      <selection activeCell="L26" sqref="L26"/>
    </sheetView>
  </sheetViews>
  <sheetFormatPr defaultColWidth="8.77734375" defaultRowHeight="18" x14ac:dyDescent="0.5"/>
  <cols>
    <col min="1" max="1" width="24.109375" style="129" bestFit="1" customWidth="1"/>
    <col min="2" max="2" width="6" style="129" bestFit="1" customWidth="1"/>
    <col min="3" max="3" width="5.21875" style="129" bestFit="1" customWidth="1"/>
    <col min="4" max="4" width="5.21875" style="130" bestFit="1" customWidth="1"/>
    <col min="5" max="5" width="4.77734375" style="129" bestFit="1" customWidth="1"/>
    <col min="6" max="6" width="8.44140625" style="130" bestFit="1" customWidth="1"/>
    <col min="7" max="7" width="14.21875" style="130" bestFit="1" customWidth="1"/>
    <col min="8" max="8" width="22.6640625" style="130" bestFit="1" customWidth="1"/>
    <col min="9" max="9" width="21.5546875" style="130" bestFit="1" customWidth="1"/>
    <col min="10" max="10" width="10.21875" style="130" bestFit="1" customWidth="1"/>
    <col min="11" max="11" width="20.77734375" style="130" bestFit="1" customWidth="1"/>
    <col min="12" max="16384" width="8.77734375" style="129"/>
  </cols>
  <sheetData>
    <row r="1" spans="1:11" x14ac:dyDescent="0.5">
      <c r="A1" s="46" t="s">
        <v>0</v>
      </c>
      <c r="B1" s="46" t="s">
        <v>1</v>
      </c>
      <c r="C1" s="46" t="s">
        <v>2</v>
      </c>
      <c r="D1" s="3" t="s">
        <v>3</v>
      </c>
      <c r="E1" s="46" t="s">
        <v>6</v>
      </c>
      <c r="F1" s="3" t="s">
        <v>127</v>
      </c>
      <c r="G1" s="3" t="s">
        <v>128</v>
      </c>
      <c r="H1" s="3" t="s">
        <v>129</v>
      </c>
      <c r="I1" s="3" t="s">
        <v>130</v>
      </c>
      <c r="J1" s="3" t="s">
        <v>131</v>
      </c>
      <c r="K1" s="3" t="s">
        <v>132</v>
      </c>
    </row>
    <row r="2" spans="1:11" x14ac:dyDescent="0.5">
      <c r="A2" s="129" t="s">
        <v>406</v>
      </c>
      <c r="B2" s="129">
        <v>0</v>
      </c>
      <c r="C2" s="129" t="s">
        <v>407</v>
      </c>
      <c r="D2" s="130" t="s">
        <v>407</v>
      </c>
      <c r="E2" s="129">
        <v>2021</v>
      </c>
      <c r="F2" s="130" t="s">
        <v>133</v>
      </c>
      <c r="G2" s="130">
        <v>4003205.640625</v>
      </c>
      <c r="H2" s="130">
        <v>200.77181541346599</v>
      </c>
      <c r="I2" s="130">
        <v>1920.79324651556</v>
      </c>
    </row>
    <row r="3" spans="1:11" x14ac:dyDescent="0.5">
      <c r="A3" s="129" t="s">
        <v>406</v>
      </c>
      <c r="B3" s="129">
        <v>0</v>
      </c>
      <c r="C3" s="129" t="s">
        <v>407</v>
      </c>
      <c r="D3" s="130" t="s">
        <v>407</v>
      </c>
      <c r="E3" s="129">
        <v>2021</v>
      </c>
      <c r="F3" s="130" t="s">
        <v>134</v>
      </c>
      <c r="G3" s="130">
        <v>2114.1599960327098</v>
      </c>
      <c r="H3" s="130">
        <v>0.106030960830617</v>
      </c>
      <c r="I3" s="130">
        <v>1.01440310765525</v>
      </c>
    </row>
    <row r="4" spans="1:11" x14ac:dyDescent="0.5">
      <c r="A4" s="129" t="s">
        <v>406</v>
      </c>
      <c r="B4" s="129">
        <v>0</v>
      </c>
      <c r="C4" s="129" t="s">
        <v>407</v>
      </c>
      <c r="D4" s="130" t="s">
        <v>407</v>
      </c>
      <c r="E4" s="129">
        <v>2021</v>
      </c>
      <c r="F4" s="130" t="s">
        <v>135</v>
      </c>
      <c r="G4" s="130">
        <v>2226.25511932373</v>
      </c>
      <c r="H4" s="130">
        <v>0.111652840749486</v>
      </c>
      <c r="I4" s="130">
        <v>1.06818789292825</v>
      </c>
    </row>
    <row r="5" spans="1:11" x14ac:dyDescent="0.5">
      <c r="A5" s="129" t="s">
        <v>406</v>
      </c>
      <c r="B5" s="129">
        <v>0</v>
      </c>
      <c r="C5" s="129" t="s">
        <v>407</v>
      </c>
      <c r="D5" s="130" t="s">
        <v>407</v>
      </c>
      <c r="E5" s="129">
        <v>2022</v>
      </c>
      <c r="F5" s="130" t="s">
        <v>133</v>
      </c>
      <c r="G5" s="130">
        <v>3175383.515625</v>
      </c>
      <c r="H5" s="130">
        <v>194.37219609409399</v>
      </c>
      <c r="I5" s="130">
        <v>1878.3022932510701</v>
      </c>
    </row>
    <row r="6" spans="1:11" x14ac:dyDescent="0.5">
      <c r="A6" s="129" t="s">
        <v>406</v>
      </c>
      <c r="B6" s="129">
        <v>0</v>
      </c>
      <c r="C6" s="129" t="s">
        <v>407</v>
      </c>
      <c r="D6" s="130" t="s">
        <v>407</v>
      </c>
      <c r="E6" s="129">
        <v>2022</v>
      </c>
      <c r="F6" s="130" t="s">
        <v>134</v>
      </c>
      <c r="G6" s="130">
        <v>1297.96657180786</v>
      </c>
      <c r="H6" s="130">
        <v>7.9451383361281894E-2</v>
      </c>
      <c r="I6" s="130">
        <v>0.76777295605191898</v>
      </c>
    </row>
    <row r="7" spans="1:11" x14ac:dyDescent="0.5">
      <c r="A7" s="129" t="s">
        <v>406</v>
      </c>
      <c r="B7" s="129">
        <v>0</v>
      </c>
      <c r="C7" s="129" t="s">
        <v>407</v>
      </c>
      <c r="D7" s="130" t="s">
        <v>407</v>
      </c>
      <c r="E7" s="129">
        <v>2022</v>
      </c>
      <c r="F7" s="130" t="s">
        <v>135</v>
      </c>
      <c r="G7" s="130">
        <v>2104.07057952881</v>
      </c>
      <c r="H7" s="130">
        <v>0.12879477936053099</v>
      </c>
      <c r="I7" s="130">
        <v>1.2445994555442601</v>
      </c>
    </row>
    <row r="8" spans="1:11" x14ac:dyDescent="0.5">
      <c r="A8" s="129" t="s">
        <v>406</v>
      </c>
      <c r="B8" s="129">
        <v>0</v>
      </c>
      <c r="C8" s="129" t="s">
        <v>407</v>
      </c>
      <c r="D8" s="130" t="s">
        <v>407</v>
      </c>
      <c r="E8" s="129">
        <v>2023</v>
      </c>
      <c r="F8" s="130" t="s">
        <v>133</v>
      </c>
      <c r="G8" s="130">
        <v>2502495.71875</v>
      </c>
      <c r="H8" s="130">
        <v>188.456283575437</v>
      </c>
      <c r="I8" s="130">
        <v>1487.5109304718201</v>
      </c>
    </row>
    <row r="9" spans="1:11" x14ac:dyDescent="0.5">
      <c r="A9" s="129" t="s">
        <v>406</v>
      </c>
      <c r="B9" s="129">
        <v>0</v>
      </c>
      <c r="C9" s="129" t="s">
        <v>407</v>
      </c>
      <c r="D9" s="130" t="s">
        <v>407</v>
      </c>
      <c r="E9" s="129">
        <v>2023</v>
      </c>
      <c r="F9" s="130" t="s">
        <v>134</v>
      </c>
      <c r="G9" s="130">
        <v>1302.6149024963399</v>
      </c>
      <c r="H9" s="130">
        <v>9.8096456915043498E-2</v>
      </c>
      <c r="I9" s="130">
        <v>0.77428859963310803</v>
      </c>
    </row>
    <row r="10" spans="1:11" x14ac:dyDescent="0.5">
      <c r="A10" s="129" t="s">
        <v>406</v>
      </c>
      <c r="B10" s="129">
        <v>0</v>
      </c>
      <c r="C10" s="129" t="s">
        <v>407</v>
      </c>
      <c r="D10" s="130" t="s">
        <v>407</v>
      </c>
      <c r="E10" s="129">
        <v>2023</v>
      </c>
      <c r="F10" s="130" t="s">
        <v>135</v>
      </c>
      <c r="G10" s="130">
        <v>2198.69094085693</v>
      </c>
      <c r="H10" s="130">
        <v>0.16557755537414101</v>
      </c>
      <c r="I10" s="130">
        <v>1.3069260349774801</v>
      </c>
    </row>
    <row r="11" spans="1:11" x14ac:dyDescent="0.5">
      <c r="A11" s="129" t="s">
        <v>406</v>
      </c>
      <c r="B11" s="129">
        <v>0</v>
      </c>
      <c r="C11" s="129" t="s">
        <v>407</v>
      </c>
      <c r="D11" s="130" t="s">
        <v>407</v>
      </c>
      <c r="E11" s="129">
        <v>2024</v>
      </c>
      <c r="F11" s="130" t="s">
        <v>133</v>
      </c>
      <c r="G11" s="130">
        <v>2538791.703125</v>
      </c>
      <c r="H11" s="130">
        <v>188.67756868347001</v>
      </c>
      <c r="I11" s="130">
        <v>1490.5541162894001</v>
      </c>
    </row>
    <row r="12" spans="1:11" x14ac:dyDescent="0.5">
      <c r="A12" s="129" t="s">
        <v>406</v>
      </c>
      <c r="B12" s="129">
        <v>0</v>
      </c>
      <c r="C12" s="129" t="s">
        <v>407</v>
      </c>
      <c r="D12" s="130" t="s">
        <v>407</v>
      </c>
      <c r="E12" s="129">
        <v>2024</v>
      </c>
      <c r="F12" s="130" t="s">
        <v>134</v>
      </c>
      <c r="G12" s="130">
        <v>1314.1884098052999</v>
      </c>
      <c r="H12" s="130">
        <v>9.7667671455223107E-2</v>
      </c>
      <c r="I12" s="130">
        <v>0.77157528969546096</v>
      </c>
    </row>
    <row r="13" spans="1:11" x14ac:dyDescent="0.5">
      <c r="A13" s="129" t="s">
        <v>406</v>
      </c>
      <c r="B13" s="129">
        <v>0</v>
      </c>
      <c r="C13" s="129" t="s">
        <v>407</v>
      </c>
      <c r="D13" s="130" t="s">
        <v>407</v>
      </c>
      <c r="E13" s="129">
        <v>2024</v>
      </c>
      <c r="F13" s="130" t="s">
        <v>135</v>
      </c>
      <c r="G13" s="130">
        <v>2235.06322479248</v>
      </c>
      <c r="H13" s="130">
        <v>0.166105117875012</v>
      </c>
      <c r="I13" s="130">
        <v>1.3122315965428599</v>
      </c>
    </row>
    <row r="14" spans="1:11" x14ac:dyDescent="0.5">
      <c r="A14" s="129" t="s">
        <v>406</v>
      </c>
      <c r="B14" s="129">
        <v>0</v>
      </c>
      <c r="C14" s="129" t="s">
        <v>407</v>
      </c>
      <c r="D14" s="130" t="s">
        <v>407</v>
      </c>
      <c r="E14" s="129">
        <v>2025</v>
      </c>
      <c r="F14" s="130" t="s">
        <v>133</v>
      </c>
      <c r="G14" s="130">
        <v>2594840.0859375</v>
      </c>
      <c r="H14" s="130">
        <v>195.11637911274801</v>
      </c>
      <c r="I14" s="130">
        <v>1283.5911519367</v>
      </c>
    </row>
    <row r="15" spans="1:11" x14ac:dyDescent="0.5">
      <c r="A15" s="129" t="s">
        <v>406</v>
      </c>
      <c r="B15" s="129">
        <v>0</v>
      </c>
      <c r="C15" s="129" t="s">
        <v>407</v>
      </c>
      <c r="D15" s="130" t="s">
        <v>407</v>
      </c>
      <c r="E15" s="129">
        <v>2025</v>
      </c>
      <c r="F15" s="130" t="s">
        <v>134</v>
      </c>
      <c r="G15" s="130">
        <v>1087.03687286377</v>
      </c>
      <c r="H15" s="130">
        <v>8.1738639596587406E-2</v>
      </c>
      <c r="I15" s="130">
        <v>0.53772520295128601</v>
      </c>
    </row>
    <row r="16" spans="1:11" x14ac:dyDescent="0.5">
      <c r="A16" s="129" t="s">
        <v>406</v>
      </c>
      <c r="B16" s="129">
        <v>0</v>
      </c>
      <c r="C16" s="129" t="s">
        <v>407</v>
      </c>
      <c r="D16" s="130" t="s">
        <v>407</v>
      </c>
      <c r="E16" s="129">
        <v>2025</v>
      </c>
      <c r="F16" s="130" t="s">
        <v>135</v>
      </c>
      <c r="G16" s="130">
        <v>2413.15427398682</v>
      </c>
      <c r="H16" s="130">
        <v>0.18145469801105099</v>
      </c>
      <c r="I16" s="130">
        <v>1.1937165188461301</v>
      </c>
    </row>
    <row r="17" spans="1:11" x14ac:dyDescent="0.5">
      <c r="A17" s="129" t="s">
        <v>406</v>
      </c>
      <c r="B17" s="129">
        <v>0</v>
      </c>
      <c r="C17" s="129" t="s">
        <v>407</v>
      </c>
      <c r="D17" s="130" t="s">
        <v>407</v>
      </c>
      <c r="E17" s="129">
        <v>2026</v>
      </c>
      <c r="F17" s="130" t="s">
        <v>133</v>
      </c>
      <c r="G17" s="130">
        <v>2534513.015625</v>
      </c>
      <c r="H17" s="130">
        <v>198.238125907289</v>
      </c>
      <c r="I17" s="130">
        <v>1038.34649216159</v>
      </c>
    </row>
    <row r="18" spans="1:11" x14ac:dyDescent="0.5">
      <c r="A18" s="129" t="s">
        <v>406</v>
      </c>
      <c r="B18" s="129">
        <v>0</v>
      </c>
      <c r="C18" s="129" t="s">
        <v>407</v>
      </c>
      <c r="D18" s="130" t="s">
        <v>407</v>
      </c>
      <c r="E18" s="129">
        <v>2026</v>
      </c>
      <c r="F18" s="130" t="s">
        <v>134</v>
      </c>
      <c r="G18" s="130">
        <v>946.27675819396995</v>
      </c>
      <c r="H18" s="130">
        <v>7.4013481081981594E-2</v>
      </c>
      <c r="I18" s="130">
        <v>0.38767335043353601</v>
      </c>
    </row>
    <row r="19" spans="1:11" x14ac:dyDescent="0.5">
      <c r="A19" s="129" t="s">
        <v>406</v>
      </c>
      <c r="B19" s="129">
        <v>0</v>
      </c>
      <c r="C19" s="129" t="s">
        <v>407</v>
      </c>
      <c r="D19" s="130" t="s">
        <v>407</v>
      </c>
      <c r="E19" s="129">
        <v>2026</v>
      </c>
      <c r="F19" s="130" t="s">
        <v>135</v>
      </c>
      <c r="G19" s="130">
        <v>2415.08055877686</v>
      </c>
      <c r="H19" s="130">
        <v>0.188896660200812</v>
      </c>
      <c r="I19" s="130">
        <v>0.98941706396217199</v>
      </c>
    </row>
    <row r="20" spans="1:11" x14ac:dyDescent="0.5">
      <c r="A20" s="129" t="s">
        <v>406</v>
      </c>
      <c r="B20" s="129">
        <v>0</v>
      </c>
      <c r="C20" s="129" t="s">
        <v>407</v>
      </c>
      <c r="D20" s="130" t="s">
        <v>407</v>
      </c>
      <c r="E20" s="129">
        <v>2027</v>
      </c>
      <c r="F20" s="130" t="s">
        <v>133</v>
      </c>
      <c r="G20" s="130">
        <v>2673302.28125</v>
      </c>
      <c r="H20" s="130">
        <v>198.59278692389699</v>
      </c>
      <c r="I20" s="130">
        <v>864.33691128351597</v>
      </c>
    </row>
    <row r="21" spans="1:11" x14ac:dyDescent="0.5">
      <c r="A21" s="129" t="s">
        <v>406</v>
      </c>
      <c r="B21" s="129">
        <v>0</v>
      </c>
      <c r="C21" s="129" t="s">
        <v>407</v>
      </c>
      <c r="D21" s="130" t="s">
        <v>407</v>
      </c>
      <c r="E21" s="129">
        <v>2027</v>
      </c>
      <c r="F21" s="130" t="s">
        <v>134</v>
      </c>
      <c r="G21" s="130">
        <v>984.54666328430199</v>
      </c>
      <c r="H21" s="130">
        <v>7.3139452687269096E-2</v>
      </c>
      <c r="I21" s="130">
        <v>0.31832540148050098</v>
      </c>
    </row>
    <row r="22" spans="1:11" x14ac:dyDescent="0.5">
      <c r="A22" s="129" t="s">
        <v>406</v>
      </c>
      <c r="B22" s="129">
        <v>0</v>
      </c>
      <c r="C22" s="129" t="s">
        <v>407</v>
      </c>
      <c r="D22" s="130" t="s">
        <v>407</v>
      </c>
      <c r="E22" s="129">
        <v>2027</v>
      </c>
      <c r="F22" s="130" t="s">
        <v>135</v>
      </c>
      <c r="G22" s="130">
        <v>2554.1615447998001</v>
      </c>
      <c r="H22" s="130">
        <v>0.189742126430409</v>
      </c>
      <c r="I22" s="130">
        <v>0.82581611366415597</v>
      </c>
    </row>
    <row r="23" spans="1:11" x14ac:dyDescent="0.5">
      <c r="A23" s="129" t="s">
        <v>406</v>
      </c>
      <c r="B23" s="129">
        <v>0</v>
      </c>
      <c r="C23" s="129" t="s">
        <v>407</v>
      </c>
      <c r="D23" s="130" t="s">
        <v>407</v>
      </c>
      <c r="E23" s="129">
        <v>2028</v>
      </c>
      <c r="F23" s="130" t="s">
        <v>133</v>
      </c>
      <c r="G23" s="130">
        <v>2061114.609375</v>
      </c>
      <c r="H23" s="130">
        <v>199.23608634047901</v>
      </c>
      <c r="I23" s="130">
        <v>615.56427302075701</v>
      </c>
      <c r="J23" s="130">
        <v>28051.768859863299</v>
      </c>
      <c r="K23" s="130">
        <v>4.1889147325010203</v>
      </c>
    </row>
    <row r="24" spans="1:11" x14ac:dyDescent="0.5">
      <c r="A24" s="129" t="s">
        <v>406</v>
      </c>
      <c r="B24" s="129">
        <v>0</v>
      </c>
      <c r="C24" s="129" t="s">
        <v>407</v>
      </c>
      <c r="D24" s="130" t="s">
        <v>407</v>
      </c>
      <c r="E24" s="129">
        <v>2028</v>
      </c>
      <c r="F24" s="130" t="s">
        <v>134</v>
      </c>
      <c r="G24" s="130">
        <v>739.18194770813</v>
      </c>
      <c r="H24" s="130">
        <v>7.1452464450561595E-2</v>
      </c>
      <c r="I24" s="130">
        <v>0.22076113390365901</v>
      </c>
    </row>
    <row r="25" spans="1:11" x14ac:dyDescent="0.5">
      <c r="A25" s="129" t="s">
        <v>406</v>
      </c>
      <c r="B25" s="129">
        <v>0</v>
      </c>
      <c r="C25" s="129" t="s">
        <v>407</v>
      </c>
      <c r="D25" s="130" t="s">
        <v>407</v>
      </c>
      <c r="E25" s="129">
        <v>2028</v>
      </c>
      <c r="F25" s="130" t="s">
        <v>135</v>
      </c>
      <c r="G25" s="130">
        <v>1978.76304626465</v>
      </c>
      <c r="H25" s="130">
        <v>0.19127563471712</v>
      </c>
      <c r="I25" s="130">
        <v>0.59096948346001599</v>
      </c>
    </row>
    <row r="26" spans="1:11" x14ac:dyDescent="0.5">
      <c r="A26" s="129" t="s">
        <v>406</v>
      </c>
      <c r="B26" s="129">
        <v>0</v>
      </c>
      <c r="C26" s="129" t="s">
        <v>407</v>
      </c>
      <c r="D26" s="130" t="s">
        <v>407</v>
      </c>
      <c r="E26" s="129">
        <v>2029</v>
      </c>
      <c r="F26" s="130" t="s">
        <v>133</v>
      </c>
      <c r="G26" s="130">
        <v>101515.84375</v>
      </c>
      <c r="H26" s="130">
        <v>118.999996300147</v>
      </c>
      <c r="I26" s="130">
        <v>172.189059804159</v>
      </c>
      <c r="J26" s="130">
        <v>1429.3430786132801</v>
      </c>
      <c r="K26" s="130">
        <v>1.2122109798452201</v>
      </c>
    </row>
    <row r="27" spans="1:11" x14ac:dyDescent="0.5">
      <c r="A27" s="129" t="s">
        <v>406</v>
      </c>
      <c r="B27" s="129">
        <v>0</v>
      </c>
      <c r="C27" s="129" t="s">
        <v>407</v>
      </c>
      <c r="D27" s="130" t="s">
        <v>407</v>
      </c>
      <c r="E27" s="129">
        <v>2029</v>
      </c>
      <c r="F27" s="130" t="s">
        <v>134</v>
      </c>
      <c r="G27" s="130">
        <v>230.41537475585901</v>
      </c>
      <c r="H27" s="130">
        <v>0.27009999356326198</v>
      </c>
      <c r="I27" s="130">
        <v>0.39082575958626598</v>
      </c>
    </row>
    <row r="28" spans="1:11" x14ac:dyDescent="0.5">
      <c r="A28" s="129" t="s">
        <v>406</v>
      </c>
      <c r="B28" s="129">
        <v>0</v>
      </c>
      <c r="C28" s="129" t="s">
        <v>407</v>
      </c>
      <c r="D28" s="130" t="s">
        <v>407</v>
      </c>
      <c r="E28" s="129">
        <v>2030</v>
      </c>
      <c r="F28" s="130" t="s">
        <v>133</v>
      </c>
      <c r="G28" s="130">
        <v>100947.39453125</v>
      </c>
      <c r="H28" s="130">
        <v>119.000008141308</v>
      </c>
      <c r="I28" s="130">
        <v>171.866024073261</v>
      </c>
      <c r="J28" s="130">
        <v>1471.81298828125</v>
      </c>
      <c r="K28" s="130">
        <v>1.25290329507701</v>
      </c>
    </row>
    <row r="29" spans="1:11" x14ac:dyDescent="0.5">
      <c r="A29" s="129" t="s">
        <v>406</v>
      </c>
      <c r="B29" s="129">
        <v>0</v>
      </c>
      <c r="C29" s="129" t="s">
        <v>407</v>
      </c>
      <c r="D29" s="130" t="s">
        <v>407</v>
      </c>
      <c r="E29" s="129">
        <v>2030</v>
      </c>
      <c r="F29" s="130" t="s">
        <v>134</v>
      </c>
      <c r="G29" s="130">
        <v>229.12510681152301</v>
      </c>
      <c r="H29" s="130">
        <v>0.270099983288907</v>
      </c>
      <c r="I29" s="130">
        <v>0.39009249625425002</v>
      </c>
    </row>
    <row r="30" spans="1:11" x14ac:dyDescent="0.5">
      <c r="A30" s="129" t="s">
        <v>406</v>
      </c>
      <c r="B30" s="129">
        <v>0</v>
      </c>
      <c r="C30" s="129" t="s">
        <v>407</v>
      </c>
      <c r="D30" s="130" t="s">
        <v>407</v>
      </c>
      <c r="E30" s="129">
        <v>2031</v>
      </c>
      <c r="F30" s="130" t="s">
        <v>133</v>
      </c>
      <c r="G30" s="130">
        <v>31078.5771484375</v>
      </c>
      <c r="H30" s="130">
        <v>118.999992072765</v>
      </c>
      <c r="I30" s="130">
        <v>54.715486701558298</v>
      </c>
      <c r="J30" s="130">
        <v>468.97578430175798</v>
      </c>
      <c r="K30" s="130">
        <v>0.41282839569452101</v>
      </c>
    </row>
    <row r="31" spans="1:11" x14ac:dyDescent="0.5">
      <c r="A31" s="129" t="s">
        <v>406</v>
      </c>
      <c r="B31" s="129">
        <v>0</v>
      </c>
      <c r="C31" s="129" t="s">
        <v>407</v>
      </c>
      <c r="D31" s="130" t="s">
        <v>407</v>
      </c>
      <c r="E31" s="129">
        <v>2031</v>
      </c>
      <c r="F31" s="130" t="s">
        <v>134</v>
      </c>
      <c r="G31" s="130">
        <v>7.8349351882934597</v>
      </c>
      <c r="H31" s="130">
        <v>2.9999997131285299E-2</v>
      </c>
      <c r="I31" s="130">
        <v>1.37938197767266E-2</v>
      </c>
    </row>
    <row r="32" spans="1:11" x14ac:dyDescent="0.5">
      <c r="A32" s="129" t="s">
        <v>406</v>
      </c>
      <c r="B32" s="129">
        <v>0</v>
      </c>
      <c r="C32" s="129" t="s">
        <v>407</v>
      </c>
      <c r="D32" s="130" t="s">
        <v>407</v>
      </c>
      <c r="E32" s="129">
        <v>2032</v>
      </c>
      <c r="F32" s="130" t="s">
        <v>133</v>
      </c>
      <c r="G32" s="130">
        <v>16008.4638671875</v>
      </c>
      <c r="H32" s="130">
        <v>118.999986352436</v>
      </c>
      <c r="I32" s="130">
        <v>52.832750638716199</v>
      </c>
      <c r="J32" s="130">
        <v>250.05220031738301</v>
      </c>
      <c r="K32" s="130">
        <v>0.41262377376223602</v>
      </c>
    </row>
    <row r="33" spans="1:11" x14ac:dyDescent="0.5">
      <c r="A33" s="129" t="s">
        <v>406</v>
      </c>
      <c r="B33" s="129">
        <v>0</v>
      </c>
      <c r="C33" s="129" t="s">
        <v>407</v>
      </c>
      <c r="D33" s="130" t="s">
        <v>407</v>
      </c>
      <c r="E33" s="129">
        <v>2032</v>
      </c>
      <c r="F33" s="130" t="s">
        <v>134</v>
      </c>
      <c r="G33" s="130">
        <v>4.0357475280761701</v>
      </c>
      <c r="H33" s="130">
        <v>2.99999990472113E-2</v>
      </c>
      <c r="I33" s="130">
        <v>1.33191819377935E-2</v>
      </c>
    </row>
    <row r="34" spans="1:11" x14ac:dyDescent="0.5">
      <c r="A34" s="129" t="s">
        <v>406</v>
      </c>
      <c r="B34" s="129">
        <v>0</v>
      </c>
      <c r="C34" s="129" t="s">
        <v>407</v>
      </c>
      <c r="D34" s="130" t="s">
        <v>407</v>
      </c>
      <c r="E34" s="129">
        <v>2033</v>
      </c>
      <c r="F34" s="130" t="s">
        <v>133</v>
      </c>
      <c r="G34" s="130">
        <v>15364.7138671875</v>
      </c>
      <c r="H34" s="130">
        <v>119.00001476394399</v>
      </c>
      <c r="I34" s="130">
        <v>50.6472864060758</v>
      </c>
      <c r="J34" s="130">
        <v>248.29374694824199</v>
      </c>
      <c r="K34" s="130">
        <v>0.40923002612437298</v>
      </c>
    </row>
    <row r="35" spans="1:11" x14ac:dyDescent="0.5">
      <c r="A35" s="129" t="s">
        <v>406</v>
      </c>
      <c r="B35" s="129">
        <v>0</v>
      </c>
      <c r="C35" s="129" t="s">
        <v>407</v>
      </c>
      <c r="D35" s="130" t="s">
        <v>407</v>
      </c>
      <c r="E35" s="129">
        <v>2033</v>
      </c>
      <c r="F35" s="130" t="s">
        <v>134</v>
      </c>
      <c r="G35" s="130">
        <v>3.8734571933746298</v>
      </c>
      <c r="H35" s="130">
        <v>3.0000003070897601E-2</v>
      </c>
      <c r="I35" s="130">
        <v>1.27682231866014E-2</v>
      </c>
    </row>
    <row r="36" spans="1:11" x14ac:dyDescent="0.5">
      <c r="A36" s="129" t="s">
        <v>408</v>
      </c>
      <c r="B36" s="129">
        <v>0</v>
      </c>
      <c r="C36" s="129" t="s">
        <v>407</v>
      </c>
      <c r="D36" s="130" t="s">
        <v>407</v>
      </c>
      <c r="E36" s="129">
        <v>2021</v>
      </c>
      <c r="F36" s="130" t="s">
        <v>133</v>
      </c>
      <c r="G36" s="130">
        <v>4043043.640625</v>
      </c>
      <c r="H36" s="130">
        <v>200.81546393633101</v>
      </c>
      <c r="I36" s="130">
        <v>1921.08006921169</v>
      </c>
    </row>
    <row r="37" spans="1:11" x14ac:dyDescent="0.5">
      <c r="A37" s="129" t="s">
        <v>408</v>
      </c>
      <c r="B37" s="129">
        <v>0</v>
      </c>
      <c r="C37" s="129" t="s">
        <v>407</v>
      </c>
      <c r="D37" s="130" t="s">
        <v>407</v>
      </c>
      <c r="E37" s="129">
        <v>2021</v>
      </c>
      <c r="F37" s="130" t="s">
        <v>134</v>
      </c>
      <c r="G37" s="130">
        <v>2124.34670257568</v>
      </c>
      <c r="H37" s="130">
        <v>0.105514979940559</v>
      </c>
      <c r="I37" s="130">
        <v>1.0093979865581799</v>
      </c>
    </row>
    <row r="38" spans="1:11" x14ac:dyDescent="0.5">
      <c r="A38" s="129" t="s">
        <v>408</v>
      </c>
      <c r="B38" s="129">
        <v>0</v>
      </c>
      <c r="C38" s="129" t="s">
        <v>407</v>
      </c>
      <c r="D38" s="130" t="s">
        <v>407</v>
      </c>
      <c r="E38" s="129">
        <v>2021</v>
      </c>
      <c r="F38" s="130" t="s">
        <v>135</v>
      </c>
      <c r="G38" s="130">
        <v>2264.3113479614299</v>
      </c>
      <c r="H38" s="130">
        <v>0.112466936856235</v>
      </c>
      <c r="I38" s="130">
        <v>1.07590315309733</v>
      </c>
    </row>
    <row r="39" spans="1:11" x14ac:dyDescent="0.5">
      <c r="A39" s="129" t="s">
        <v>408</v>
      </c>
      <c r="B39" s="129">
        <v>0</v>
      </c>
      <c r="C39" s="129" t="s">
        <v>407</v>
      </c>
      <c r="D39" s="130" t="s">
        <v>407</v>
      </c>
      <c r="E39" s="129">
        <v>2022</v>
      </c>
      <c r="F39" s="130" t="s">
        <v>133</v>
      </c>
      <c r="G39" s="130">
        <v>3255950.0625</v>
      </c>
      <c r="H39" s="130">
        <v>194.62854632381899</v>
      </c>
      <c r="I39" s="130">
        <v>1880.0206704002501</v>
      </c>
    </row>
    <row r="40" spans="1:11" x14ac:dyDescent="0.5">
      <c r="A40" s="129" t="s">
        <v>408</v>
      </c>
      <c r="B40" s="129">
        <v>0</v>
      </c>
      <c r="C40" s="129" t="s">
        <v>407</v>
      </c>
      <c r="D40" s="130" t="s">
        <v>407</v>
      </c>
      <c r="E40" s="129">
        <v>2022</v>
      </c>
      <c r="F40" s="130" t="s">
        <v>134</v>
      </c>
      <c r="G40" s="130">
        <v>1323.23928070068</v>
      </c>
      <c r="H40" s="130">
        <v>7.9098307006467E-2</v>
      </c>
      <c r="I40" s="130">
        <v>0.76405262729758106</v>
      </c>
    </row>
    <row r="41" spans="1:11" x14ac:dyDescent="0.5">
      <c r="A41" s="129" t="s">
        <v>408</v>
      </c>
      <c r="B41" s="129">
        <v>0</v>
      </c>
      <c r="C41" s="129" t="s">
        <v>407</v>
      </c>
      <c r="D41" s="130" t="s">
        <v>407</v>
      </c>
      <c r="E41" s="129">
        <v>2022</v>
      </c>
      <c r="F41" s="130" t="s">
        <v>135</v>
      </c>
      <c r="G41" s="130">
        <v>2184.8065567016602</v>
      </c>
      <c r="H41" s="130">
        <v>0.13059958413584999</v>
      </c>
      <c r="I41" s="130">
        <v>1.2615308615241201</v>
      </c>
    </row>
    <row r="42" spans="1:11" x14ac:dyDescent="0.5">
      <c r="A42" s="129" t="s">
        <v>408</v>
      </c>
      <c r="B42" s="129">
        <v>0</v>
      </c>
      <c r="C42" s="129" t="s">
        <v>407</v>
      </c>
      <c r="D42" s="130" t="s">
        <v>407</v>
      </c>
      <c r="E42" s="129">
        <v>2023</v>
      </c>
      <c r="F42" s="130" t="s">
        <v>133</v>
      </c>
      <c r="G42" s="130">
        <v>2502495.71875</v>
      </c>
      <c r="H42" s="130">
        <v>188.456283575437</v>
      </c>
      <c r="I42" s="130">
        <v>1693.4568735610601</v>
      </c>
    </row>
    <row r="43" spans="1:11" x14ac:dyDescent="0.5">
      <c r="A43" s="129" t="s">
        <v>408</v>
      </c>
      <c r="B43" s="129">
        <v>0</v>
      </c>
      <c r="C43" s="129" t="s">
        <v>407</v>
      </c>
      <c r="D43" s="130" t="s">
        <v>407</v>
      </c>
      <c r="E43" s="129">
        <v>2023</v>
      </c>
      <c r="F43" s="130" t="s">
        <v>134</v>
      </c>
      <c r="G43" s="130">
        <v>1302.6149024963399</v>
      </c>
      <c r="H43" s="130">
        <v>9.8096456915043498E-2</v>
      </c>
      <c r="I43" s="130">
        <v>0.88148888475915499</v>
      </c>
    </row>
    <row r="44" spans="1:11" x14ac:dyDescent="0.5">
      <c r="A44" s="129" t="s">
        <v>408</v>
      </c>
      <c r="B44" s="129">
        <v>0</v>
      </c>
      <c r="C44" s="129" t="s">
        <v>407</v>
      </c>
      <c r="D44" s="130" t="s">
        <v>407</v>
      </c>
      <c r="E44" s="129">
        <v>2023</v>
      </c>
      <c r="F44" s="130" t="s">
        <v>135</v>
      </c>
      <c r="G44" s="130">
        <v>2198.69094085693</v>
      </c>
      <c r="H44" s="130">
        <v>0.16557755537414101</v>
      </c>
      <c r="I44" s="130">
        <v>1.4878699926369701</v>
      </c>
    </row>
    <row r="45" spans="1:11" x14ac:dyDescent="0.5">
      <c r="A45" s="129" t="s">
        <v>408</v>
      </c>
      <c r="B45" s="129">
        <v>0</v>
      </c>
      <c r="C45" s="129" t="s">
        <v>407</v>
      </c>
      <c r="D45" s="130" t="s">
        <v>407</v>
      </c>
      <c r="E45" s="129">
        <v>2024</v>
      </c>
      <c r="F45" s="130" t="s">
        <v>133</v>
      </c>
      <c r="G45" s="130">
        <v>2538791.703125</v>
      </c>
      <c r="H45" s="130">
        <v>188.67756868347001</v>
      </c>
      <c r="I45" s="130">
        <v>1696.46221818092</v>
      </c>
    </row>
    <row r="46" spans="1:11" x14ac:dyDescent="0.5">
      <c r="A46" s="129" t="s">
        <v>408</v>
      </c>
      <c r="B46" s="129">
        <v>0</v>
      </c>
      <c r="C46" s="129" t="s">
        <v>407</v>
      </c>
      <c r="D46" s="130" t="s">
        <v>407</v>
      </c>
      <c r="E46" s="129">
        <v>2024</v>
      </c>
      <c r="F46" s="130" t="s">
        <v>134</v>
      </c>
      <c r="G46" s="130">
        <v>1314.1884098052999</v>
      </c>
      <c r="H46" s="130">
        <v>9.7667671455223107E-2</v>
      </c>
      <c r="I46" s="130">
        <v>0.87816223050583497</v>
      </c>
    </row>
    <row r="47" spans="1:11" x14ac:dyDescent="0.5">
      <c r="A47" s="129" t="s">
        <v>408</v>
      </c>
      <c r="B47" s="129">
        <v>0</v>
      </c>
      <c r="C47" s="129" t="s">
        <v>407</v>
      </c>
      <c r="D47" s="130" t="s">
        <v>407</v>
      </c>
      <c r="E47" s="129">
        <v>2024</v>
      </c>
      <c r="F47" s="130" t="s">
        <v>135</v>
      </c>
      <c r="G47" s="130">
        <v>2235.06322479248</v>
      </c>
      <c r="H47" s="130">
        <v>0.166105117875012</v>
      </c>
      <c r="I47" s="130">
        <v>1.49350587188341</v>
      </c>
    </row>
    <row r="48" spans="1:11" x14ac:dyDescent="0.5">
      <c r="A48" s="129" t="s">
        <v>408</v>
      </c>
      <c r="B48" s="129">
        <v>0</v>
      </c>
      <c r="C48" s="129" t="s">
        <v>407</v>
      </c>
      <c r="D48" s="130" t="s">
        <v>407</v>
      </c>
      <c r="E48" s="129">
        <v>2025</v>
      </c>
      <c r="F48" s="130" t="s">
        <v>133</v>
      </c>
      <c r="G48" s="130">
        <v>2415698.1953125</v>
      </c>
      <c r="H48" s="130">
        <v>197.90329539836699</v>
      </c>
      <c r="I48" s="130">
        <v>1742.39608171801</v>
      </c>
    </row>
    <row r="49" spans="1:9" x14ac:dyDescent="0.5">
      <c r="A49" s="129" t="s">
        <v>408</v>
      </c>
      <c r="B49" s="129">
        <v>0</v>
      </c>
      <c r="C49" s="129" t="s">
        <v>407</v>
      </c>
      <c r="D49" s="130" t="s">
        <v>407</v>
      </c>
      <c r="E49" s="129">
        <v>2025</v>
      </c>
      <c r="F49" s="130" t="s">
        <v>134</v>
      </c>
      <c r="G49" s="130">
        <v>913.51462554931595</v>
      </c>
      <c r="H49" s="130">
        <v>7.4838634702638296E-2</v>
      </c>
      <c r="I49" s="130">
        <v>0.65890031595744203</v>
      </c>
    </row>
    <row r="50" spans="1:9" x14ac:dyDescent="0.5">
      <c r="A50" s="129" t="s">
        <v>408</v>
      </c>
      <c r="B50" s="129">
        <v>0</v>
      </c>
      <c r="C50" s="129" t="s">
        <v>407</v>
      </c>
      <c r="D50" s="130" t="s">
        <v>407</v>
      </c>
      <c r="E50" s="129">
        <v>2025</v>
      </c>
      <c r="F50" s="130" t="s">
        <v>135</v>
      </c>
      <c r="G50" s="130">
        <v>2296.01589202881</v>
      </c>
      <c r="H50" s="130">
        <v>0.188098460395936</v>
      </c>
      <c r="I50" s="130">
        <v>1.6560715662230201</v>
      </c>
    </row>
    <row r="51" spans="1:9" x14ac:dyDescent="0.5">
      <c r="A51" s="129" t="s">
        <v>408</v>
      </c>
      <c r="B51" s="129">
        <v>0</v>
      </c>
      <c r="C51" s="129" t="s">
        <v>407</v>
      </c>
      <c r="D51" s="130" t="s">
        <v>407</v>
      </c>
      <c r="E51" s="129">
        <v>2026</v>
      </c>
      <c r="F51" s="130" t="s">
        <v>133</v>
      </c>
      <c r="G51" s="130">
        <v>2534513.015625</v>
      </c>
      <c r="H51" s="130">
        <v>198.238125907289</v>
      </c>
      <c r="I51" s="130">
        <v>1324.7391139439101</v>
      </c>
    </row>
    <row r="52" spans="1:9" x14ac:dyDescent="0.5">
      <c r="A52" s="129" t="s">
        <v>408</v>
      </c>
      <c r="B52" s="129">
        <v>0</v>
      </c>
      <c r="C52" s="129" t="s">
        <v>407</v>
      </c>
      <c r="D52" s="130" t="s">
        <v>407</v>
      </c>
      <c r="E52" s="129">
        <v>2026</v>
      </c>
      <c r="F52" s="130" t="s">
        <v>134</v>
      </c>
      <c r="G52" s="130">
        <v>946.27675819396995</v>
      </c>
      <c r="H52" s="130">
        <v>7.4013481081981594E-2</v>
      </c>
      <c r="I52" s="130">
        <v>0.49459988031920599</v>
      </c>
    </row>
    <row r="53" spans="1:9" x14ac:dyDescent="0.5">
      <c r="A53" s="129" t="s">
        <v>408</v>
      </c>
      <c r="B53" s="129">
        <v>0</v>
      </c>
      <c r="C53" s="129" t="s">
        <v>407</v>
      </c>
      <c r="D53" s="130" t="s">
        <v>407</v>
      </c>
      <c r="E53" s="129">
        <v>2026</v>
      </c>
      <c r="F53" s="130" t="s">
        <v>135</v>
      </c>
      <c r="G53" s="130">
        <v>2415.08055877686</v>
      </c>
      <c r="H53" s="130">
        <v>0.188896660200812</v>
      </c>
      <c r="I53" s="130">
        <v>1.26231416442273</v>
      </c>
    </row>
    <row r="54" spans="1:9" x14ac:dyDescent="0.5">
      <c r="A54" s="129" t="s">
        <v>408</v>
      </c>
      <c r="B54" s="129">
        <v>0</v>
      </c>
      <c r="C54" s="129" t="s">
        <v>407</v>
      </c>
      <c r="D54" s="130" t="s">
        <v>407</v>
      </c>
      <c r="E54" s="129">
        <v>2027</v>
      </c>
      <c r="F54" s="130" t="s">
        <v>133</v>
      </c>
      <c r="G54" s="130">
        <v>2752717.5703125</v>
      </c>
      <c r="H54" s="130">
        <v>198.780140296816</v>
      </c>
      <c r="I54" s="130">
        <v>1055.92538800943</v>
      </c>
    </row>
    <row r="55" spans="1:9" x14ac:dyDescent="0.5">
      <c r="A55" s="129" t="s">
        <v>408</v>
      </c>
      <c r="B55" s="129">
        <v>0</v>
      </c>
      <c r="C55" s="129" t="s">
        <v>407</v>
      </c>
      <c r="D55" s="130" t="s">
        <v>407</v>
      </c>
      <c r="E55" s="129">
        <v>2027</v>
      </c>
      <c r="F55" s="130" t="s">
        <v>134</v>
      </c>
      <c r="G55" s="130">
        <v>1006.44471359253</v>
      </c>
      <c r="H55" s="130">
        <v>7.2677714389057402E-2</v>
      </c>
      <c r="I55" s="130">
        <v>0.38606595030727803</v>
      </c>
    </row>
    <row r="56" spans="1:9" x14ac:dyDescent="0.5">
      <c r="A56" s="129" t="s">
        <v>408</v>
      </c>
      <c r="B56" s="129">
        <v>0</v>
      </c>
      <c r="C56" s="129" t="s">
        <v>407</v>
      </c>
      <c r="D56" s="130" t="s">
        <v>407</v>
      </c>
      <c r="E56" s="129">
        <v>2027</v>
      </c>
      <c r="F56" s="130" t="s">
        <v>135</v>
      </c>
      <c r="G56" s="130">
        <v>2633.7437896728502</v>
      </c>
      <c r="H56" s="130">
        <v>0.190188766789324</v>
      </c>
      <c r="I56" s="130">
        <v>1.0102877836145101</v>
      </c>
    </row>
    <row r="57" spans="1:9" x14ac:dyDescent="0.5">
      <c r="A57" s="129" t="s">
        <v>408</v>
      </c>
      <c r="B57" s="129">
        <v>0</v>
      </c>
      <c r="C57" s="129" t="s">
        <v>407</v>
      </c>
      <c r="D57" s="130" t="s">
        <v>407</v>
      </c>
      <c r="E57" s="129">
        <v>2028</v>
      </c>
      <c r="F57" s="130" t="s">
        <v>133</v>
      </c>
      <c r="G57" s="130">
        <v>2636870.5078125</v>
      </c>
      <c r="H57" s="130">
        <v>200.352588984048</v>
      </c>
      <c r="I57" s="130">
        <v>845.50920245697398</v>
      </c>
    </row>
    <row r="58" spans="1:9" x14ac:dyDescent="0.5">
      <c r="A58" s="129" t="s">
        <v>408</v>
      </c>
      <c r="B58" s="129">
        <v>0</v>
      </c>
      <c r="C58" s="129" t="s">
        <v>407</v>
      </c>
      <c r="D58" s="130" t="s">
        <v>407</v>
      </c>
      <c r="E58" s="129">
        <v>2028</v>
      </c>
      <c r="F58" s="130" t="s">
        <v>134</v>
      </c>
      <c r="G58" s="130">
        <v>903.63345336914097</v>
      </c>
      <c r="H58" s="130">
        <v>6.86591553656897E-2</v>
      </c>
      <c r="I58" s="130">
        <v>0.28974892707393901</v>
      </c>
    </row>
    <row r="59" spans="1:9" x14ac:dyDescent="0.5">
      <c r="A59" s="129" t="s">
        <v>408</v>
      </c>
      <c r="B59" s="129">
        <v>0</v>
      </c>
      <c r="C59" s="129" t="s">
        <v>407</v>
      </c>
      <c r="D59" s="130" t="s">
        <v>407</v>
      </c>
      <c r="E59" s="129">
        <v>2028</v>
      </c>
      <c r="F59" s="130" t="s">
        <v>135</v>
      </c>
      <c r="G59" s="130">
        <v>2552.4381103515602</v>
      </c>
      <c r="H59" s="130">
        <v>0.19393731399223099</v>
      </c>
      <c r="I59" s="130">
        <v>0.81843606070533403</v>
      </c>
    </row>
    <row r="60" spans="1:9" x14ac:dyDescent="0.5">
      <c r="A60" s="129" t="s">
        <v>408</v>
      </c>
      <c r="B60" s="129">
        <v>0</v>
      </c>
      <c r="C60" s="129" t="s">
        <v>407</v>
      </c>
      <c r="D60" s="130" t="s">
        <v>407</v>
      </c>
      <c r="E60" s="129">
        <v>2029</v>
      </c>
      <c r="F60" s="130" t="s">
        <v>133</v>
      </c>
      <c r="G60" s="130">
        <v>107549.63671875</v>
      </c>
      <c r="H60" s="130">
        <v>118.99999470970999</v>
      </c>
      <c r="I60" s="130">
        <v>210.42235595336101</v>
      </c>
    </row>
    <row r="61" spans="1:9" x14ac:dyDescent="0.5">
      <c r="A61" s="129" t="s">
        <v>408</v>
      </c>
      <c r="B61" s="129">
        <v>0</v>
      </c>
      <c r="C61" s="129" t="s">
        <v>407</v>
      </c>
      <c r="D61" s="130" t="s">
        <v>407</v>
      </c>
      <c r="E61" s="129">
        <v>2029</v>
      </c>
      <c r="F61" s="130" t="s">
        <v>134</v>
      </c>
      <c r="G61" s="130">
        <v>244.110557556152</v>
      </c>
      <c r="H61" s="130">
        <v>0.27009998307788102</v>
      </c>
      <c r="I61" s="130">
        <v>0.47760569167128503</v>
      </c>
    </row>
    <row r="62" spans="1:9" x14ac:dyDescent="0.5">
      <c r="A62" s="129" t="s">
        <v>408</v>
      </c>
      <c r="B62" s="129">
        <v>0</v>
      </c>
      <c r="C62" s="129" t="s">
        <v>407</v>
      </c>
      <c r="D62" s="130" t="s">
        <v>407</v>
      </c>
      <c r="E62" s="129">
        <v>2030</v>
      </c>
      <c r="F62" s="130" t="s">
        <v>133</v>
      </c>
      <c r="G62" s="130">
        <v>107473.70703125</v>
      </c>
      <c r="H62" s="130">
        <v>119.00000266431501</v>
      </c>
      <c r="I62" s="130">
        <v>209.64217094901801</v>
      </c>
    </row>
    <row r="63" spans="1:9" x14ac:dyDescent="0.5">
      <c r="A63" s="129" t="s">
        <v>408</v>
      </c>
      <c r="B63" s="129">
        <v>0</v>
      </c>
      <c r="C63" s="129" t="s">
        <v>407</v>
      </c>
      <c r="D63" s="130" t="s">
        <v>407</v>
      </c>
      <c r="E63" s="129">
        <v>2030</v>
      </c>
      <c r="F63" s="130" t="s">
        <v>134</v>
      </c>
      <c r="G63" s="130">
        <v>243.93820953369101</v>
      </c>
      <c r="H63" s="130">
        <v>0.27009999362910903</v>
      </c>
      <c r="I63" s="130">
        <v>0.47583485520965402</v>
      </c>
    </row>
    <row r="64" spans="1:9" x14ac:dyDescent="0.5">
      <c r="A64" s="129" t="s">
        <v>408</v>
      </c>
      <c r="B64" s="129">
        <v>0</v>
      </c>
      <c r="C64" s="129" t="s">
        <v>407</v>
      </c>
      <c r="D64" s="130" t="s">
        <v>407</v>
      </c>
      <c r="E64" s="129">
        <v>2031</v>
      </c>
      <c r="F64" s="130" t="s">
        <v>133</v>
      </c>
      <c r="G64" s="130">
        <v>19539.23828125</v>
      </c>
      <c r="H64" s="130">
        <v>118.999998858067</v>
      </c>
      <c r="I64" s="130">
        <v>76.406804072476504</v>
      </c>
    </row>
    <row r="65" spans="1:9" x14ac:dyDescent="0.5">
      <c r="A65" s="129" t="s">
        <v>408</v>
      </c>
      <c r="B65" s="129">
        <v>0</v>
      </c>
      <c r="C65" s="129" t="s">
        <v>407</v>
      </c>
      <c r="D65" s="130" t="s">
        <v>407</v>
      </c>
      <c r="E65" s="129">
        <v>2031</v>
      </c>
      <c r="F65" s="130" t="s">
        <v>134</v>
      </c>
      <c r="G65" s="130">
        <v>4.9258580207824698</v>
      </c>
      <c r="H65" s="130">
        <v>2.9999997462061501E-2</v>
      </c>
      <c r="I65" s="130">
        <v>1.92622180693671E-2</v>
      </c>
    </row>
    <row r="66" spans="1:9" x14ac:dyDescent="0.5">
      <c r="A66" s="129" t="s">
        <v>408</v>
      </c>
      <c r="B66" s="129">
        <v>0</v>
      </c>
      <c r="C66" s="129" t="s">
        <v>407</v>
      </c>
      <c r="D66" s="130" t="s">
        <v>407</v>
      </c>
      <c r="E66" s="129">
        <v>2032</v>
      </c>
      <c r="F66" s="130" t="s">
        <v>133</v>
      </c>
      <c r="G66" s="130">
        <v>18888.15625</v>
      </c>
      <c r="H66" s="130">
        <v>118.999978146031</v>
      </c>
      <c r="I66" s="130">
        <v>74.159401747712494</v>
      </c>
    </row>
    <row r="67" spans="1:9" x14ac:dyDescent="0.5">
      <c r="A67" s="129" t="s">
        <v>408</v>
      </c>
      <c r="B67" s="129">
        <v>0</v>
      </c>
      <c r="C67" s="129" t="s">
        <v>407</v>
      </c>
      <c r="D67" s="130" t="s">
        <v>407</v>
      </c>
      <c r="E67" s="129">
        <v>2032</v>
      </c>
      <c r="F67" s="130" t="s">
        <v>134</v>
      </c>
      <c r="G67" s="130">
        <v>4.7617201805114702</v>
      </c>
      <c r="H67" s="130">
        <v>2.9999995230788199E-2</v>
      </c>
      <c r="I67" s="130">
        <v>1.8695647960702399E-2</v>
      </c>
    </row>
    <row r="68" spans="1:9" x14ac:dyDescent="0.5">
      <c r="A68" s="129" t="s">
        <v>408</v>
      </c>
      <c r="B68" s="129">
        <v>0</v>
      </c>
      <c r="C68" s="129" t="s">
        <v>407</v>
      </c>
      <c r="D68" s="130" t="s">
        <v>407</v>
      </c>
      <c r="E68" s="129">
        <v>2033</v>
      </c>
      <c r="F68" s="130" t="s">
        <v>133</v>
      </c>
      <c r="G68" s="130">
        <v>18071.41796875</v>
      </c>
      <c r="H68" s="130">
        <v>119.000011420833</v>
      </c>
      <c r="I68" s="130">
        <v>70.775713138158196</v>
      </c>
    </row>
    <row r="69" spans="1:9" x14ac:dyDescent="0.5">
      <c r="A69" s="129" t="s">
        <v>408</v>
      </c>
      <c r="B69" s="129">
        <v>0</v>
      </c>
      <c r="C69" s="129" t="s">
        <v>407</v>
      </c>
      <c r="D69" s="130" t="s">
        <v>407</v>
      </c>
      <c r="E69" s="129">
        <v>2033</v>
      </c>
      <c r="F69" s="130" t="s">
        <v>134</v>
      </c>
      <c r="G69" s="130">
        <v>4.5558199882507298</v>
      </c>
      <c r="H69" s="130">
        <v>3.0000005067150601E-2</v>
      </c>
      <c r="I69" s="130">
        <v>1.7842618058809899E-2</v>
      </c>
    </row>
    <row r="70" spans="1:9" x14ac:dyDescent="0.5">
      <c r="A70" s="129" t="s">
        <v>409</v>
      </c>
      <c r="B70" s="129">
        <v>0</v>
      </c>
      <c r="C70" s="129" t="s">
        <v>407</v>
      </c>
      <c r="D70" s="130" t="s">
        <v>407</v>
      </c>
      <c r="E70" s="129">
        <v>2021</v>
      </c>
      <c r="F70" s="130" t="s">
        <v>133</v>
      </c>
      <c r="G70" s="130">
        <v>4003205.640625</v>
      </c>
      <c r="H70" s="130">
        <v>200.77181541346599</v>
      </c>
      <c r="I70" s="130">
        <v>1920.79324651556</v>
      </c>
    </row>
    <row r="71" spans="1:9" x14ac:dyDescent="0.5">
      <c r="A71" s="129" t="s">
        <v>409</v>
      </c>
      <c r="B71" s="129">
        <v>0</v>
      </c>
      <c r="C71" s="129" t="s">
        <v>407</v>
      </c>
      <c r="D71" s="130" t="s">
        <v>407</v>
      </c>
      <c r="E71" s="129">
        <v>2021</v>
      </c>
      <c r="F71" s="130" t="s">
        <v>134</v>
      </c>
      <c r="G71" s="130">
        <v>2114.1599960327098</v>
      </c>
      <c r="H71" s="130">
        <v>0.106030960830617</v>
      </c>
      <c r="I71" s="130">
        <v>1.01440310765525</v>
      </c>
    </row>
    <row r="72" spans="1:9" x14ac:dyDescent="0.5">
      <c r="A72" s="129" t="s">
        <v>409</v>
      </c>
      <c r="B72" s="129">
        <v>0</v>
      </c>
      <c r="C72" s="129" t="s">
        <v>407</v>
      </c>
      <c r="D72" s="130" t="s">
        <v>407</v>
      </c>
      <c r="E72" s="129">
        <v>2021</v>
      </c>
      <c r="F72" s="130" t="s">
        <v>135</v>
      </c>
      <c r="G72" s="130">
        <v>2226.25511932373</v>
      </c>
      <c r="H72" s="130">
        <v>0.111652840749486</v>
      </c>
      <c r="I72" s="130">
        <v>1.06818789292825</v>
      </c>
    </row>
    <row r="73" spans="1:9" x14ac:dyDescent="0.5">
      <c r="A73" s="129" t="s">
        <v>409</v>
      </c>
      <c r="B73" s="129">
        <v>0</v>
      </c>
      <c r="C73" s="129" t="s">
        <v>407</v>
      </c>
      <c r="D73" s="130" t="s">
        <v>407</v>
      </c>
      <c r="E73" s="129">
        <v>2022</v>
      </c>
      <c r="F73" s="130" t="s">
        <v>133</v>
      </c>
      <c r="G73" s="130">
        <v>3175383.515625</v>
      </c>
      <c r="H73" s="130">
        <v>194.37219609409399</v>
      </c>
      <c r="I73" s="130">
        <v>1878.3022932510701</v>
      </c>
    </row>
    <row r="74" spans="1:9" x14ac:dyDescent="0.5">
      <c r="A74" s="129" t="s">
        <v>409</v>
      </c>
      <c r="B74" s="129">
        <v>0</v>
      </c>
      <c r="C74" s="129" t="s">
        <v>407</v>
      </c>
      <c r="D74" s="130" t="s">
        <v>407</v>
      </c>
      <c r="E74" s="129">
        <v>2022</v>
      </c>
      <c r="F74" s="130" t="s">
        <v>134</v>
      </c>
      <c r="G74" s="130">
        <v>1297.96657180786</v>
      </c>
      <c r="H74" s="130">
        <v>7.9451383361281894E-2</v>
      </c>
      <c r="I74" s="130">
        <v>0.76777295605191898</v>
      </c>
    </row>
    <row r="75" spans="1:9" x14ac:dyDescent="0.5">
      <c r="A75" s="129" t="s">
        <v>409</v>
      </c>
      <c r="B75" s="129">
        <v>0</v>
      </c>
      <c r="C75" s="129" t="s">
        <v>407</v>
      </c>
      <c r="D75" s="130" t="s">
        <v>407</v>
      </c>
      <c r="E75" s="129">
        <v>2022</v>
      </c>
      <c r="F75" s="130" t="s">
        <v>135</v>
      </c>
      <c r="G75" s="130">
        <v>2104.07057952881</v>
      </c>
      <c r="H75" s="130">
        <v>0.12879477936053099</v>
      </c>
      <c r="I75" s="130">
        <v>1.2445994555442601</v>
      </c>
    </row>
    <row r="76" spans="1:9" x14ac:dyDescent="0.5">
      <c r="A76" s="129" t="s">
        <v>409</v>
      </c>
      <c r="B76" s="129">
        <v>0</v>
      </c>
      <c r="C76" s="129" t="s">
        <v>407</v>
      </c>
      <c r="D76" s="130" t="s">
        <v>407</v>
      </c>
      <c r="E76" s="129">
        <v>2023</v>
      </c>
      <c r="F76" s="130" t="s">
        <v>133</v>
      </c>
      <c r="G76" s="130">
        <v>2502495.71875</v>
      </c>
      <c r="H76" s="130">
        <v>188.456283575437</v>
      </c>
      <c r="I76" s="130">
        <v>1487.5109304718201</v>
      </c>
    </row>
    <row r="77" spans="1:9" x14ac:dyDescent="0.5">
      <c r="A77" s="129" t="s">
        <v>409</v>
      </c>
      <c r="B77" s="129">
        <v>0</v>
      </c>
      <c r="C77" s="129" t="s">
        <v>407</v>
      </c>
      <c r="D77" s="130" t="s">
        <v>407</v>
      </c>
      <c r="E77" s="129">
        <v>2023</v>
      </c>
      <c r="F77" s="130" t="s">
        <v>134</v>
      </c>
      <c r="G77" s="130">
        <v>1302.6149024963399</v>
      </c>
      <c r="H77" s="130">
        <v>9.8096456915043498E-2</v>
      </c>
      <c r="I77" s="130">
        <v>0.77428859963310803</v>
      </c>
    </row>
    <row r="78" spans="1:9" x14ac:dyDescent="0.5">
      <c r="A78" s="129" t="s">
        <v>409</v>
      </c>
      <c r="B78" s="129">
        <v>0</v>
      </c>
      <c r="C78" s="129" t="s">
        <v>407</v>
      </c>
      <c r="D78" s="130" t="s">
        <v>407</v>
      </c>
      <c r="E78" s="129">
        <v>2023</v>
      </c>
      <c r="F78" s="130" t="s">
        <v>135</v>
      </c>
      <c r="G78" s="130">
        <v>2198.69094085693</v>
      </c>
      <c r="H78" s="130">
        <v>0.16557755537414101</v>
      </c>
      <c r="I78" s="130">
        <v>1.3069260349774801</v>
      </c>
    </row>
    <row r="79" spans="1:9" x14ac:dyDescent="0.5">
      <c r="A79" s="129" t="s">
        <v>409</v>
      </c>
      <c r="B79" s="129">
        <v>0</v>
      </c>
      <c r="C79" s="129" t="s">
        <v>407</v>
      </c>
      <c r="D79" s="130" t="s">
        <v>407</v>
      </c>
      <c r="E79" s="129">
        <v>2024</v>
      </c>
      <c r="F79" s="130" t="s">
        <v>133</v>
      </c>
      <c r="G79" s="130">
        <v>2538791.703125</v>
      </c>
      <c r="H79" s="130">
        <v>188.67756868347001</v>
      </c>
      <c r="I79" s="130">
        <v>1490.5541162894001</v>
      </c>
    </row>
    <row r="80" spans="1:9" x14ac:dyDescent="0.5">
      <c r="A80" s="129" t="s">
        <v>409</v>
      </c>
      <c r="B80" s="129">
        <v>0</v>
      </c>
      <c r="C80" s="129" t="s">
        <v>407</v>
      </c>
      <c r="D80" s="130" t="s">
        <v>407</v>
      </c>
      <c r="E80" s="129">
        <v>2024</v>
      </c>
      <c r="F80" s="130" t="s">
        <v>134</v>
      </c>
      <c r="G80" s="130">
        <v>1314.1884098052999</v>
      </c>
      <c r="H80" s="130">
        <v>9.7667671455223107E-2</v>
      </c>
      <c r="I80" s="130">
        <v>0.77157528969546096</v>
      </c>
    </row>
    <row r="81" spans="1:11" x14ac:dyDescent="0.5">
      <c r="A81" s="129" t="s">
        <v>409</v>
      </c>
      <c r="B81" s="129">
        <v>0</v>
      </c>
      <c r="C81" s="129" t="s">
        <v>407</v>
      </c>
      <c r="D81" s="130" t="s">
        <v>407</v>
      </c>
      <c r="E81" s="129">
        <v>2024</v>
      </c>
      <c r="F81" s="130" t="s">
        <v>135</v>
      </c>
      <c r="G81" s="130">
        <v>2235.06322479248</v>
      </c>
      <c r="H81" s="130">
        <v>0.166105117875012</v>
      </c>
      <c r="I81" s="130">
        <v>1.3122315965428599</v>
      </c>
    </row>
    <row r="82" spans="1:11" x14ac:dyDescent="0.5">
      <c r="A82" s="129" t="s">
        <v>409</v>
      </c>
      <c r="B82" s="129">
        <v>0</v>
      </c>
      <c r="C82" s="129" t="s">
        <v>407</v>
      </c>
      <c r="D82" s="130" t="s">
        <v>407</v>
      </c>
      <c r="E82" s="129">
        <v>2025</v>
      </c>
      <c r="F82" s="130" t="s">
        <v>133</v>
      </c>
      <c r="G82" s="130">
        <v>2594840.0859375</v>
      </c>
      <c r="H82" s="130">
        <v>195.11637911274801</v>
      </c>
      <c r="I82" s="130">
        <v>1283.5911519367</v>
      </c>
    </row>
    <row r="83" spans="1:11" x14ac:dyDescent="0.5">
      <c r="A83" s="129" t="s">
        <v>409</v>
      </c>
      <c r="B83" s="129">
        <v>0</v>
      </c>
      <c r="C83" s="129" t="s">
        <v>407</v>
      </c>
      <c r="D83" s="130" t="s">
        <v>407</v>
      </c>
      <c r="E83" s="129">
        <v>2025</v>
      </c>
      <c r="F83" s="130" t="s">
        <v>134</v>
      </c>
      <c r="G83" s="130">
        <v>1087.03687286377</v>
      </c>
      <c r="H83" s="130">
        <v>8.1738639596587406E-2</v>
      </c>
      <c r="I83" s="130">
        <v>0.53772520295128601</v>
      </c>
    </row>
    <row r="84" spans="1:11" x14ac:dyDescent="0.5">
      <c r="A84" s="129" t="s">
        <v>409</v>
      </c>
      <c r="B84" s="129">
        <v>0</v>
      </c>
      <c r="C84" s="129" t="s">
        <v>407</v>
      </c>
      <c r="D84" s="130" t="s">
        <v>407</v>
      </c>
      <c r="E84" s="129">
        <v>2025</v>
      </c>
      <c r="F84" s="130" t="s">
        <v>135</v>
      </c>
      <c r="G84" s="130">
        <v>2413.15427398682</v>
      </c>
      <c r="H84" s="130">
        <v>0.18145469801105099</v>
      </c>
      <c r="I84" s="130">
        <v>1.1937165188461301</v>
      </c>
    </row>
    <row r="85" spans="1:11" x14ac:dyDescent="0.5">
      <c r="A85" s="129" t="s">
        <v>409</v>
      </c>
      <c r="B85" s="129">
        <v>0</v>
      </c>
      <c r="C85" s="129" t="s">
        <v>407</v>
      </c>
      <c r="D85" s="130" t="s">
        <v>407</v>
      </c>
      <c r="E85" s="129">
        <v>2026</v>
      </c>
      <c r="F85" s="130" t="s">
        <v>133</v>
      </c>
      <c r="G85" s="130">
        <v>2534513.015625</v>
      </c>
      <c r="H85" s="130">
        <v>198.238125907289</v>
      </c>
      <c r="I85" s="130">
        <v>1283.1545929712499</v>
      </c>
    </row>
    <row r="86" spans="1:11" x14ac:dyDescent="0.5">
      <c r="A86" s="129" t="s">
        <v>409</v>
      </c>
      <c r="B86" s="129">
        <v>0</v>
      </c>
      <c r="C86" s="129" t="s">
        <v>407</v>
      </c>
      <c r="D86" s="130" t="s">
        <v>407</v>
      </c>
      <c r="E86" s="129">
        <v>2026</v>
      </c>
      <c r="F86" s="130" t="s">
        <v>134</v>
      </c>
      <c r="G86" s="130">
        <v>946.27675819396995</v>
      </c>
      <c r="H86" s="130">
        <v>7.4013481081981594E-2</v>
      </c>
      <c r="I86" s="130">
        <v>0.479074031584374</v>
      </c>
    </row>
    <row r="87" spans="1:11" x14ac:dyDescent="0.5">
      <c r="A87" s="129" t="s">
        <v>409</v>
      </c>
      <c r="B87" s="129">
        <v>0</v>
      </c>
      <c r="C87" s="129" t="s">
        <v>407</v>
      </c>
      <c r="D87" s="130" t="s">
        <v>407</v>
      </c>
      <c r="E87" s="129">
        <v>2026</v>
      </c>
      <c r="F87" s="130" t="s">
        <v>135</v>
      </c>
      <c r="G87" s="130">
        <v>2415.08055877686</v>
      </c>
      <c r="H87" s="130">
        <v>0.188896660200812</v>
      </c>
      <c r="I87" s="130">
        <v>1.2226892078618601</v>
      </c>
    </row>
    <row r="88" spans="1:11" x14ac:dyDescent="0.5">
      <c r="A88" s="129" t="s">
        <v>409</v>
      </c>
      <c r="B88" s="129">
        <v>0</v>
      </c>
      <c r="C88" s="129" t="s">
        <v>407</v>
      </c>
      <c r="D88" s="130" t="s">
        <v>407</v>
      </c>
      <c r="E88" s="129">
        <v>2027</v>
      </c>
      <c r="F88" s="130" t="s">
        <v>133</v>
      </c>
      <c r="G88" s="130">
        <v>2673302.28125</v>
      </c>
      <c r="H88" s="130">
        <v>198.59278692389699</v>
      </c>
      <c r="I88" s="130">
        <v>1307.01791939379</v>
      </c>
    </row>
    <row r="89" spans="1:11" x14ac:dyDescent="0.5">
      <c r="A89" s="129" t="s">
        <v>409</v>
      </c>
      <c r="B89" s="129">
        <v>0</v>
      </c>
      <c r="C89" s="129" t="s">
        <v>407</v>
      </c>
      <c r="D89" s="130" t="s">
        <v>407</v>
      </c>
      <c r="E89" s="129">
        <v>2027</v>
      </c>
      <c r="F89" s="130" t="s">
        <v>134</v>
      </c>
      <c r="G89" s="130">
        <v>984.54666328430199</v>
      </c>
      <c r="H89" s="130">
        <v>7.3139452687269096E-2</v>
      </c>
      <c r="I89" s="130">
        <v>0.48135975509295698</v>
      </c>
    </row>
    <row r="90" spans="1:11" x14ac:dyDescent="0.5">
      <c r="A90" s="129" t="s">
        <v>409</v>
      </c>
      <c r="B90" s="129">
        <v>0</v>
      </c>
      <c r="C90" s="129" t="s">
        <v>407</v>
      </c>
      <c r="D90" s="130" t="s">
        <v>407</v>
      </c>
      <c r="E90" s="129">
        <v>2027</v>
      </c>
      <c r="F90" s="130" t="s">
        <v>135</v>
      </c>
      <c r="G90" s="130">
        <v>2554.1615447998001</v>
      </c>
      <c r="H90" s="130">
        <v>0.189742126430409</v>
      </c>
      <c r="I90" s="130">
        <v>1.2487682113220999</v>
      </c>
    </row>
    <row r="91" spans="1:11" x14ac:dyDescent="0.5">
      <c r="A91" s="129" t="s">
        <v>409</v>
      </c>
      <c r="B91" s="129">
        <v>0</v>
      </c>
      <c r="C91" s="129" t="s">
        <v>407</v>
      </c>
      <c r="D91" s="130" t="s">
        <v>407</v>
      </c>
      <c r="E91" s="129">
        <v>2028</v>
      </c>
      <c r="F91" s="130" t="s">
        <v>133</v>
      </c>
      <c r="G91" s="130">
        <v>2148864.53125</v>
      </c>
      <c r="H91" s="130">
        <v>197.021892598644</v>
      </c>
      <c r="I91" s="130">
        <v>1207.5412157763899</v>
      </c>
      <c r="J91" s="130">
        <v>29246.044128418001</v>
      </c>
      <c r="K91" s="130">
        <v>8.2173173715460806</v>
      </c>
    </row>
    <row r="92" spans="1:11" x14ac:dyDescent="0.5">
      <c r="A92" s="129" t="s">
        <v>409</v>
      </c>
      <c r="B92" s="129">
        <v>0</v>
      </c>
      <c r="C92" s="129" t="s">
        <v>407</v>
      </c>
      <c r="D92" s="130" t="s">
        <v>407</v>
      </c>
      <c r="E92" s="129">
        <v>2028</v>
      </c>
      <c r="F92" s="130" t="s">
        <v>134</v>
      </c>
      <c r="G92" s="130">
        <v>839.93518638610794</v>
      </c>
      <c r="H92" s="130">
        <v>7.7010727142358501E-2</v>
      </c>
      <c r="I92" s="130">
        <v>0.47199641549858501</v>
      </c>
    </row>
    <row r="93" spans="1:11" x14ac:dyDescent="0.5">
      <c r="A93" s="129" t="s">
        <v>409</v>
      </c>
      <c r="B93" s="129">
        <v>0</v>
      </c>
      <c r="C93" s="129" t="s">
        <v>407</v>
      </c>
      <c r="D93" s="130" t="s">
        <v>407</v>
      </c>
      <c r="E93" s="129">
        <v>2028</v>
      </c>
      <c r="F93" s="130" t="s">
        <v>135</v>
      </c>
      <c r="G93" s="130">
        <v>2028.6212463378899</v>
      </c>
      <c r="H93" s="130">
        <v>0.18599720527138799</v>
      </c>
      <c r="I93" s="130">
        <v>1.1399712408709599</v>
      </c>
    </row>
    <row r="94" spans="1:11" x14ac:dyDescent="0.5">
      <c r="A94" s="129" t="s">
        <v>409</v>
      </c>
      <c r="B94" s="129">
        <v>0</v>
      </c>
      <c r="C94" s="129" t="s">
        <v>407</v>
      </c>
      <c r="D94" s="130" t="s">
        <v>407</v>
      </c>
      <c r="E94" s="129">
        <v>2029</v>
      </c>
      <c r="F94" s="130" t="s">
        <v>133</v>
      </c>
      <c r="G94" s="130">
        <v>1824051.14453125</v>
      </c>
      <c r="H94" s="130">
        <v>195.407828603242</v>
      </c>
      <c r="I94" s="130">
        <v>1133.3984493811199</v>
      </c>
      <c r="J94" s="130">
        <v>25682.642883300799</v>
      </c>
      <c r="K94" s="130">
        <v>7.9791259437033402</v>
      </c>
    </row>
    <row r="95" spans="1:11" x14ac:dyDescent="0.5">
      <c r="A95" s="129" t="s">
        <v>409</v>
      </c>
      <c r="B95" s="129">
        <v>0</v>
      </c>
      <c r="C95" s="129" t="s">
        <v>407</v>
      </c>
      <c r="D95" s="130" t="s">
        <v>407</v>
      </c>
      <c r="E95" s="129">
        <v>2029</v>
      </c>
      <c r="F95" s="130" t="s">
        <v>134</v>
      </c>
      <c r="G95" s="130">
        <v>753.86537933349598</v>
      </c>
      <c r="H95" s="130">
        <v>8.0760453058773093E-2</v>
      </c>
      <c r="I95" s="130">
        <v>0.46842428434114303</v>
      </c>
    </row>
    <row r="96" spans="1:11" x14ac:dyDescent="0.5">
      <c r="A96" s="129" t="s">
        <v>409</v>
      </c>
      <c r="B96" s="129">
        <v>0</v>
      </c>
      <c r="C96" s="129" t="s">
        <v>407</v>
      </c>
      <c r="D96" s="130" t="s">
        <v>407</v>
      </c>
      <c r="E96" s="129">
        <v>2029</v>
      </c>
      <c r="F96" s="130" t="s">
        <v>135</v>
      </c>
      <c r="G96" s="130">
        <v>1700.28965377808</v>
      </c>
      <c r="H96" s="130">
        <v>0.18214944807740799</v>
      </c>
      <c r="I96" s="130">
        <v>1.0564976003378801</v>
      </c>
    </row>
    <row r="97" spans="1:11" x14ac:dyDescent="0.5">
      <c r="A97" s="129" t="s">
        <v>409</v>
      </c>
      <c r="B97" s="129">
        <v>0</v>
      </c>
      <c r="C97" s="129" t="s">
        <v>407</v>
      </c>
      <c r="D97" s="130" t="s">
        <v>407</v>
      </c>
      <c r="E97" s="129">
        <v>2030</v>
      </c>
      <c r="F97" s="130" t="s">
        <v>133</v>
      </c>
      <c r="G97" s="130">
        <v>1772056.47265625</v>
      </c>
      <c r="H97" s="130">
        <v>195.131932515106</v>
      </c>
      <c r="I97" s="130">
        <v>1118.43520310539</v>
      </c>
      <c r="J97" s="130">
        <v>25836.586791992198</v>
      </c>
      <c r="K97" s="130">
        <v>8.1533937101160596</v>
      </c>
    </row>
    <row r="98" spans="1:11" x14ac:dyDescent="0.5">
      <c r="A98" s="129" t="s">
        <v>409</v>
      </c>
      <c r="B98" s="129">
        <v>0</v>
      </c>
      <c r="C98" s="129" t="s">
        <v>407</v>
      </c>
      <c r="D98" s="130" t="s">
        <v>407</v>
      </c>
      <c r="E98" s="129">
        <v>2030</v>
      </c>
      <c r="F98" s="130" t="s">
        <v>134</v>
      </c>
      <c r="G98" s="130">
        <v>741.67824172973599</v>
      </c>
      <c r="H98" s="130">
        <v>8.1670709058267899E-2</v>
      </c>
      <c r="I98" s="130">
        <v>0.46811095906239802</v>
      </c>
    </row>
    <row r="99" spans="1:11" x14ac:dyDescent="0.5">
      <c r="A99" s="129" t="s">
        <v>409</v>
      </c>
      <c r="B99" s="129">
        <v>0</v>
      </c>
      <c r="C99" s="129" t="s">
        <v>407</v>
      </c>
      <c r="D99" s="130" t="s">
        <v>407</v>
      </c>
      <c r="E99" s="129">
        <v>2030</v>
      </c>
      <c r="F99" s="130" t="s">
        <v>135</v>
      </c>
      <c r="G99" s="130">
        <v>1648.1857414245601</v>
      </c>
      <c r="H99" s="130">
        <v>0.18149177175258399</v>
      </c>
      <c r="I99" s="130">
        <v>1.0402540680334</v>
      </c>
    </row>
    <row r="100" spans="1:11" x14ac:dyDescent="0.5">
      <c r="A100" s="129" t="s">
        <v>409</v>
      </c>
      <c r="B100" s="129">
        <v>0</v>
      </c>
      <c r="C100" s="129" t="s">
        <v>407</v>
      </c>
      <c r="D100" s="130" t="s">
        <v>407</v>
      </c>
      <c r="E100" s="129">
        <v>2031</v>
      </c>
      <c r="F100" s="130" t="s">
        <v>133</v>
      </c>
      <c r="G100" s="130">
        <v>1620044.58984375</v>
      </c>
      <c r="H100" s="130">
        <v>201.21396673712999</v>
      </c>
      <c r="I100" s="130">
        <v>740.74084939355396</v>
      </c>
      <c r="J100" s="130">
        <v>24446.4694824219</v>
      </c>
      <c r="K100" s="130">
        <v>5.58888893633147</v>
      </c>
    </row>
    <row r="101" spans="1:11" x14ac:dyDescent="0.5">
      <c r="A101" s="129" t="s">
        <v>409</v>
      </c>
      <c r="B101" s="129">
        <v>0</v>
      </c>
      <c r="C101" s="129" t="s">
        <v>407</v>
      </c>
      <c r="D101" s="130" t="s">
        <v>407</v>
      </c>
      <c r="E101" s="129">
        <v>2031</v>
      </c>
      <c r="F101" s="130" t="s">
        <v>134</v>
      </c>
      <c r="G101" s="130">
        <v>444.79694175720198</v>
      </c>
      <c r="H101" s="130">
        <v>5.5244996097386999E-2</v>
      </c>
      <c r="I101" s="130">
        <v>0.20337666414272099</v>
      </c>
    </row>
    <row r="102" spans="1:11" x14ac:dyDescent="0.5">
      <c r="A102" s="129" t="s">
        <v>409</v>
      </c>
      <c r="B102" s="129">
        <v>0</v>
      </c>
      <c r="C102" s="129" t="s">
        <v>407</v>
      </c>
      <c r="D102" s="130" t="s">
        <v>407</v>
      </c>
      <c r="E102" s="129">
        <v>2031</v>
      </c>
      <c r="F102" s="130" t="s">
        <v>135</v>
      </c>
      <c r="G102" s="130">
        <v>1577.9914970397899</v>
      </c>
      <c r="H102" s="130">
        <v>0.195990857651309</v>
      </c>
      <c r="I102" s="130">
        <v>0.721512709700046</v>
      </c>
    </row>
    <row r="103" spans="1:11" x14ac:dyDescent="0.5">
      <c r="A103" s="129" t="s">
        <v>409</v>
      </c>
      <c r="B103" s="129">
        <v>0</v>
      </c>
      <c r="C103" s="129" t="s">
        <v>407</v>
      </c>
      <c r="D103" s="130" t="s">
        <v>407</v>
      </c>
      <c r="E103" s="129">
        <v>2032</v>
      </c>
      <c r="F103" s="130" t="s">
        <v>133</v>
      </c>
      <c r="G103" s="130">
        <v>1477625.4765625</v>
      </c>
      <c r="H103" s="130">
        <v>203.13618928987299</v>
      </c>
      <c r="I103" s="130">
        <v>525.51632327975005</v>
      </c>
      <c r="J103" s="130">
        <v>23080.5090332031</v>
      </c>
      <c r="K103" s="130">
        <v>4.1042823228694303</v>
      </c>
    </row>
    <row r="104" spans="1:11" x14ac:dyDescent="0.5">
      <c r="A104" s="129" t="s">
        <v>409</v>
      </c>
      <c r="B104" s="129">
        <v>0</v>
      </c>
      <c r="C104" s="129" t="s">
        <v>407</v>
      </c>
      <c r="D104" s="130" t="s">
        <v>407</v>
      </c>
      <c r="E104" s="129">
        <v>2032</v>
      </c>
      <c r="F104" s="130" t="s">
        <v>134</v>
      </c>
      <c r="G104" s="130">
        <v>406.08301353454601</v>
      </c>
      <c r="H104" s="130">
        <v>5.5826159749666898E-2</v>
      </c>
      <c r="I104" s="130">
        <v>0.14442310017250801</v>
      </c>
    </row>
    <row r="105" spans="1:11" x14ac:dyDescent="0.5">
      <c r="A105" s="129" t="s">
        <v>409</v>
      </c>
      <c r="B105" s="129">
        <v>0</v>
      </c>
      <c r="C105" s="129" t="s">
        <v>407</v>
      </c>
      <c r="D105" s="130" t="s">
        <v>407</v>
      </c>
      <c r="E105" s="129">
        <v>2032</v>
      </c>
      <c r="F105" s="130" t="s">
        <v>135</v>
      </c>
      <c r="G105" s="130">
        <v>1458.9818649291999</v>
      </c>
      <c r="H105" s="130">
        <v>0.200573163488099</v>
      </c>
      <c r="I105" s="130">
        <v>0.51888573765870405</v>
      </c>
    </row>
    <row r="106" spans="1:11" x14ac:dyDescent="0.5">
      <c r="A106" s="129" t="s">
        <v>409</v>
      </c>
      <c r="B106" s="129">
        <v>0</v>
      </c>
      <c r="C106" s="129" t="s">
        <v>407</v>
      </c>
      <c r="D106" s="130" t="s">
        <v>407</v>
      </c>
      <c r="E106" s="129">
        <v>2033</v>
      </c>
      <c r="F106" s="130" t="s">
        <v>133</v>
      </c>
      <c r="G106" s="130">
        <v>1347311.015625</v>
      </c>
      <c r="H106" s="130">
        <v>203.92673772754</v>
      </c>
      <c r="I106" s="130">
        <v>420.04917848780798</v>
      </c>
      <c r="J106" s="130">
        <v>21772.5480957031</v>
      </c>
      <c r="K106" s="130">
        <v>3.3939976869200801</v>
      </c>
    </row>
    <row r="107" spans="1:11" x14ac:dyDescent="0.5">
      <c r="A107" s="129" t="s">
        <v>409</v>
      </c>
      <c r="B107" s="129">
        <v>0</v>
      </c>
      <c r="C107" s="129" t="s">
        <v>407</v>
      </c>
      <c r="D107" s="130" t="s">
        <v>407</v>
      </c>
      <c r="E107" s="129">
        <v>2033</v>
      </c>
      <c r="F107" s="130" t="s">
        <v>134</v>
      </c>
      <c r="G107" s="130">
        <v>369.72649574279802</v>
      </c>
      <c r="H107" s="130">
        <v>5.5961182870079999E-2</v>
      </c>
      <c r="I107" s="130">
        <v>0.115269087093373</v>
      </c>
    </row>
    <row r="108" spans="1:11" x14ac:dyDescent="0.5">
      <c r="A108" s="129" t="s">
        <v>409</v>
      </c>
      <c r="B108" s="129">
        <v>0</v>
      </c>
      <c r="C108" s="129" t="s">
        <v>407</v>
      </c>
      <c r="D108" s="130" t="s">
        <v>407</v>
      </c>
      <c r="E108" s="129">
        <v>2033</v>
      </c>
      <c r="F108" s="130" t="s">
        <v>135</v>
      </c>
      <c r="G108" s="130">
        <v>1337.60584259033</v>
      </c>
      <c r="H108" s="130">
        <v>0.202457778999311</v>
      </c>
      <c r="I108" s="130">
        <v>0.41702341093078799</v>
      </c>
    </row>
    <row r="109" spans="1:11" x14ac:dyDescent="0.5">
      <c r="A109" s="129" t="s">
        <v>409</v>
      </c>
      <c r="B109" s="129">
        <v>0</v>
      </c>
      <c r="C109" s="129" t="s">
        <v>407</v>
      </c>
      <c r="D109" s="130" t="s">
        <v>407</v>
      </c>
      <c r="E109" s="129">
        <v>2034</v>
      </c>
      <c r="F109" s="130" t="s">
        <v>133</v>
      </c>
      <c r="G109" s="130">
        <v>1340112.25</v>
      </c>
      <c r="H109" s="130">
        <v>205.30002441994401</v>
      </c>
      <c r="I109" s="130">
        <v>418.435597740915</v>
      </c>
      <c r="J109" s="130">
        <v>22420.0762329102</v>
      </c>
      <c r="K109" s="130">
        <v>3.5002135082022501</v>
      </c>
    </row>
    <row r="110" spans="1:11" x14ac:dyDescent="0.5">
      <c r="A110" s="129" t="s">
        <v>409</v>
      </c>
      <c r="B110" s="129">
        <v>0</v>
      </c>
      <c r="C110" s="129" t="s">
        <v>407</v>
      </c>
      <c r="D110" s="130" t="s">
        <v>407</v>
      </c>
      <c r="E110" s="129">
        <v>2034</v>
      </c>
      <c r="F110" s="130" t="s">
        <v>134</v>
      </c>
      <c r="G110" s="130">
        <v>368.00463294982899</v>
      </c>
      <c r="H110" s="130">
        <v>5.6376889421951203E-2</v>
      </c>
      <c r="I110" s="130">
        <v>0.114905477925291</v>
      </c>
    </row>
    <row r="111" spans="1:11" x14ac:dyDescent="0.5">
      <c r="A111" s="129" t="s">
        <v>409</v>
      </c>
      <c r="B111" s="129">
        <v>0</v>
      </c>
      <c r="C111" s="129" t="s">
        <v>407</v>
      </c>
      <c r="D111" s="130" t="s">
        <v>407</v>
      </c>
      <c r="E111" s="129">
        <v>2034</v>
      </c>
      <c r="F111" s="130" t="s">
        <v>135</v>
      </c>
      <c r="G111" s="130">
        <v>1342.92920684814</v>
      </c>
      <c r="H111" s="130">
        <v>0.20573157133678899</v>
      </c>
      <c r="I111" s="130">
        <v>0.41931516213752701</v>
      </c>
    </row>
    <row r="112" spans="1:11" x14ac:dyDescent="0.5">
      <c r="A112" s="129" t="s">
        <v>409</v>
      </c>
      <c r="B112" s="129">
        <v>0</v>
      </c>
      <c r="C112" s="129" t="s">
        <v>407</v>
      </c>
      <c r="D112" s="130" t="s">
        <v>407</v>
      </c>
      <c r="E112" s="129">
        <v>2035</v>
      </c>
      <c r="F112" s="130" t="s">
        <v>133</v>
      </c>
      <c r="G112" s="130">
        <v>1350361.640625</v>
      </c>
      <c r="H112" s="130">
        <v>205.30002518575199</v>
      </c>
      <c r="I112" s="130">
        <v>420.910866807719</v>
      </c>
      <c r="J112" s="130">
        <v>23374.7705688477</v>
      </c>
      <c r="K112" s="130">
        <v>3.64298519950977</v>
      </c>
    </row>
    <row r="113" spans="1:11" x14ac:dyDescent="0.5">
      <c r="A113" s="129" t="s">
        <v>409</v>
      </c>
      <c r="B113" s="129">
        <v>0</v>
      </c>
      <c r="C113" s="129" t="s">
        <v>407</v>
      </c>
      <c r="D113" s="130" t="s">
        <v>407</v>
      </c>
      <c r="E113" s="129">
        <v>2035</v>
      </c>
      <c r="F113" s="130" t="s">
        <v>134</v>
      </c>
      <c r="G113" s="130">
        <v>370.90261650085398</v>
      </c>
      <c r="H113" s="130">
        <v>5.6389573147118899E-2</v>
      </c>
      <c r="I113" s="130">
        <v>0.115611208965006</v>
      </c>
    </row>
    <row r="114" spans="1:11" x14ac:dyDescent="0.5">
      <c r="A114" s="129" t="s">
        <v>409</v>
      </c>
      <c r="B114" s="129">
        <v>0</v>
      </c>
      <c r="C114" s="129" t="s">
        <v>407</v>
      </c>
      <c r="D114" s="130" t="s">
        <v>407</v>
      </c>
      <c r="E114" s="129">
        <v>2035</v>
      </c>
      <c r="F114" s="130" t="s">
        <v>135</v>
      </c>
      <c r="G114" s="130">
        <v>1353.2001571655301</v>
      </c>
      <c r="H114" s="130">
        <v>0.205731574409108</v>
      </c>
      <c r="I114" s="130">
        <v>0.42179563902101103</v>
      </c>
    </row>
    <row r="115" spans="1:11" x14ac:dyDescent="0.5">
      <c r="A115" s="129" t="s">
        <v>409</v>
      </c>
      <c r="B115" s="129">
        <v>0</v>
      </c>
      <c r="C115" s="129" t="s">
        <v>407</v>
      </c>
      <c r="D115" s="130" t="s">
        <v>407</v>
      </c>
      <c r="E115" s="129">
        <v>2036</v>
      </c>
      <c r="F115" s="130" t="s">
        <v>133</v>
      </c>
      <c r="G115" s="130">
        <v>1315019.2890625</v>
      </c>
      <c r="H115" s="130">
        <v>205.299987571922</v>
      </c>
      <c r="I115" s="130">
        <v>398.41724502772303</v>
      </c>
      <c r="J115" s="130">
        <v>23565.149291992198</v>
      </c>
      <c r="K115" s="130">
        <v>3.5698190656488098</v>
      </c>
    </row>
    <row r="116" spans="1:11" x14ac:dyDescent="0.5">
      <c r="A116" s="129" t="s">
        <v>409</v>
      </c>
      <c r="B116" s="129">
        <v>0</v>
      </c>
      <c r="C116" s="129" t="s">
        <v>407</v>
      </c>
      <c r="D116" s="130" t="s">
        <v>407</v>
      </c>
      <c r="E116" s="129">
        <v>2036</v>
      </c>
      <c r="F116" s="130" t="s">
        <v>134</v>
      </c>
      <c r="G116" s="130">
        <v>361.33383750915499</v>
      </c>
      <c r="H116" s="130">
        <v>5.6411212342618998E-2</v>
      </c>
      <c r="I116" s="130">
        <v>0.10947492046168</v>
      </c>
    </row>
    <row r="117" spans="1:11" x14ac:dyDescent="0.5">
      <c r="A117" s="129" t="s">
        <v>409</v>
      </c>
      <c r="B117" s="129">
        <v>0</v>
      </c>
      <c r="C117" s="129" t="s">
        <v>407</v>
      </c>
      <c r="D117" s="130" t="s">
        <v>407</v>
      </c>
      <c r="E117" s="129">
        <v>2036</v>
      </c>
      <c r="F117" s="130" t="s">
        <v>135</v>
      </c>
      <c r="G117" s="130">
        <v>1317.7835006713899</v>
      </c>
      <c r="H117" s="130">
        <v>0.20573153455657101</v>
      </c>
      <c r="I117" s="130">
        <v>0.39925473051789501</v>
      </c>
    </row>
    <row r="118" spans="1:11" x14ac:dyDescent="0.5">
      <c r="A118" s="129" t="s">
        <v>409</v>
      </c>
      <c r="B118" s="129">
        <v>0</v>
      </c>
      <c r="C118" s="129" t="s">
        <v>407</v>
      </c>
      <c r="D118" s="130" t="s">
        <v>407</v>
      </c>
      <c r="E118" s="129">
        <v>2037</v>
      </c>
      <c r="F118" s="130" t="s">
        <v>133</v>
      </c>
      <c r="G118" s="130">
        <v>1311904.8046875</v>
      </c>
      <c r="H118" s="130">
        <v>205.30000662246201</v>
      </c>
      <c r="I118" s="130">
        <v>397.99777587820199</v>
      </c>
      <c r="J118" s="130">
        <v>24335.831420898401</v>
      </c>
      <c r="K118" s="130">
        <v>3.6914289607970399</v>
      </c>
    </row>
    <row r="119" spans="1:11" x14ac:dyDescent="0.5">
      <c r="A119" s="129" t="s">
        <v>409</v>
      </c>
      <c r="B119" s="129">
        <v>0</v>
      </c>
      <c r="C119" s="129" t="s">
        <v>407</v>
      </c>
      <c r="D119" s="130" t="s">
        <v>407</v>
      </c>
      <c r="E119" s="129">
        <v>2037</v>
      </c>
      <c r="F119" s="130" t="s">
        <v>134</v>
      </c>
      <c r="G119" s="130">
        <v>360.39790153503401</v>
      </c>
      <c r="H119" s="130">
        <v>5.6398674132067499E-2</v>
      </c>
      <c r="I119" s="130">
        <v>0.109335344096314</v>
      </c>
    </row>
    <row r="120" spans="1:11" x14ac:dyDescent="0.5">
      <c r="A120" s="129" t="s">
        <v>409</v>
      </c>
      <c r="B120" s="129">
        <v>0</v>
      </c>
      <c r="C120" s="129" t="s">
        <v>407</v>
      </c>
      <c r="D120" s="130" t="s">
        <v>407</v>
      </c>
      <c r="E120" s="129">
        <v>2037</v>
      </c>
      <c r="F120" s="130" t="s">
        <v>135</v>
      </c>
      <c r="G120" s="130">
        <v>1314.66245269775</v>
      </c>
      <c r="H120" s="130">
        <v>0.20573155100948201</v>
      </c>
      <c r="I120" s="130">
        <v>0.398834374517687</v>
      </c>
    </row>
    <row r="121" spans="1:11" x14ac:dyDescent="0.5">
      <c r="A121" s="129" t="s">
        <v>409</v>
      </c>
      <c r="B121" s="129">
        <v>0</v>
      </c>
      <c r="C121" s="129" t="s">
        <v>407</v>
      </c>
      <c r="D121" s="130" t="s">
        <v>407</v>
      </c>
      <c r="E121" s="129">
        <v>2038</v>
      </c>
      <c r="F121" s="130" t="s">
        <v>133</v>
      </c>
      <c r="G121" s="130">
        <v>1288759.7578125</v>
      </c>
      <c r="H121" s="130">
        <v>205.300051768674</v>
      </c>
      <c r="I121" s="130">
        <v>382.56073888418803</v>
      </c>
      <c r="J121" s="130">
        <v>24744.189086914099</v>
      </c>
      <c r="K121" s="130">
        <v>3.67258335108456</v>
      </c>
    </row>
    <row r="122" spans="1:11" x14ac:dyDescent="0.5">
      <c r="A122" s="129" t="s">
        <v>409</v>
      </c>
      <c r="B122" s="129">
        <v>0</v>
      </c>
      <c r="C122" s="129" t="s">
        <v>407</v>
      </c>
      <c r="D122" s="130" t="s">
        <v>407</v>
      </c>
      <c r="E122" s="129">
        <v>2038</v>
      </c>
      <c r="F122" s="130" t="s">
        <v>134</v>
      </c>
      <c r="G122" s="130">
        <v>354.20542144775402</v>
      </c>
      <c r="H122" s="130">
        <v>5.6425094684364498E-2</v>
      </c>
      <c r="I122" s="130">
        <v>0.10514379186997599</v>
      </c>
    </row>
    <row r="123" spans="1:11" x14ac:dyDescent="0.5">
      <c r="A123" s="129" t="s">
        <v>409</v>
      </c>
      <c r="B123" s="129">
        <v>0</v>
      </c>
      <c r="C123" s="129" t="s">
        <v>407</v>
      </c>
      <c r="D123" s="130" t="s">
        <v>407</v>
      </c>
      <c r="E123" s="129">
        <v>2038</v>
      </c>
      <c r="F123" s="130" t="s">
        <v>135</v>
      </c>
      <c r="G123" s="130">
        <v>1291.46872711182</v>
      </c>
      <c r="H123" s="130">
        <v>0.205731591886232</v>
      </c>
      <c r="I123" s="130">
        <v>0.383364880455555</v>
      </c>
    </row>
    <row r="124" spans="1:11" x14ac:dyDescent="0.5">
      <c r="A124" s="129" t="s">
        <v>409</v>
      </c>
      <c r="B124" s="129">
        <v>0</v>
      </c>
      <c r="C124" s="129" t="s">
        <v>407</v>
      </c>
      <c r="D124" s="130" t="s">
        <v>407</v>
      </c>
      <c r="E124" s="129">
        <v>2039</v>
      </c>
      <c r="F124" s="130" t="s">
        <v>133</v>
      </c>
      <c r="G124" s="130">
        <v>1291475.84375</v>
      </c>
      <c r="H124" s="130">
        <v>205.30003008619701</v>
      </c>
      <c r="I124" s="130">
        <v>383.61106294053502</v>
      </c>
      <c r="J124" s="130">
        <v>25661.631225585901</v>
      </c>
      <c r="K124" s="130">
        <v>3.8111768326425701</v>
      </c>
    </row>
    <row r="125" spans="1:11" x14ac:dyDescent="0.5">
      <c r="A125" s="129" t="s">
        <v>409</v>
      </c>
      <c r="B125" s="129">
        <v>0</v>
      </c>
      <c r="C125" s="129" t="s">
        <v>407</v>
      </c>
      <c r="D125" s="130" t="s">
        <v>407</v>
      </c>
      <c r="E125" s="129">
        <v>2039</v>
      </c>
      <c r="F125" s="130" t="s">
        <v>134</v>
      </c>
      <c r="G125" s="130">
        <v>354.97633171081497</v>
      </c>
      <c r="H125" s="130">
        <v>5.64289699515476E-2</v>
      </c>
      <c r="I125" s="130">
        <v>0.10543971734764999</v>
      </c>
    </row>
    <row r="126" spans="1:11" x14ac:dyDescent="0.5">
      <c r="A126" s="129" t="s">
        <v>409</v>
      </c>
      <c r="B126" s="129">
        <v>0</v>
      </c>
      <c r="C126" s="129" t="s">
        <v>407</v>
      </c>
      <c r="D126" s="130" t="s">
        <v>407</v>
      </c>
      <c r="E126" s="129">
        <v>2039</v>
      </c>
      <c r="F126" s="130" t="s">
        <v>135</v>
      </c>
      <c r="G126" s="130">
        <v>1294.19055938721</v>
      </c>
      <c r="H126" s="130">
        <v>0.205731576061053</v>
      </c>
      <c r="I126" s="130">
        <v>0.384417423319794</v>
      </c>
    </row>
    <row r="127" spans="1:11" x14ac:dyDescent="0.5">
      <c r="A127" s="129" t="s">
        <v>409</v>
      </c>
      <c r="B127" s="129">
        <v>0</v>
      </c>
      <c r="C127" s="129" t="s">
        <v>407</v>
      </c>
      <c r="D127" s="130" t="s">
        <v>407</v>
      </c>
      <c r="E127" s="129">
        <v>2040</v>
      </c>
      <c r="F127" s="130" t="s">
        <v>133</v>
      </c>
      <c r="G127" s="130">
        <v>1287789.8671875</v>
      </c>
      <c r="H127" s="130">
        <v>205.30002488054899</v>
      </c>
      <c r="I127" s="130">
        <v>374.057414251426</v>
      </c>
      <c r="J127" s="130">
        <v>26476.968261718801</v>
      </c>
      <c r="K127" s="130">
        <v>3.8453114663906498</v>
      </c>
    </row>
    <row r="128" spans="1:11" x14ac:dyDescent="0.5">
      <c r="A128" s="129" t="s">
        <v>409</v>
      </c>
      <c r="B128" s="129">
        <v>0</v>
      </c>
      <c r="C128" s="129" t="s">
        <v>407</v>
      </c>
      <c r="D128" s="130" t="s">
        <v>407</v>
      </c>
      <c r="E128" s="129">
        <v>2040</v>
      </c>
      <c r="F128" s="130" t="s">
        <v>134</v>
      </c>
      <c r="G128" s="130">
        <v>353.91278076171898</v>
      </c>
      <c r="H128" s="130">
        <v>5.6420930578222998E-2</v>
      </c>
      <c r="I128" s="130">
        <v>0.102799146829275</v>
      </c>
    </row>
    <row r="129" spans="1:9" x14ac:dyDescent="0.5">
      <c r="A129" s="129" t="s">
        <v>409</v>
      </c>
      <c r="B129" s="129">
        <v>0</v>
      </c>
      <c r="C129" s="129" t="s">
        <v>407</v>
      </c>
      <c r="D129" s="130" t="s">
        <v>407</v>
      </c>
      <c r="E129" s="129">
        <v>2040</v>
      </c>
      <c r="F129" s="130" t="s">
        <v>135</v>
      </c>
      <c r="G129" s="130">
        <v>1290.49684906006</v>
      </c>
      <c r="H129" s="130">
        <v>0.205731573116754</v>
      </c>
      <c r="I129" s="130">
        <v>0.37484369675408702</v>
      </c>
    </row>
    <row r="130" spans="1:9" x14ac:dyDescent="0.5">
      <c r="A130" s="129" t="s">
        <v>410</v>
      </c>
      <c r="B130" s="129">
        <v>0</v>
      </c>
      <c r="C130" s="129" t="s">
        <v>407</v>
      </c>
      <c r="D130" s="130" t="s">
        <v>407</v>
      </c>
      <c r="E130" s="129">
        <v>2021</v>
      </c>
      <c r="F130" s="130" t="s">
        <v>133</v>
      </c>
      <c r="G130" s="130">
        <v>4043043.640625</v>
      </c>
      <c r="H130" s="130">
        <v>200.81546393633101</v>
      </c>
      <c r="I130" s="130">
        <v>1921.08006921169</v>
      </c>
    </row>
    <row r="131" spans="1:9" x14ac:dyDescent="0.5">
      <c r="A131" s="129" t="s">
        <v>410</v>
      </c>
      <c r="B131" s="129">
        <v>0</v>
      </c>
      <c r="C131" s="129" t="s">
        <v>407</v>
      </c>
      <c r="D131" s="130" t="s">
        <v>407</v>
      </c>
      <c r="E131" s="129">
        <v>2021</v>
      </c>
      <c r="F131" s="130" t="s">
        <v>134</v>
      </c>
      <c r="G131" s="130">
        <v>2124.34670257568</v>
      </c>
      <c r="H131" s="130">
        <v>0.105514979940559</v>
      </c>
      <c r="I131" s="130">
        <v>1.0093979865581799</v>
      </c>
    </row>
    <row r="132" spans="1:9" x14ac:dyDescent="0.5">
      <c r="A132" s="129" t="s">
        <v>410</v>
      </c>
      <c r="B132" s="129">
        <v>0</v>
      </c>
      <c r="C132" s="129" t="s">
        <v>407</v>
      </c>
      <c r="D132" s="130" t="s">
        <v>407</v>
      </c>
      <c r="E132" s="129">
        <v>2021</v>
      </c>
      <c r="F132" s="130" t="s">
        <v>135</v>
      </c>
      <c r="G132" s="130">
        <v>2264.3113479614299</v>
      </c>
      <c r="H132" s="130">
        <v>0.112466936856235</v>
      </c>
      <c r="I132" s="130">
        <v>1.07590315309733</v>
      </c>
    </row>
    <row r="133" spans="1:9" x14ac:dyDescent="0.5">
      <c r="A133" s="129" t="s">
        <v>410</v>
      </c>
      <c r="B133" s="129">
        <v>0</v>
      </c>
      <c r="C133" s="129" t="s">
        <v>407</v>
      </c>
      <c r="D133" s="130" t="s">
        <v>407</v>
      </c>
      <c r="E133" s="129">
        <v>2022</v>
      </c>
      <c r="F133" s="130" t="s">
        <v>133</v>
      </c>
      <c r="G133" s="130">
        <v>3255950.0625</v>
      </c>
      <c r="H133" s="130">
        <v>194.62854632381899</v>
      </c>
      <c r="I133" s="130">
        <v>1880.0206704002501</v>
      </c>
    </row>
    <row r="134" spans="1:9" x14ac:dyDescent="0.5">
      <c r="A134" s="129" t="s">
        <v>410</v>
      </c>
      <c r="B134" s="129">
        <v>0</v>
      </c>
      <c r="C134" s="129" t="s">
        <v>407</v>
      </c>
      <c r="D134" s="130" t="s">
        <v>407</v>
      </c>
      <c r="E134" s="129">
        <v>2022</v>
      </c>
      <c r="F134" s="130" t="s">
        <v>134</v>
      </c>
      <c r="G134" s="130">
        <v>1323.23928070068</v>
      </c>
      <c r="H134" s="130">
        <v>7.9098307006467E-2</v>
      </c>
      <c r="I134" s="130">
        <v>0.76405262729758106</v>
      </c>
    </row>
    <row r="135" spans="1:9" x14ac:dyDescent="0.5">
      <c r="A135" s="129" t="s">
        <v>410</v>
      </c>
      <c r="B135" s="129">
        <v>0</v>
      </c>
      <c r="C135" s="129" t="s">
        <v>407</v>
      </c>
      <c r="D135" s="130" t="s">
        <v>407</v>
      </c>
      <c r="E135" s="129">
        <v>2022</v>
      </c>
      <c r="F135" s="130" t="s">
        <v>135</v>
      </c>
      <c r="G135" s="130">
        <v>2184.8065567016602</v>
      </c>
      <c r="H135" s="130">
        <v>0.13059958413584999</v>
      </c>
      <c r="I135" s="130">
        <v>1.2615308615241201</v>
      </c>
    </row>
    <row r="136" spans="1:9" x14ac:dyDescent="0.5">
      <c r="A136" s="129" t="s">
        <v>410</v>
      </c>
      <c r="B136" s="129">
        <v>0</v>
      </c>
      <c r="C136" s="129" t="s">
        <v>407</v>
      </c>
      <c r="D136" s="130" t="s">
        <v>407</v>
      </c>
      <c r="E136" s="129">
        <v>2023</v>
      </c>
      <c r="F136" s="130" t="s">
        <v>133</v>
      </c>
      <c r="G136" s="130">
        <v>2502495.71875</v>
      </c>
      <c r="H136" s="130">
        <v>188.456283575437</v>
      </c>
      <c r="I136" s="130">
        <v>1693.4568735610601</v>
      </c>
    </row>
    <row r="137" spans="1:9" x14ac:dyDescent="0.5">
      <c r="A137" s="129" t="s">
        <v>410</v>
      </c>
      <c r="B137" s="129">
        <v>0</v>
      </c>
      <c r="C137" s="129" t="s">
        <v>407</v>
      </c>
      <c r="D137" s="130" t="s">
        <v>407</v>
      </c>
      <c r="E137" s="129">
        <v>2023</v>
      </c>
      <c r="F137" s="130" t="s">
        <v>134</v>
      </c>
      <c r="G137" s="130">
        <v>1302.6149024963399</v>
      </c>
      <c r="H137" s="130">
        <v>9.8096456915043498E-2</v>
      </c>
      <c r="I137" s="130">
        <v>0.88148888475915499</v>
      </c>
    </row>
    <row r="138" spans="1:9" x14ac:dyDescent="0.5">
      <c r="A138" s="129" t="s">
        <v>410</v>
      </c>
      <c r="B138" s="129">
        <v>0</v>
      </c>
      <c r="C138" s="129" t="s">
        <v>407</v>
      </c>
      <c r="D138" s="130" t="s">
        <v>407</v>
      </c>
      <c r="E138" s="129">
        <v>2023</v>
      </c>
      <c r="F138" s="130" t="s">
        <v>135</v>
      </c>
      <c r="G138" s="130">
        <v>2198.69094085693</v>
      </c>
      <c r="H138" s="130">
        <v>0.16557755537414101</v>
      </c>
      <c r="I138" s="130">
        <v>1.4878699926369701</v>
      </c>
    </row>
    <row r="139" spans="1:9" x14ac:dyDescent="0.5">
      <c r="A139" s="129" t="s">
        <v>410</v>
      </c>
      <c r="B139" s="129">
        <v>0</v>
      </c>
      <c r="C139" s="129" t="s">
        <v>407</v>
      </c>
      <c r="D139" s="130" t="s">
        <v>407</v>
      </c>
      <c r="E139" s="129">
        <v>2024</v>
      </c>
      <c r="F139" s="130" t="s">
        <v>133</v>
      </c>
      <c r="G139" s="130">
        <v>2538791.703125</v>
      </c>
      <c r="H139" s="130">
        <v>188.67756868347001</v>
      </c>
      <c r="I139" s="130">
        <v>1696.46221818092</v>
      </c>
    </row>
    <row r="140" spans="1:9" x14ac:dyDescent="0.5">
      <c r="A140" s="129" t="s">
        <v>410</v>
      </c>
      <c r="B140" s="129">
        <v>0</v>
      </c>
      <c r="C140" s="129" t="s">
        <v>407</v>
      </c>
      <c r="D140" s="130" t="s">
        <v>407</v>
      </c>
      <c r="E140" s="129">
        <v>2024</v>
      </c>
      <c r="F140" s="130" t="s">
        <v>134</v>
      </c>
      <c r="G140" s="130">
        <v>1314.1884098052999</v>
      </c>
      <c r="H140" s="130">
        <v>9.7667671455223107E-2</v>
      </c>
      <c r="I140" s="130">
        <v>0.87816223050583497</v>
      </c>
    </row>
    <row r="141" spans="1:9" x14ac:dyDescent="0.5">
      <c r="A141" s="129" t="s">
        <v>410</v>
      </c>
      <c r="B141" s="129">
        <v>0</v>
      </c>
      <c r="C141" s="129" t="s">
        <v>407</v>
      </c>
      <c r="D141" s="130" t="s">
        <v>407</v>
      </c>
      <c r="E141" s="129">
        <v>2024</v>
      </c>
      <c r="F141" s="130" t="s">
        <v>135</v>
      </c>
      <c r="G141" s="130">
        <v>2235.06322479248</v>
      </c>
      <c r="H141" s="130">
        <v>0.166105117875012</v>
      </c>
      <c r="I141" s="130">
        <v>1.49350587188341</v>
      </c>
    </row>
    <row r="142" spans="1:9" x14ac:dyDescent="0.5">
      <c r="A142" s="129" t="s">
        <v>410</v>
      </c>
      <c r="B142" s="129">
        <v>0</v>
      </c>
      <c r="C142" s="129" t="s">
        <v>407</v>
      </c>
      <c r="D142" s="130" t="s">
        <v>407</v>
      </c>
      <c r="E142" s="129">
        <v>2025</v>
      </c>
      <c r="F142" s="130" t="s">
        <v>133</v>
      </c>
      <c r="G142" s="130">
        <v>2415698.1953125</v>
      </c>
      <c r="H142" s="130">
        <v>197.90329539836699</v>
      </c>
      <c r="I142" s="130">
        <v>1742.39608171801</v>
      </c>
    </row>
    <row r="143" spans="1:9" x14ac:dyDescent="0.5">
      <c r="A143" s="129" t="s">
        <v>410</v>
      </c>
      <c r="B143" s="129">
        <v>0</v>
      </c>
      <c r="C143" s="129" t="s">
        <v>407</v>
      </c>
      <c r="D143" s="130" t="s">
        <v>407</v>
      </c>
      <c r="E143" s="129">
        <v>2025</v>
      </c>
      <c r="F143" s="130" t="s">
        <v>134</v>
      </c>
      <c r="G143" s="130">
        <v>913.51462554931595</v>
      </c>
      <c r="H143" s="130">
        <v>7.4838634702638296E-2</v>
      </c>
      <c r="I143" s="130">
        <v>0.65890031595744203</v>
      </c>
    </row>
    <row r="144" spans="1:9" x14ac:dyDescent="0.5">
      <c r="A144" s="129" t="s">
        <v>410</v>
      </c>
      <c r="B144" s="129">
        <v>0</v>
      </c>
      <c r="C144" s="129" t="s">
        <v>407</v>
      </c>
      <c r="D144" s="130" t="s">
        <v>407</v>
      </c>
      <c r="E144" s="129">
        <v>2025</v>
      </c>
      <c r="F144" s="130" t="s">
        <v>135</v>
      </c>
      <c r="G144" s="130">
        <v>2296.01589202881</v>
      </c>
      <c r="H144" s="130">
        <v>0.188098460395936</v>
      </c>
      <c r="I144" s="130">
        <v>1.6560715662230201</v>
      </c>
    </row>
    <row r="145" spans="1:9" x14ac:dyDescent="0.5">
      <c r="A145" s="129" t="s">
        <v>410</v>
      </c>
      <c r="B145" s="129">
        <v>0</v>
      </c>
      <c r="C145" s="129" t="s">
        <v>407</v>
      </c>
      <c r="D145" s="130" t="s">
        <v>407</v>
      </c>
      <c r="E145" s="129">
        <v>2026</v>
      </c>
      <c r="F145" s="130" t="s">
        <v>133</v>
      </c>
      <c r="G145" s="130">
        <v>2534513.015625</v>
      </c>
      <c r="H145" s="130">
        <v>198.238125907289</v>
      </c>
      <c r="I145" s="130">
        <v>1750.92934363478</v>
      </c>
    </row>
    <row r="146" spans="1:9" x14ac:dyDescent="0.5">
      <c r="A146" s="129" t="s">
        <v>410</v>
      </c>
      <c r="B146" s="129">
        <v>0</v>
      </c>
      <c r="C146" s="129" t="s">
        <v>407</v>
      </c>
      <c r="D146" s="130" t="s">
        <v>407</v>
      </c>
      <c r="E146" s="129">
        <v>2026</v>
      </c>
      <c r="F146" s="130" t="s">
        <v>134</v>
      </c>
      <c r="G146" s="130">
        <v>946.27675819396995</v>
      </c>
      <c r="H146" s="130">
        <v>7.4013481081981594E-2</v>
      </c>
      <c r="I146" s="130">
        <v>0.65372074749943299</v>
      </c>
    </row>
    <row r="147" spans="1:9" x14ac:dyDescent="0.5">
      <c r="A147" s="129" t="s">
        <v>410</v>
      </c>
      <c r="B147" s="129">
        <v>0</v>
      </c>
      <c r="C147" s="129" t="s">
        <v>407</v>
      </c>
      <c r="D147" s="130" t="s">
        <v>407</v>
      </c>
      <c r="E147" s="129">
        <v>2026</v>
      </c>
      <c r="F147" s="130" t="s">
        <v>135</v>
      </c>
      <c r="G147" s="130">
        <v>2415.08055877686</v>
      </c>
      <c r="H147" s="130">
        <v>0.188896660200812</v>
      </c>
      <c r="I147" s="130">
        <v>1.66842126733428</v>
      </c>
    </row>
    <row r="148" spans="1:9" x14ac:dyDescent="0.5">
      <c r="A148" s="129" t="s">
        <v>410</v>
      </c>
      <c r="B148" s="129">
        <v>0</v>
      </c>
      <c r="C148" s="129" t="s">
        <v>407</v>
      </c>
      <c r="D148" s="130" t="s">
        <v>407</v>
      </c>
      <c r="E148" s="129">
        <v>2027</v>
      </c>
      <c r="F148" s="130" t="s">
        <v>133</v>
      </c>
      <c r="G148" s="130">
        <v>2752717.5703125</v>
      </c>
      <c r="H148" s="130">
        <v>198.780140296816</v>
      </c>
      <c r="I148" s="130">
        <v>1765.26944233779</v>
      </c>
    </row>
    <row r="149" spans="1:9" x14ac:dyDescent="0.5">
      <c r="A149" s="129" t="s">
        <v>410</v>
      </c>
      <c r="B149" s="129">
        <v>0</v>
      </c>
      <c r="C149" s="129" t="s">
        <v>407</v>
      </c>
      <c r="D149" s="130" t="s">
        <v>407</v>
      </c>
      <c r="E149" s="129">
        <v>2027</v>
      </c>
      <c r="F149" s="130" t="s">
        <v>134</v>
      </c>
      <c r="G149" s="130">
        <v>1006.44471359253</v>
      </c>
      <c r="H149" s="130">
        <v>7.2677714389057402E-2</v>
      </c>
      <c r="I149" s="130">
        <v>0.64541532246826605</v>
      </c>
    </row>
    <row r="150" spans="1:9" x14ac:dyDescent="0.5">
      <c r="A150" s="129" t="s">
        <v>410</v>
      </c>
      <c r="B150" s="129">
        <v>0</v>
      </c>
      <c r="C150" s="129" t="s">
        <v>407</v>
      </c>
      <c r="D150" s="130" t="s">
        <v>407</v>
      </c>
      <c r="E150" s="129">
        <v>2027</v>
      </c>
      <c r="F150" s="130" t="s">
        <v>135</v>
      </c>
      <c r="G150" s="130">
        <v>2633.7437896728502</v>
      </c>
      <c r="H150" s="130">
        <v>0.190188766789324</v>
      </c>
      <c r="I150" s="130">
        <v>1.6889736458973601</v>
      </c>
    </row>
    <row r="151" spans="1:9" x14ac:dyDescent="0.5">
      <c r="A151" s="129" t="s">
        <v>410</v>
      </c>
      <c r="B151" s="129">
        <v>0</v>
      </c>
      <c r="C151" s="129" t="s">
        <v>407</v>
      </c>
      <c r="D151" s="130" t="s">
        <v>407</v>
      </c>
      <c r="E151" s="129">
        <v>2028</v>
      </c>
      <c r="F151" s="130" t="s">
        <v>133</v>
      </c>
      <c r="G151" s="130">
        <v>2762712.5</v>
      </c>
      <c r="H151" s="130">
        <v>198.80298684898901</v>
      </c>
      <c r="I151" s="130">
        <v>1765.7958909586</v>
      </c>
    </row>
    <row r="152" spans="1:9" x14ac:dyDescent="0.5">
      <c r="A152" s="129" t="s">
        <v>410</v>
      </c>
      <c r="B152" s="129">
        <v>0</v>
      </c>
      <c r="C152" s="129" t="s">
        <v>407</v>
      </c>
      <c r="D152" s="130" t="s">
        <v>407</v>
      </c>
      <c r="E152" s="129">
        <v>2028</v>
      </c>
      <c r="F152" s="130" t="s">
        <v>134</v>
      </c>
      <c r="G152" s="130">
        <v>1009.19830513</v>
      </c>
      <c r="H152" s="130">
        <v>7.2621250811578095E-2</v>
      </c>
      <c r="I152" s="130">
        <v>0.64503209087480096</v>
      </c>
    </row>
    <row r="153" spans="1:9" x14ac:dyDescent="0.5">
      <c r="A153" s="129" t="s">
        <v>410</v>
      </c>
      <c r="B153" s="129">
        <v>0</v>
      </c>
      <c r="C153" s="129" t="s">
        <v>407</v>
      </c>
      <c r="D153" s="130" t="s">
        <v>407</v>
      </c>
      <c r="E153" s="129">
        <v>2028</v>
      </c>
      <c r="F153" s="130" t="s">
        <v>135</v>
      </c>
      <c r="G153" s="130">
        <v>2643.7596740722702</v>
      </c>
      <c r="H153" s="130">
        <v>0.19024321919724699</v>
      </c>
      <c r="I153" s="130">
        <v>1.6897668393504099</v>
      </c>
    </row>
    <row r="154" spans="1:9" x14ac:dyDescent="0.5">
      <c r="A154" s="129" t="s">
        <v>410</v>
      </c>
      <c r="B154" s="129">
        <v>0</v>
      </c>
      <c r="C154" s="129" t="s">
        <v>407</v>
      </c>
      <c r="D154" s="130" t="s">
        <v>407</v>
      </c>
      <c r="E154" s="129">
        <v>2029</v>
      </c>
      <c r="F154" s="130" t="s">
        <v>133</v>
      </c>
      <c r="G154" s="130">
        <v>2758131.4921875</v>
      </c>
      <c r="H154" s="130">
        <v>198.649422867504</v>
      </c>
      <c r="I154" s="130">
        <v>1764.8738379205899</v>
      </c>
    </row>
    <row r="155" spans="1:9" x14ac:dyDescent="0.5">
      <c r="A155" s="129" t="s">
        <v>410</v>
      </c>
      <c r="B155" s="129">
        <v>0</v>
      </c>
      <c r="C155" s="129" t="s">
        <v>407</v>
      </c>
      <c r="D155" s="130" t="s">
        <v>407</v>
      </c>
      <c r="E155" s="129">
        <v>2029</v>
      </c>
      <c r="F155" s="130" t="s">
        <v>134</v>
      </c>
      <c r="G155" s="130">
        <v>1013.57962608337</v>
      </c>
      <c r="H155" s="130">
        <v>7.3001235917158E-2</v>
      </c>
      <c r="I155" s="130">
        <v>0.64856957320230502</v>
      </c>
    </row>
    <row r="156" spans="1:9" x14ac:dyDescent="0.5">
      <c r="A156" s="129" t="s">
        <v>410</v>
      </c>
      <c r="B156" s="129">
        <v>0</v>
      </c>
      <c r="C156" s="129" t="s">
        <v>407</v>
      </c>
      <c r="D156" s="130" t="s">
        <v>407</v>
      </c>
      <c r="E156" s="129">
        <v>2029</v>
      </c>
      <c r="F156" s="130" t="s">
        <v>135</v>
      </c>
      <c r="G156" s="130">
        <v>2636.3336181640602</v>
      </c>
      <c r="H156" s="130">
        <v>0.18987715169414701</v>
      </c>
      <c r="I156" s="130">
        <v>1.68693778520259</v>
      </c>
    </row>
    <row r="157" spans="1:9" x14ac:dyDescent="0.5">
      <c r="A157" s="129" t="s">
        <v>410</v>
      </c>
      <c r="B157" s="129">
        <v>0</v>
      </c>
      <c r="C157" s="129" t="s">
        <v>407</v>
      </c>
      <c r="D157" s="130" t="s">
        <v>407</v>
      </c>
      <c r="E157" s="129">
        <v>2030</v>
      </c>
      <c r="F157" s="130" t="s">
        <v>133</v>
      </c>
      <c r="G157" s="130">
        <v>2675793.296875</v>
      </c>
      <c r="H157" s="130">
        <v>198.45160722388101</v>
      </c>
      <c r="I157" s="130">
        <v>1759.62319828663</v>
      </c>
    </row>
    <row r="158" spans="1:9" x14ac:dyDescent="0.5">
      <c r="A158" s="129" t="s">
        <v>410</v>
      </c>
      <c r="B158" s="129">
        <v>0</v>
      </c>
      <c r="C158" s="129" t="s">
        <v>407</v>
      </c>
      <c r="D158" s="130" t="s">
        <v>407</v>
      </c>
      <c r="E158" s="129">
        <v>2030</v>
      </c>
      <c r="F158" s="130" t="s">
        <v>134</v>
      </c>
      <c r="G158" s="130">
        <v>990.87556648254395</v>
      </c>
      <c r="H158" s="130">
        <v>7.3488803846316203E-2</v>
      </c>
      <c r="I158" s="130">
        <v>0.65160774392938603</v>
      </c>
    </row>
    <row r="159" spans="1:9" x14ac:dyDescent="0.5">
      <c r="A159" s="129" t="s">
        <v>410</v>
      </c>
      <c r="B159" s="129">
        <v>0</v>
      </c>
      <c r="C159" s="129" t="s">
        <v>407</v>
      </c>
      <c r="D159" s="130" t="s">
        <v>407</v>
      </c>
      <c r="E159" s="129">
        <v>2030</v>
      </c>
      <c r="F159" s="130" t="s">
        <v>135</v>
      </c>
      <c r="G159" s="130">
        <v>2553.8222961425799</v>
      </c>
      <c r="H159" s="130">
        <v>0.18940556425848401</v>
      </c>
      <c r="I159" s="130">
        <v>1.67941408697087</v>
      </c>
    </row>
    <row r="160" spans="1:9" x14ac:dyDescent="0.5">
      <c r="A160" s="129" t="s">
        <v>410</v>
      </c>
      <c r="B160" s="129">
        <v>0</v>
      </c>
      <c r="C160" s="129" t="s">
        <v>407</v>
      </c>
      <c r="D160" s="130" t="s">
        <v>407</v>
      </c>
      <c r="E160" s="129">
        <v>2031</v>
      </c>
      <c r="F160" s="130" t="s">
        <v>133</v>
      </c>
      <c r="G160" s="130">
        <v>2315451.9296875</v>
      </c>
      <c r="H160" s="130">
        <v>203.75231512654599</v>
      </c>
      <c r="I160" s="130">
        <v>1152.5170795251399</v>
      </c>
    </row>
    <row r="161" spans="1:9" x14ac:dyDescent="0.5">
      <c r="A161" s="129" t="s">
        <v>410</v>
      </c>
      <c r="B161" s="129">
        <v>0</v>
      </c>
      <c r="C161" s="129" t="s">
        <v>407</v>
      </c>
      <c r="D161" s="130" t="s">
        <v>407</v>
      </c>
      <c r="E161" s="129">
        <v>2031</v>
      </c>
      <c r="F161" s="130" t="s">
        <v>134</v>
      </c>
      <c r="G161" s="130">
        <v>637.04836654663097</v>
      </c>
      <c r="H161" s="130">
        <v>5.6058205254547903E-2</v>
      </c>
      <c r="I161" s="130">
        <v>0.317091066981327</v>
      </c>
    </row>
    <row r="162" spans="1:9" x14ac:dyDescent="0.5">
      <c r="A162" s="129" t="s">
        <v>410</v>
      </c>
      <c r="B162" s="129">
        <v>0</v>
      </c>
      <c r="C162" s="129" t="s">
        <v>407</v>
      </c>
      <c r="D162" s="130" t="s">
        <v>407</v>
      </c>
      <c r="E162" s="129">
        <v>2031</v>
      </c>
      <c r="F162" s="130" t="s">
        <v>135</v>
      </c>
      <c r="G162" s="130">
        <v>2296.01589202881</v>
      </c>
      <c r="H162" s="130">
        <v>0.20204200638764699</v>
      </c>
      <c r="I162" s="130">
        <v>1.1428427843809701</v>
      </c>
    </row>
    <row r="163" spans="1:9" x14ac:dyDescent="0.5">
      <c r="A163" s="129" t="s">
        <v>410</v>
      </c>
      <c r="B163" s="129">
        <v>0</v>
      </c>
      <c r="C163" s="129" t="s">
        <v>407</v>
      </c>
      <c r="D163" s="130" t="s">
        <v>407</v>
      </c>
      <c r="E163" s="129">
        <v>2032</v>
      </c>
      <c r="F163" s="130" t="s">
        <v>133</v>
      </c>
      <c r="G163" s="130">
        <v>2266933.921875</v>
      </c>
      <c r="H163" s="130">
        <v>204.04027181114299</v>
      </c>
      <c r="I163" s="130">
        <v>844.117233423318</v>
      </c>
    </row>
    <row r="164" spans="1:9" x14ac:dyDescent="0.5">
      <c r="A164" s="129" t="s">
        <v>410</v>
      </c>
      <c r="B164" s="129">
        <v>0</v>
      </c>
      <c r="C164" s="129" t="s">
        <v>407</v>
      </c>
      <c r="D164" s="130" t="s">
        <v>407</v>
      </c>
      <c r="E164" s="129">
        <v>2032</v>
      </c>
      <c r="F164" s="130" t="s">
        <v>134</v>
      </c>
      <c r="G164" s="130">
        <v>623.64421272277798</v>
      </c>
      <c r="H164" s="130">
        <v>5.61324410250802E-2</v>
      </c>
      <c r="I164" s="130">
        <v>0.23222063175471899</v>
      </c>
    </row>
    <row r="165" spans="1:9" x14ac:dyDescent="0.5">
      <c r="A165" s="129" t="s">
        <v>410</v>
      </c>
      <c r="B165" s="129">
        <v>0</v>
      </c>
      <c r="C165" s="129" t="s">
        <v>407</v>
      </c>
      <c r="D165" s="130" t="s">
        <v>407</v>
      </c>
      <c r="E165" s="129">
        <v>2032</v>
      </c>
      <c r="F165" s="130" t="s">
        <v>135</v>
      </c>
      <c r="G165" s="130">
        <v>2252.3591766357399</v>
      </c>
      <c r="H165" s="130">
        <v>0.202728440464186</v>
      </c>
      <c r="I165" s="130">
        <v>0.83869017023876902</v>
      </c>
    </row>
    <row r="166" spans="1:9" x14ac:dyDescent="0.5">
      <c r="A166" s="129" t="s">
        <v>410</v>
      </c>
      <c r="B166" s="129">
        <v>0</v>
      </c>
      <c r="C166" s="129" t="s">
        <v>407</v>
      </c>
      <c r="D166" s="130" t="s">
        <v>407</v>
      </c>
      <c r="E166" s="129">
        <v>2033</v>
      </c>
      <c r="F166" s="130" t="s">
        <v>133</v>
      </c>
      <c r="G166" s="130">
        <v>2210977.8046875</v>
      </c>
      <c r="H166" s="130">
        <v>204.34748954919601</v>
      </c>
      <c r="I166" s="130">
        <v>740.83199082415001</v>
      </c>
    </row>
    <row r="167" spans="1:9" x14ac:dyDescent="0.5">
      <c r="A167" s="129" t="s">
        <v>410</v>
      </c>
      <c r="B167" s="129">
        <v>0</v>
      </c>
      <c r="C167" s="129" t="s">
        <v>407</v>
      </c>
      <c r="D167" s="130" t="s">
        <v>407</v>
      </c>
      <c r="E167" s="129">
        <v>2033</v>
      </c>
      <c r="F167" s="130" t="s">
        <v>134</v>
      </c>
      <c r="G167" s="130">
        <v>607.17831230163597</v>
      </c>
      <c r="H167" s="130">
        <v>5.6117869462327601E-2</v>
      </c>
      <c r="I167" s="130">
        <v>0.20344714313007101</v>
      </c>
    </row>
    <row r="168" spans="1:9" x14ac:dyDescent="0.5">
      <c r="A168" s="129" t="s">
        <v>410</v>
      </c>
      <c r="B168" s="129">
        <v>0</v>
      </c>
      <c r="C168" s="129" t="s">
        <v>407</v>
      </c>
      <c r="D168" s="130" t="s">
        <v>407</v>
      </c>
      <c r="E168" s="129">
        <v>2033</v>
      </c>
      <c r="F168" s="130" t="s">
        <v>135</v>
      </c>
      <c r="G168" s="130">
        <v>2201.3841323852498</v>
      </c>
      <c r="H168" s="130">
        <v>0.20346080364653099</v>
      </c>
      <c r="I168" s="130">
        <v>0.73761744053064704</v>
      </c>
    </row>
    <row r="169" spans="1:9" x14ac:dyDescent="0.5">
      <c r="A169" s="129" t="s">
        <v>410</v>
      </c>
      <c r="B169" s="129">
        <v>0</v>
      </c>
      <c r="C169" s="129" t="s">
        <v>407</v>
      </c>
      <c r="D169" s="130" t="s">
        <v>407</v>
      </c>
      <c r="E169" s="129">
        <v>2034</v>
      </c>
      <c r="F169" s="130" t="s">
        <v>133</v>
      </c>
      <c r="G169" s="130">
        <v>2183738.7734375</v>
      </c>
      <c r="H169" s="130">
        <v>205.30006389130699</v>
      </c>
      <c r="I169" s="130">
        <v>731.06173414230204</v>
      </c>
    </row>
    <row r="170" spans="1:9" x14ac:dyDescent="0.5">
      <c r="A170" s="129" t="s">
        <v>410</v>
      </c>
      <c r="B170" s="129">
        <v>0</v>
      </c>
      <c r="C170" s="129" t="s">
        <v>407</v>
      </c>
      <c r="D170" s="130" t="s">
        <v>407</v>
      </c>
      <c r="E170" s="129">
        <v>2034</v>
      </c>
      <c r="F170" s="130" t="s">
        <v>134</v>
      </c>
      <c r="G170" s="130">
        <v>599.94490623474098</v>
      </c>
      <c r="H170" s="130">
        <v>5.6402683818894697E-2</v>
      </c>
      <c r="I170" s="130">
        <v>0.20084671705095899</v>
      </c>
    </row>
    <row r="171" spans="1:9" x14ac:dyDescent="0.5">
      <c r="A171" s="129" t="s">
        <v>410</v>
      </c>
      <c r="B171" s="129">
        <v>0</v>
      </c>
      <c r="C171" s="129" t="s">
        <v>407</v>
      </c>
      <c r="D171" s="130" t="s">
        <v>407</v>
      </c>
      <c r="E171" s="129">
        <v>2034</v>
      </c>
      <c r="F171" s="130" t="s">
        <v>135</v>
      </c>
      <c r="G171" s="130">
        <v>2188.3290481567401</v>
      </c>
      <c r="H171" s="130">
        <v>0.20573160987318001</v>
      </c>
      <c r="I171" s="130">
        <v>0.73259844459377799</v>
      </c>
    </row>
    <row r="172" spans="1:9" x14ac:dyDescent="0.5">
      <c r="A172" s="129" t="s">
        <v>410</v>
      </c>
      <c r="B172" s="129">
        <v>0</v>
      </c>
      <c r="C172" s="129" t="s">
        <v>407</v>
      </c>
      <c r="D172" s="130" t="s">
        <v>407</v>
      </c>
      <c r="E172" s="129">
        <v>2035</v>
      </c>
      <c r="F172" s="130" t="s">
        <v>133</v>
      </c>
      <c r="G172" s="130">
        <v>2355946.546875</v>
      </c>
      <c r="H172" s="130">
        <v>205.300041631715</v>
      </c>
      <c r="I172" s="130">
        <v>766.61802892712706</v>
      </c>
    </row>
    <row r="173" spans="1:9" x14ac:dyDescent="0.5">
      <c r="A173" s="129" t="s">
        <v>410</v>
      </c>
      <c r="B173" s="129">
        <v>0</v>
      </c>
      <c r="C173" s="129" t="s">
        <v>407</v>
      </c>
      <c r="D173" s="130" t="s">
        <v>407</v>
      </c>
      <c r="E173" s="129">
        <v>2035</v>
      </c>
      <c r="F173" s="130" t="s">
        <v>134</v>
      </c>
      <c r="G173" s="130">
        <v>647.30992126464798</v>
      </c>
      <c r="H173" s="130">
        <v>5.6407372213315897E-2</v>
      </c>
      <c r="I173" s="130">
        <v>0.21063273129142299</v>
      </c>
    </row>
    <row r="174" spans="1:9" x14ac:dyDescent="0.5">
      <c r="A174" s="129" t="s">
        <v>410</v>
      </c>
      <c r="B174" s="129">
        <v>0</v>
      </c>
      <c r="C174" s="129" t="s">
        <v>407</v>
      </c>
      <c r="D174" s="130" t="s">
        <v>407</v>
      </c>
      <c r="E174" s="129">
        <v>2035</v>
      </c>
      <c r="F174" s="130" t="s">
        <v>135</v>
      </c>
      <c r="G174" s="130">
        <v>2360.8988265991202</v>
      </c>
      <c r="H174" s="130">
        <v>0.20573158929771901</v>
      </c>
      <c r="I174" s="130">
        <v>0.76822948608256902</v>
      </c>
    </row>
    <row r="175" spans="1:9" x14ac:dyDescent="0.5">
      <c r="A175" s="129" t="s">
        <v>410</v>
      </c>
      <c r="B175" s="129">
        <v>0</v>
      </c>
      <c r="C175" s="129" t="s">
        <v>407</v>
      </c>
      <c r="D175" s="130" t="s">
        <v>407</v>
      </c>
      <c r="E175" s="129">
        <v>2036</v>
      </c>
      <c r="F175" s="130" t="s">
        <v>133</v>
      </c>
      <c r="G175" s="130">
        <v>2285419.296875</v>
      </c>
      <c r="H175" s="130">
        <v>205.30001391303699</v>
      </c>
      <c r="I175" s="130">
        <v>751.09934698084601</v>
      </c>
    </row>
    <row r="176" spans="1:9" x14ac:dyDescent="0.5">
      <c r="A176" s="129" t="s">
        <v>410</v>
      </c>
      <c r="B176" s="129">
        <v>0</v>
      </c>
      <c r="C176" s="129" t="s">
        <v>407</v>
      </c>
      <c r="D176" s="130" t="s">
        <v>407</v>
      </c>
      <c r="E176" s="129">
        <v>2036</v>
      </c>
      <c r="F176" s="130" t="s">
        <v>134</v>
      </c>
      <c r="G176" s="130">
        <v>627.895175933838</v>
      </c>
      <c r="H176" s="130">
        <v>5.6404043026768998E-2</v>
      </c>
      <c r="I176" s="130">
        <v>0.206356731677725</v>
      </c>
    </row>
    <row r="177" spans="1:9" x14ac:dyDescent="0.5">
      <c r="A177" s="129" t="s">
        <v>410</v>
      </c>
      <c r="B177" s="129">
        <v>0</v>
      </c>
      <c r="C177" s="129" t="s">
        <v>407</v>
      </c>
      <c r="D177" s="130" t="s">
        <v>407</v>
      </c>
      <c r="E177" s="129">
        <v>2036</v>
      </c>
      <c r="F177" s="130" t="s">
        <v>135</v>
      </c>
      <c r="G177" s="130">
        <v>2290.2232742309602</v>
      </c>
      <c r="H177" s="130">
        <v>0.205731556877325</v>
      </c>
      <c r="I177" s="130">
        <v>0.75267816635106199</v>
      </c>
    </row>
    <row r="178" spans="1:9" x14ac:dyDescent="0.5">
      <c r="A178" s="129" t="s">
        <v>410</v>
      </c>
      <c r="B178" s="129">
        <v>0</v>
      </c>
      <c r="C178" s="129" t="s">
        <v>407</v>
      </c>
      <c r="D178" s="130" t="s">
        <v>407</v>
      </c>
      <c r="E178" s="129">
        <v>2037</v>
      </c>
      <c r="F178" s="130" t="s">
        <v>133</v>
      </c>
      <c r="G178" s="130">
        <v>2355588.6953125</v>
      </c>
      <c r="H178" s="130">
        <v>205.30002814598399</v>
      </c>
      <c r="I178" s="130">
        <v>765.62343763738295</v>
      </c>
    </row>
    <row r="179" spans="1:9" x14ac:dyDescent="0.5">
      <c r="A179" s="129" t="s">
        <v>410</v>
      </c>
      <c r="B179" s="129">
        <v>0</v>
      </c>
      <c r="C179" s="129" t="s">
        <v>407</v>
      </c>
      <c r="D179" s="130" t="s">
        <v>407</v>
      </c>
      <c r="E179" s="129">
        <v>2037</v>
      </c>
      <c r="F179" s="130" t="s">
        <v>134</v>
      </c>
      <c r="G179" s="130">
        <v>647.18951416015602</v>
      </c>
      <c r="H179" s="130">
        <v>5.6405443674129599E-2</v>
      </c>
      <c r="I179" s="130">
        <v>0.21035228332526501</v>
      </c>
    </row>
    <row r="180" spans="1:9" x14ac:dyDescent="0.5">
      <c r="A180" s="129" t="s">
        <v>410</v>
      </c>
      <c r="B180" s="129">
        <v>0</v>
      </c>
      <c r="C180" s="129" t="s">
        <v>407</v>
      </c>
      <c r="D180" s="130" t="s">
        <v>407</v>
      </c>
      <c r="E180" s="129">
        <v>2037</v>
      </c>
      <c r="F180" s="130" t="s">
        <v>135</v>
      </c>
      <c r="G180" s="130">
        <v>2360.5402526855501</v>
      </c>
      <c r="H180" s="130">
        <v>0.20573157838651401</v>
      </c>
      <c r="I180" s="130">
        <v>0.76723281383499997</v>
      </c>
    </row>
    <row r="181" spans="1:9" x14ac:dyDescent="0.5">
      <c r="A181" s="129" t="s">
        <v>410</v>
      </c>
      <c r="B181" s="129">
        <v>0</v>
      </c>
      <c r="C181" s="129" t="s">
        <v>407</v>
      </c>
      <c r="D181" s="130" t="s">
        <v>407</v>
      </c>
      <c r="E181" s="129">
        <v>2038</v>
      </c>
      <c r="F181" s="130" t="s">
        <v>133</v>
      </c>
      <c r="G181" s="130">
        <v>2342473.2578125</v>
      </c>
      <c r="H181" s="130">
        <v>205.30001359881601</v>
      </c>
      <c r="I181" s="130">
        <v>758.69352258718595</v>
      </c>
    </row>
    <row r="182" spans="1:9" x14ac:dyDescent="0.5">
      <c r="A182" s="129" t="s">
        <v>410</v>
      </c>
      <c r="B182" s="129">
        <v>0</v>
      </c>
      <c r="C182" s="129" t="s">
        <v>407</v>
      </c>
      <c r="D182" s="130" t="s">
        <v>407</v>
      </c>
      <c r="E182" s="129">
        <v>2038</v>
      </c>
      <c r="F182" s="130" t="s">
        <v>134</v>
      </c>
      <c r="G182" s="130">
        <v>643.595727920532</v>
      </c>
      <c r="H182" s="130">
        <v>5.6406283936668702E-2</v>
      </c>
      <c r="I182" s="130">
        <v>0.208451434102637</v>
      </c>
    </row>
    <row r="183" spans="1:9" x14ac:dyDescent="0.5">
      <c r="A183" s="129" t="s">
        <v>410</v>
      </c>
      <c r="B183" s="129">
        <v>0</v>
      </c>
      <c r="C183" s="129" t="s">
        <v>407</v>
      </c>
      <c r="D183" s="130" t="s">
        <v>407</v>
      </c>
      <c r="E183" s="129">
        <v>2038</v>
      </c>
      <c r="F183" s="130" t="s">
        <v>135</v>
      </c>
      <c r="G183" s="130">
        <v>2347.39723968506</v>
      </c>
      <c r="H183" s="130">
        <v>0.20573156326198699</v>
      </c>
      <c r="I183" s="130">
        <v>0.76028832975930105</v>
      </c>
    </row>
    <row r="184" spans="1:9" x14ac:dyDescent="0.5">
      <c r="A184" s="129" t="s">
        <v>410</v>
      </c>
      <c r="B184" s="129">
        <v>0</v>
      </c>
      <c r="C184" s="129" t="s">
        <v>407</v>
      </c>
      <c r="D184" s="130" t="s">
        <v>407</v>
      </c>
      <c r="E184" s="129">
        <v>2039</v>
      </c>
      <c r="F184" s="130" t="s">
        <v>133</v>
      </c>
      <c r="G184" s="130">
        <v>2348001.875</v>
      </c>
      <c r="H184" s="130">
        <v>205.300029033416</v>
      </c>
      <c r="I184" s="130">
        <v>760.91860711431104</v>
      </c>
    </row>
    <row r="185" spans="1:9" x14ac:dyDescent="0.5">
      <c r="A185" s="129" t="s">
        <v>410</v>
      </c>
      <c r="B185" s="129">
        <v>0</v>
      </c>
      <c r="C185" s="129" t="s">
        <v>407</v>
      </c>
      <c r="D185" s="130" t="s">
        <v>407</v>
      </c>
      <c r="E185" s="129">
        <v>2039</v>
      </c>
      <c r="F185" s="130" t="s">
        <v>134</v>
      </c>
      <c r="G185" s="130">
        <v>645.152919769287</v>
      </c>
      <c r="H185" s="130">
        <v>5.6409628360977397E-2</v>
      </c>
      <c r="I185" s="130">
        <v>0.20907515718511799</v>
      </c>
    </row>
    <row r="186" spans="1:9" x14ac:dyDescent="0.5">
      <c r="A186" s="129" t="s">
        <v>410</v>
      </c>
      <c r="B186" s="129">
        <v>0</v>
      </c>
      <c r="C186" s="129" t="s">
        <v>407</v>
      </c>
      <c r="D186" s="130" t="s">
        <v>407</v>
      </c>
      <c r="E186" s="129">
        <v>2039</v>
      </c>
      <c r="F186" s="130" t="s">
        <v>135</v>
      </c>
      <c r="G186" s="130">
        <v>2352.9374160766602</v>
      </c>
      <c r="H186" s="130">
        <v>0.20573157329116301</v>
      </c>
      <c r="I186" s="130">
        <v>0.76251807135724603</v>
      </c>
    </row>
    <row r="187" spans="1:9" x14ac:dyDescent="0.5">
      <c r="A187" s="129" t="s">
        <v>410</v>
      </c>
      <c r="B187" s="129">
        <v>0</v>
      </c>
      <c r="C187" s="129" t="s">
        <v>407</v>
      </c>
      <c r="D187" s="130" t="s">
        <v>407</v>
      </c>
      <c r="E187" s="129">
        <v>2040</v>
      </c>
      <c r="F187" s="130" t="s">
        <v>133</v>
      </c>
      <c r="G187" s="130">
        <v>2367476.421875</v>
      </c>
      <c r="H187" s="130">
        <v>205.30003607826399</v>
      </c>
      <c r="I187" s="130">
        <v>759.39828409638403</v>
      </c>
    </row>
    <row r="188" spans="1:9" x14ac:dyDescent="0.5">
      <c r="A188" s="129" t="s">
        <v>410</v>
      </c>
      <c r="B188" s="129">
        <v>0</v>
      </c>
      <c r="C188" s="129" t="s">
        <v>407</v>
      </c>
      <c r="D188" s="130" t="s">
        <v>407</v>
      </c>
      <c r="E188" s="129">
        <v>2040</v>
      </c>
      <c r="F188" s="130" t="s">
        <v>134</v>
      </c>
      <c r="G188" s="130">
        <v>649.27018356323197</v>
      </c>
      <c r="H188" s="130">
        <v>5.6302648203146601E-2</v>
      </c>
      <c r="I188" s="130">
        <v>0.208261699570538</v>
      </c>
    </row>
    <row r="189" spans="1:9" x14ac:dyDescent="0.5">
      <c r="A189" s="129" t="s">
        <v>410</v>
      </c>
      <c r="B189" s="129">
        <v>0</v>
      </c>
      <c r="C189" s="129" t="s">
        <v>407</v>
      </c>
      <c r="D189" s="130" t="s">
        <v>407</v>
      </c>
      <c r="E189" s="129">
        <v>2040</v>
      </c>
      <c r="F189" s="130" t="s">
        <v>135</v>
      </c>
      <c r="G189" s="130">
        <v>2372.4529876708998</v>
      </c>
      <c r="H189" s="130">
        <v>0.205731588058255</v>
      </c>
      <c r="I189" s="130">
        <v>0.76099458110326401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0" tint="-0.14999847407452621"/>
  </sheetPr>
  <dimension ref="A1:AN1091"/>
  <sheetViews>
    <sheetView zoomScale="70" zoomScaleNormal="70" workbookViewId="0">
      <selection activeCell="I67" sqref="I67"/>
    </sheetView>
  </sheetViews>
  <sheetFormatPr defaultRowHeight="18" x14ac:dyDescent="0.5"/>
  <cols>
    <col min="1" max="1" width="16.21875" style="20" bestFit="1" customWidth="1"/>
    <col min="2" max="3" width="14.77734375" style="20" customWidth="1"/>
    <col min="4" max="4" width="24.109375" style="129" bestFit="1" customWidth="1"/>
    <col min="5" max="5" width="6" style="129" bestFit="1" customWidth="1"/>
    <col min="6" max="6" width="5.21875" style="129" bestFit="1" customWidth="1"/>
    <col min="7" max="7" width="5.21875" style="130" bestFit="1" customWidth="1"/>
    <col min="8" max="8" width="25.44140625" style="130" bestFit="1" customWidth="1"/>
    <col min="9" max="9" width="15.33203125" style="130" bestFit="1" customWidth="1"/>
    <col min="10" max="10" width="6.21875" style="129" customWidth="1"/>
    <col min="11" max="11" width="5.44140625" style="130" bestFit="1" customWidth="1"/>
    <col min="12" max="12" width="13.6640625" style="130" bestFit="1" customWidth="1"/>
    <col min="13" max="13" width="18" style="130" bestFit="1" customWidth="1"/>
    <col min="14" max="14" width="13.88671875" style="130" bestFit="1" customWidth="1"/>
    <col min="15" max="15" width="17" style="130" bestFit="1" customWidth="1"/>
    <col min="16" max="16" width="17.21875" style="130" bestFit="1" customWidth="1"/>
    <col min="17" max="17" width="21.33203125" style="130" bestFit="1" customWidth="1"/>
    <col min="18" max="18" width="15.33203125" style="130" bestFit="1" customWidth="1"/>
    <col min="19" max="19" width="13.88671875" style="130" bestFit="1" customWidth="1"/>
    <col min="20" max="20" width="9.88671875" style="130" bestFit="1" customWidth="1"/>
    <col min="21" max="21" width="9.77734375" style="130" bestFit="1" customWidth="1"/>
    <col min="22" max="22" width="22.44140625" style="130" bestFit="1" customWidth="1"/>
    <col min="23" max="23" width="21.33203125" style="130" bestFit="1" customWidth="1"/>
    <col min="24" max="24" width="15.21875" style="130" bestFit="1" customWidth="1"/>
    <col min="25" max="25" width="18.88671875" style="130" bestFit="1" customWidth="1"/>
    <col min="26" max="26" width="22.33203125" style="130" bestFit="1" customWidth="1"/>
    <col min="27" max="27" width="23" style="130" bestFit="1" customWidth="1"/>
    <col min="28" max="28" width="26.5546875" style="130" bestFit="1" customWidth="1"/>
    <col min="29" max="29" width="21.33203125" style="130" bestFit="1" customWidth="1"/>
    <col min="30" max="30" width="27" style="130" bestFit="1" customWidth="1"/>
    <col min="31" max="31" width="15.33203125" style="130" bestFit="1" customWidth="1"/>
    <col min="32" max="32" width="15.109375" style="130" bestFit="1" customWidth="1"/>
    <col min="33" max="33" width="19.77734375" style="130" bestFit="1" customWidth="1"/>
    <col min="34" max="34" width="21.5546875" style="130" bestFit="1" customWidth="1"/>
    <col min="35" max="35" width="17.77734375" style="130" bestFit="1" customWidth="1"/>
    <col min="36" max="36" width="19.44140625" style="130" bestFit="1" customWidth="1"/>
    <col min="37" max="37" width="20.21875" style="130" bestFit="1" customWidth="1"/>
    <col min="38" max="38" width="19.21875" style="130" bestFit="1" customWidth="1"/>
    <col min="39" max="39" width="12.109375" style="130" bestFit="1" customWidth="1"/>
    <col min="40" max="40" width="21" style="130" bestFit="1" customWidth="1"/>
  </cols>
  <sheetData>
    <row r="1" spans="1:40" ht="16.5" x14ac:dyDescent="0.5">
      <c r="A1" s="21" t="s">
        <v>137</v>
      </c>
      <c r="B1" s="21" t="s">
        <v>138</v>
      </c>
      <c r="C1" s="21" t="s">
        <v>302</v>
      </c>
      <c r="D1" s="46" t="s">
        <v>0</v>
      </c>
      <c r="E1" s="46" t="s">
        <v>1</v>
      </c>
      <c r="F1" s="46" t="s">
        <v>2</v>
      </c>
      <c r="G1" s="3" t="s">
        <v>3</v>
      </c>
      <c r="H1" s="3" t="s">
        <v>4</v>
      </c>
      <c r="I1" s="3" t="s">
        <v>5</v>
      </c>
      <c r="J1" s="46" t="s">
        <v>6</v>
      </c>
      <c r="K1" s="3" t="s">
        <v>7</v>
      </c>
      <c r="L1" s="3" t="s">
        <v>8</v>
      </c>
      <c r="M1" s="3" t="s">
        <v>9</v>
      </c>
      <c r="N1" s="3" t="s">
        <v>10</v>
      </c>
      <c r="O1" s="3" t="s">
        <v>11</v>
      </c>
      <c r="P1" s="3" t="s">
        <v>12</v>
      </c>
      <c r="Q1" s="3" t="s">
        <v>13</v>
      </c>
      <c r="R1" s="3" t="s">
        <v>14</v>
      </c>
      <c r="S1" s="3" t="s">
        <v>15</v>
      </c>
      <c r="T1" s="3" t="s">
        <v>16</v>
      </c>
      <c r="U1" s="3" t="s">
        <v>17</v>
      </c>
      <c r="V1" s="3" t="s">
        <v>18</v>
      </c>
      <c r="W1" s="3" t="s">
        <v>19</v>
      </c>
      <c r="X1" s="3" t="s">
        <v>20</v>
      </c>
      <c r="Y1" s="3" t="s">
        <v>21</v>
      </c>
      <c r="Z1" s="3" t="s">
        <v>22</v>
      </c>
      <c r="AA1" s="3" t="s">
        <v>23</v>
      </c>
      <c r="AB1" s="3" t="s">
        <v>24</v>
      </c>
      <c r="AC1" s="3" t="s">
        <v>25</v>
      </c>
      <c r="AD1" s="3" t="s">
        <v>26</v>
      </c>
      <c r="AE1" s="3" t="s">
        <v>27</v>
      </c>
      <c r="AF1" s="3" t="s">
        <v>28</v>
      </c>
      <c r="AG1" s="3" t="s">
        <v>29</v>
      </c>
      <c r="AH1" s="3" t="s">
        <v>30</v>
      </c>
      <c r="AI1" s="3" t="s">
        <v>31</v>
      </c>
      <c r="AJ1" s="3" t="s">
        <v>32</v>
      </c>
      <c r="AK1" s="3" t="s">
        <v>33</v>
      </c>
      <c r="AL1" s="3" t="s">
        <v>34</v>
      </c>
      <c r="AM1" s="3" t="s">
        <v>35</v>
      </c>
      <c r="AN1" s="3" t="s">
        <v>36</v>
      </c>
    </row>
    <row r="2" spans="1:40" ht="16.5" hidden="1" x14ac:dyDescent="0.5">
      <c r="A2" s="20" t="str">
        <f>INDEX(Resource_Match!$B$2:$B$17,MATCH($H2,Resource_Match!$C$2:$C$17,0))</f>
        <v>Coal</v>
      </c>
      <c r="B2" s="20" t="str">
        <f>INDEX(Resource_Match!$A$2:$A$17,MATCH($H2,Resource_Match!$C$2:$C$17,0))</f>
        <v>Coal</v>
      </c>
      <c r="C2" s="20" t="str">
        <f>IFERROR(INDEX(Project_Match!$C$3:$C$151,MATCH(I2,Project_Match!$A$3:$A$151,0)),"")</f>
        <v/>
      </c>
      <c r="D2" s="129" t="s">
        <v>406</v>
      </c>
      <c r="E2" s="129">
        <v>0</v>
      </c>
      <c r="F2" s="129" t="s">
        <v>407</v>
      </c>
      <c r="G2" s="130" t="s">
        <v>407</v>
      </c>
      <c r="H2" s="130" t="s">
        <v>38</v>
      </c>
      <c r="I2" s="130" t="s">
        <v>339</v>
      </c>
      <c r="J2" s="129">
        <v>2021</v>
      </c>
      <c r="K2" s="130">
        <v>1</v>
      </c>
      <c r="L2" s="130">
        <v>385</v>
      </c>
      <c r="M2" s="130">
        <v>385</v>
      </c>
      <c r="N2" s="130">
        <v>45.034885321662799</v>
      </c>
      <c r="O2" s="130">
        <v>1007.33183670044</v>
      </c>
      <c r="P2" s="130">
        <v>29.868108779589601</v>
      </c>
      <c r="T2" s="130">
        <v>3945.05662536621</v>
      </c>
      <c r="U2" s="130">
        <v>0</v>
      </c>
      <c r="V2" s="130">
        <v>9500.0019123249695</v>
      </c>
      <c r="W2" s="130">
        <v>9569654.375</v>
      </c>
      <c r="X2" s="130">
        <v>20884.6327514648</v>
      </c>
      <c r="Z2" s="130">
        <v>2.1823810905882199</v>
      </c>
      <c r="AB2" s="130">
        <v>1885.99</v>
      </c>
      <c r="AC2" s="130">
        <v>22770.6231079102</v>
      </c>
      <c r="AD2" s="130">
        <v>22.604887762205902</v>
      </c>
      <c r="AF2" s="130">
        <v>22770.6231079102</v>
      </c>
      <c r="AG2" s="130">
        <v>10196.0498046875</v>
      </c>
      <c r="AH2" s="130">
        <v>24.7905455544131</v>
      </c>
      <c r="AI2" s="130">
        <v>24972.305786132802</v>
      </c>
      <c r="AL2" s="130">
        <v>0</v>
      </c>
      <c r="AM2" s="130">
        <v>2201.6826782226599</v>
      </c>
    </row>
    <row r="3" spans="1:40" ht="16.5" hidden="1" x14ac:dyDescent="0.5">
      <c r="A3" s="20" t="str">
        <f>INDEX(Resource_Match!$B$2:$B$17,MATCH($H3,Resource_Match!$C$2:$C$17,0))</f>
        <v>Coal</v>
      </c>
      <c r="B3" s="20" t="str">
        <f>INDEX(Resource_Match!$A$2:$A$17,MATCH($H3,Resource_Match!$C$2:$C$17,0))</f>
        <v>Coal</v>
      </c>
      <c r="C3" s="20" t="str">
        <f>IFERROR(INDEX(Project_Match!$C$3:$C$151,MATCH(I3,Project_Match!$A$3:$A$151,0)),"")</f>
        <v/>
      </c>
      <c r="D3" s="129" t="s">
        <v>406</v>
      </c>
      <c r="E3" s="129">
        <v>0</v>
      </c>
      <c r="F3" s="129" t="s">
        <v>407</v>
      </c>
      <c r="G3" s="130" t="s">
        <v>407</v>
      </c>
      <c r="H3" s="130" t="s">
        <v>38</v>
      </c>
      <c r="I3" s="130" t="s">
        <v>340</v>
      </c>
      <c r="J3" s="129">
        <v>2021</v>
      </c>
      <c r="K3" s="130">
        <v>1</v>
      </c>
      <c r="L3" s="130">
        <v>395</v>
      </c>
      <c r="M3" s="130">
        <v>395</v>
      </c>
      <c r="N3" s="130">
        <v>45.034890891182599</v>
      </c>
      <c r="O3" s="130">
        <v>1025.81895446777</v>
      </c>
      <c r="P3" s="130">
        <v>29.646233005831299</v>
      </c>
      <c r="T3" s="130">
        <v>3945.05662536621</v>
      </c>
      <c r="U3" s="130">
        <v>0</v>
      </c>
      <c r="V3" s="130">
        <v>9499.9976494937691</v>
      </c>
      <c r="W3" s="130">
        <v>9745277.65625</v>
      </c>
      <c r="X3" s="130">
        <v>21267.9151000977</v>
      </c>
      <c r="Z3" s="130">
        <v>2.1823816468130901</v>
      </c>
      <c r="AB3" s="130">
        <v>1978.12</v>
      </c>
      <c r="AC3" s="130">
        <v>23246.036560058601</v>
      </c>
      <c r="AD3" s="130">
        <v>22.660954409951799</v>
      </c>
      <c r="AF3" s="130">
        <v>23246.036560058601</v>
      </c>
      <c r="AG3" s="130">
        <v>10640.244934082</v>
      </c>
      <c r="AH3" s="130">
        <v>24.827872987758301</v>
      </c>
      <c r="AI3" s="130">
        <v>25468.902709960901</v>
      </c>
      <c r="AL3" s="130">
        <v>0</v>
      </c>
      <c r="AM3" s="130">
        <v>2222.8661499023401</v>
      </c>
    </row>
    <row r="4" spans="1:40" ht="16.5" hidden="1" x14ac:dyDescent="0.5">
      <c r="A4" s="20" t="str">
        <f>INDEX(Resource_Match!$B$2:$B$17,MATCH($H4,Resource_Match!$C$2:$C$17,0))</f>
        <v>Coal</v>
      </c>
      <c r="B4" s="20" t="str">
        <f>INDEX(Resource_Match!$A$2:$A$17,MATCH($H4,Resource_Match!$C$2:$C$17,0))</f>
        <v>Coal</v>
      </c>
      <c r="C4" s="20" t="str">
        <f>IFERROR(INDEX(Project_Match!$C$3:$C$151,MATCH(I4,Project_Match!$A$3:$A$151,0)),"")</f>
        <v/>
      </c>
      <c r="D4" s="129" t="s">
        <v>406</v>
      </c>
      <c r="E4" s="129">
        <v>0</v>
      </c>
      <c r="F4" s="129" t="s">
        <v>407</v>
      </c>
      <c r="G4" s="130" t="s">
        <v>407</v>
      </c>
      <c r="H4" s="130" t="s">
        <v>38</v>
      </c>
      <c r="I4" s="130" t="s">
        <v>412</v>
      </c>
      <c r="J4" s="129">
        <v>2021</v>
      </c>
      <c r="K4" s="130">
        <v>1</v>
      </c>
      <c r="L4" s="130">
        <v>197</v>
      </c>
      <c r="M4" s="130">
        <v>197</v>
      </c>
      <c r="N4" s="130">
        <v>57.847114502685898</v>
      </c>
      <c r="O4" s="130">
        <v>973.70489883422897</v>
      </c>
      <c r="P4" s="130">
        <v>56.423110286386503</v>
      </c>
      <c r="T4" s="130">
        <v>5067.4099426269504</v>
      </c>
      <c r="U4" s="130">
        <v>0</v>
      </c>
      <c r="V4" s="130">
        <v>9500.0020782218799</v>
      </c>
      <c r="W4" s="130">
        <v>9250198.5625</v>
      </c>
      <c r="X4" s="130">
        <v>22355.082519531301</v>
      </c>
      <c r="Z4" s="130">
        <v>2.4167138000862001</v>
      </c>
      <c r="AB4" s="130">
        <v>1062.7</v>
      </c>
      <c r="AC4" s="130">
        <v>23417.784667968801</v>
      </c>
      <c r="AD4" s="130">
        <v>24.0501867619294</v>
      </c>
      <c r="AE4" s="130">
        <v>7504.599609375</v>
      </c>
      <c r="AF4" s="130">
        <v>30922.384277343801</v>
      </c>
      <c r="AG4" s="130">
        <v>262.07815551757801</v>
      </c>
      <c r="AH4" s="130">
        <v>23.151781049372801</v>
      </c>
      <c r="AI4" s="130">
        <v>22543.002624511701</v>
      </c>
      <c r="AL4" s="130">
        <v>0</v>
      </c>
      <c r="AM4" s="130">
        <v>-8379.3816528320294</v>
      </c>
    </row>
    <row r="5" spans="1:40" ht="16.5" hidden="1" x14ac:dyDescent="0.5">
      <c r="A5" s="20" t="str">
        <f>INDEX(Resource_Match!$B$2:$B$17,MATCH($H5,Resource_Match!$C$2:$C$17,0))</f>
        <v>Coal</v>
      </c>
      <c r="B5" s="20" t="str">
        <f>INDEX(Resource_Match!$A$2:$A$17,MATCH($H5,Resource_Match!$C$2:$C$17,0))</f>
        <v>Coal</v>
      </c>
      <c r="C5" s="20" t="str">
        <f>IFERROR(INDEX(Project_Match!$C$3:$C$151,MATCH(I5,Project_Match!$A$3:$A$151,0)),"")</f>
        <v/>
      </c>
      <c r="D5" s="129" t="s">
        <v>406</v>
      </c>
      <c r="E5" s="129">
        <v>0</v>
      </c>
      <c r="F5" s="129" t="s">
        <v>407</v>
      </c>
      <c r="G5" s="130" t="s">
        <v>407</v>
      </c>
      <c r="H5" s="130" t="s">
        <v>38</v>
      </c>
      <c r="I5" s="130" t="s">
        <v>413</v>
      </c>
      <c r="J5" s="129">
        <v>2021</v>
      </c>
      <c r="K5" s="130">
        <v>1</v>
      </c>
      <c r="L5" s="130">
        <v>195</v>
      </c>
      <c r="M5" s="130">
        <v>195</v>
      </c>
      <c r="N5" s="130">
        <v>57.847132547135303</v>
      </c>
      <c r="O5" s="130">
        <v>970.59141159057594</v>
      </c>
      <c r="P5" s="130">
        <v>56.819541715874998</v>
      </c>
      <c r="T5" s="130">
        <v>5067.4099426269504</v>
      </c>
      <c r="U5" s="130">
        <v>0</v>
      </c>
      <c r="V5" s="130">
        <v>9500.0022819999194</v>
      </c>
      <c r="W5" s="130">
        <v>9220620.625</v>
      </c>
      <c r="X5" s="130">
        <v>22283.598999023401</v>
      </c>
      <c r="Z5" s="130">
        <v>2.4167135711673899</v>
      </c>
      <c r="AB5" s="130">
        <v>1055.32</v>
      </c>
      <c r="AC5" s="130">
        <v>23338.9228515625</v>
      </c>
      <c r="AD5" s="130">
        <v>24.046084246011802</v>
      </c>
      <c r="AE5" s="130">
        <v>7428.41162109375</v>
      </c>
      <c r="AF5" s="130">
        <v>30767.334472656301</v>
      </c>
      <c r="AG5" s="130">
        <v>30767.335083007802</v>
      </c>
      <c r="AH5" s="130">
        <v>23.134758729759</v>
      </c>
      <c r="AI5" s="130">
        <v>22454.398132324201</v>
      </c>
      <c r="AL5" s="130">
        <v>0</v>
      </c>
      <c r="AM5" s="130">
        <v>-8312.9363403320294</v>
      </c>
    </row>
    <row r="6" spans="1:40" ht="16.5" hidden="1" x14ac:dyDescent="0.5">
      <c r="A6" s="20" t="str">
        <f>INDEX(Resource_Match!$B$2:$B$17,MATCH($H6,Resource_Match!$C$2:$C$17,0))</f>
        <v>Gas</v>
      </c>
      <c r="B6" s="20" t="str">
        <f>INDEX(Resource_Match!$A$2:$A$17,MATCH($H6,Resource_Match!$C$2:$C$17,0))</f>
        <v>Gas</v>
      </c>
      <c r="C6" s="20" t="str">
        <f>IFERROR(INDEX(Project_Match!$C$3:$C$151,MATCH(I6,Project_Match!$A$3:$A$151,0)),"")</f>
        <v/>
      </c>
      <c r="D6" s="129" t="s">
        <v>406</v>
      </c>
      <c r="E6" s="129">
        <v>0</v>
      </c>
      <c r="F6" s="129" t="s">
        <v>407</v>
      </c>
      <c r="G6" s="130" t="s">
        <v>407</v>
      </c>
      <c r="H6" s="130" t="s">
        <v>40</v>
      </c>
      <c r="I6" s="130" t="s">
        <v>414</v>
      </c>
      <c r="J6" s="129">
        <v>2021</v>
      </c>
      <c r="K6" s="130">
        <v>1</v>
      </c>
      <c r="L6" s="130">
        <v>295</v>
      </c>
      <c r="M6" s="130">
        <v>295</v>
      </c>
      <c r="N6" s="130">
        <v>86.603186372429704</v>
      </c>
      <c r="O6" s="130">
        <v>190.83677673339801</v>
      </c>
      <c r="P6" s="130">
        <v>7.3847526017103302</v>
      </c>
      <c r="T6" s="130">
        <v>646.90435791015602</v>
      </c>
      <c r="U6" s="130">
        <v>26.954347610473601</v>
      </c>
      <c r="V6" s="130">
        <v>10650.0010626322</v>
      </c>
      <c r="W6" s="130">
        <v>2092412.25</v>
      </c>
      <c r="X6" s="130">
        <v>4819.52294921875</v>
      </c>
      <c r="Z6" s="130">
        <v>2.3033333652193799</v>
      </c>
      <c r="AA6" s="130">
        <v>91.367988586425795</v>
      </c>
      <c r="AB6" s="130">
        <v>285.91000000000003</v>
      </c>
      <c r="AC6" s="130">
        <v>5196.802734375</v>
      </c>
      <c r="AD6" s="130">
        <v>27.231662697987201</v>
      </c>
      <c r="AE6" s="130">
        <v>15519.388183593799</v>
      </c>
      <c r="AF6" s="130">
        <v>20716.190917968801</v>
      </c>
      <c r="AG6" s="130">
        <v>5196.7529296875</v>
      </c>
      <c r="AH6" s="130">
        <v>34.474003530433599</v>
      </c>
      <c r="AI6" s="130">
        <v>6578.90771484375</v>
      </c>
      <c r="AL6" s="130">
        <v>0</v>
      </c>
      <c r="AM6" s="130">
        <v>-14137.283203125</v>
      </c>
    </row>
    <row r="7" spans="1:40" ht="16.5" hidden="1" x14ac:dyDescent="0.5">
      <c r="A7" s="20" t="str">
        <f>INDEX(Resource_Match!$B$2:$B$17,MATCH($H7,Resource_Match!$C$2:$C$17,0))</f>
        <v>Coal</v>
      </c>
      <c r="B7" s="20" t="str">
        <f>INDEX(Resource_Match!$A$2:$A$17,MATCH($H7,Resource_Match!$C$2:$C$17,0))</f>
        <v>Coal</v>
      </c>
      <c r="C7" s="20" t="str">
        <f>IFERROR(INDEX(Project_Match!$C$3:$C$151,MATCH(I7,Project_Match!$A$3:$A$151,0)),"")</f>
        <v/>
      </c>
      <c r="D7" s="129" t="s">
        <v>406</v>
      </c>
      <c r="E7" s="129">
        <v>0</v>
      </c>
      <c r="F7" s="129" t="s">
        <v>407</v>
      </c>
      <c r="G7" s="130" t="s">
        <v>407</v>
      </c>
      <c r="H7" s="130" t="s">
        <v>38</v>
      </c>
      <c r="I7" s="130" t="s">
        <v>339</v>
      </c>
      <c r="J7" s="129">
        <v>2022</v>
      </c>
      <c r="K7" s="130">
        <v>1</v>
      </c>
      <c r="L7" s="130">
        <v>385</v>
      </c>
      <c r="M7" s="130">
        <v>385</v>
      </c>
      <c r="N7" s="130">
        <v>45.034886452747799</v>
      </c>
      <c r="O7" s="130">
        <v>1046.4954490661601</v>
      </c>
      <c r="P7" s="130">
        <v>31.029337871854398</v>
      </c>
      <c r="T7" s="130">
        <v>3945.0569915771498</v>
      </c>
      <c r="U7" s="130">
        <v>0</v>
      </c>
      <c r="V7" s="130">
        <v>9500.0013880819697</v>
      </c>
      <c r="W7" s="130">
        <v>9941708.21875</v>
      </c>
      <c r="X7" s="130">
        <v>22470.719909668001</v>
      </c>
      <c r="Z7" s="130">
        <v>2.2602473755252999</v>
      </c>
      <c r="AB7" s="130">
        <v>1998.83</v>
      </c>
      <c r="AC7" s="130">
        <v>24469.552307128899</v>
      </c>
      <c r="AD7" s="130">
        <v>23.3823781354847</v>
      </c>
      <c r="AF7" s="130">
        <v>24469.552307128899</v>
      </c>
      <c r="AG7" s="130">
        <v>11462.0524902344</v>
      </c>
      <c r="AH7" s="130">
        <v>25.9882488660121</v>
      </c>
      <c r="AI7" s="130">
        <v>27196.584167480501</v>
      </c>
      <c r="AL7" s="130">
        <v>0</v>
      </c>
      <c r="AM7" s="130">
        <v>2727.0318603515602</v>
      </c>
    </row>
    <row r="8" spans="1:40" ht="16.5" hidden="1" x14ac:dyDescent="0.5">
      <c r="A8" s="20" t="str">
        <f>INDEX(Resource_Match!$B$2:$B$17,MATCH($H8,Resource_Match!$C$2:$C$17,0))</f>
        <v>Coal</v>
      </c>
      <c r="B8" s="20" t="str">
        <f>INDEX(Resource_Match!$A$2:$A$17,MATCH($H8,Resource_Match!$C$2:$C$17,0))</f>
        <v>Coal</v>
      </c>
      <c r="C8" s="20" t="str">
        <f>IFERROR(INDEX(Project_Match!$C$3:$C$151,MATCH(I8,Project_Match!$A$3:$A$151,0)),"")</f>
        <v/>
      </c>
      <c r="D8" s="129" t="s">
        <v>406</v>
      </c>
      <c r="E8" s="129">
        <v>0</v>
      </c>
      <c r="F8" s="129" t="s">
        <v>407</v>
      </c>
      <c r="G8" s="130" t="s">
        <v>407</v>
      </c>
      <c r="H8" s="130" t="s">
        <v>38</v>
      </c>
      <c r="I8" s="130" t="s">
        <v>340</v>
      </c>
      <c r="J8" s="129">
        <v>2022</v>
      </c>
      <c r="K8" s="130">
        <v>1</v>
      </c>
      <c r="L8" s="130">
        <v>395</v>
      </c>
      <c r="M8" s="130">
        <v>395</v>
      </c>
      <c r="N8" s="130">
        <v>45.034895521472301</v>
      </c>
      <c r="O8" s="130">
        <v>983.97010040283203</v>
      </c>
      <c r="P8" s="130">
        <v>28.4367984625985</v>
      </c>
      <c r="T8" s="130">
        <v>3945.0569915771498</v>
      </c>
      <c r="U8" s="130">
        <v>0</v>
      </c>
      <c r="V8" s="130">
        <v>9499.9990623933609</v>
      </c>
      <c r="W8" s="130">
        <v>9347715.03125</v>
      </c>
      <c r="X8" s="130">
        <v>21128.155944824201</v>
      </c>
      <c r="Z8" s="130">
        <v>2.2602481862349699</v>
      </c>
      <c r="AB8" s="130">
        <v>1936.67</v>
      </c>
      <c r="AC8" s="130">
        <v>23064.826477050799</v>
      </c>
      <c r="AD8" s="130">
        <v>23.4405765659019</v>
      </c>
      <c r="AF8" s="130">
        <v>23064.826477050799</v>
      </c>
      <c r="AG8" s="130">
        <v>10025.463500976601</v>
      </c>
      <c r="AH8" s="130">
        <v>26.248085101410702</v>
      </c>
      <c r="AI8" s="130">
        <v>25827.330932617198</v>
      </c>
      <c r="AL8" s="130">
        <v>0</v>
      </c>
      <c r="AM8" s="130">
        <v>2762.5044555664099</v>
      </c>
    </row>
    <row r="9" spans="1:40" ht="16.5" hidden="1" x14ac:dyDescent="0.5">
      <c r="A9" s="20" t="str">
        <f>INDEX(Resource_Match!$B$2:$B$17,MATCH($H9,Resource_Match!$C$2:$C$17,0))</f>
        <v>Coal</v>
      </c>
      <c r="B9" s="20" t="str">
        <f>INDEX(Resource_Match!$A$2:$A$17,MATCH($H9,Resource_Match!$C$2:$C$17,0))</f>
        <v>Coal</v>
      </c>
      <c r="C9" s="20" t="str">
        <f>IFERROR(INDEX(Project_Match!$C$3:$C$151,MATCH(I9,Project_Match!$A$3:$A$151,0)),"")</f>
        <v/>
      </c>
      <c r="D9" s="129" t="s">
        <v>406</v>
      </c>
      <c r="E9" s="129">
        <v>0</v>
      </c>
      <c r="F9" s="129" t="s">
        <v>407</v>
      </c>
      <c r="G9" s="130" t="s">
        <v>407</v>
      </c>
      <c r="H9" s="130" t="s">
        <v>38</v>
      </c>
      <c r="I9" s="130" t="s">
        <v>412</v>
      </c>
      <c r="J9" s="129">
        <v>2022</v>
      </c>
      <c r="K9" s="130">
        <v>1</v>
      </c>
      <c r="L9" s="130">
        <v>197</v>
      </c>
      <c r="M9" s="130">
        <v>197</v>
      </c>
      <c r="N9" s="130">
        <v>57.847129313009603</v>
      </c>
      <c r="O9" s="130">
        <v>973.31891250610397</v>
      </c>
      <c r="P9" s="130">
        <v>56.400743603023898</v>
      </c>
      <c r="T9" s="130">
        <v>5067.4100952148401</v>
      </c>
      <c r="U9" s="130">
        <v>0</v>
      </c>
      <c r="V9" s="130">
        <v>9500.0048030937796</v>
      </c>
      <c r="W9" s="130">
        <v>9246534.34375</v>
      </c>
      <c r="X9" s="130">
        <v>23339.3017578125</v>
      </c>
      <c r="Z9" s="130">
        <v>2.5241134559337</v>
      </c>
      <c r="AB9" s="130">
        <v>1080.8699999999999</v>
      </c>
      <c r="AC9" s="130">
        <v>24420.172485351599</v>
      </c>
      <c r="AD9" s="130">
        <v>25.089590032186301</v>
      </c>
      <c r="AE9" s="130">
        <v>7669.6999511718795</v>
      </c>
      <c r="AF9" s="130">
        <v>32089.872436523401</v>
      </c>
      <c r="AG9" s="130">
        <v>263.722461700439</v>
      </c>
      <c r="AH9" s="130">
        <v>24.2234435591938</v>
      </c>
      <c r="AI9" s="130">
        <v>23577.1357421875</v>
      </c>
      <c r="AL9" s="130">
        <v>0</v>
      </c>
      <c r="AM9" s="130">
        <v>-8512.7366943359393</v>
      </c>
    </row>
    <row r="10" spans="1:40" ht="16.5" hidden="1" x14ac:dyDescent="0.5">
      <c r="A10" s="20" t="str">
        <f>INDEX(Resource_Match!$B$2:$B$17,MATCH($H10,Resource_Match!$C$2:$C$17,0))</f>
        <v>Gas</v>
      </c>
      <c r="B10" s="20" t="str">
        <f>INDEX(Resource_Match!$A$2:$A$17,MATCH($H10,Resource_Match!$C$2:$C$17,0))</f>
        <v>Gas</v>
      </c>
      <c r="C10" s="20" t="str">
        <f>IFERROR(INDEX(Project_Match!$C$3:$C$151,MATCH(I10,Project_Match!$A$3:$A$151,0)),"")</f>
        <v/>
      </c>
      <c r="D10" s="129" t="s">
        <v>406</v>
      </c>
      <c r="E10" s="129">
        <v>0</v>
      </c>
      <c r="F10" s="129" t="s">
        <v>407</v>
      </c>
      <c r="G10" s="130" t="s">
        <v>407</v>
      </c>
      <c r="H10" s="130" t="s">
        <v>40</v>
      </c>
      <c r="I10" s="130" t="s">
        <v>414</v>
      </c>
      <c r="J10" s="129">
        <v>2022</v>
      </c>
      <c r="K10" s="130">
        <v>1</v>
      </c>
      <c r="L10" s="130">
        <v>295</v>
      </c>
      <c r="M10" s="130">
        <v>295</v>
      </c>
      <c r="N10" s="130">
        <v>86.603177515458995</v>
      </c>
      <c r="O10" s="130">
        <v>377.33641815185501</v>
      </c>
      <c r="P10" s="130">
        <v>14.6016723996539</v>
      </c>
      <c r="T10" s="130">
        <v>1279.1064758300799</v>
      </c>
      <c r="U10" s="130">
        <v>53.296109199523897</v>
      </c>
      <c r="V10" s="130">
        <v>10649.9992292892</v>
      </c>
      <c r="W10" s="130">
        <v>4137269.75</v>
      </c>
      <c r="X10" s="130">
        <v>9777.74658203125</v>
      </c>
      <c r="Z10" s="130">
        <v>2.3633331092397998</v>
      </c>
      <c r="AA10" s="130">
        <v>184.63391113281301</v>
      </c>
      <c r="AB10" s="130">
        <v>575.21</v>
      </c>
      <c r="AC10" s="130">
        <v>10537.5944824219</v>
      </c>
      <c r="AD10" s="130">
        <v>27.926258838289801</v>
      </c>
      <c r="AE10" s="130">
        <v>15860.813964843799</v>
      </c>
      <c r="AF10" s="130">
        <v>26398.4084472656</v>
      </c>
      <c r="AG10" s="130">
        <v>10537.4970703125</v>
      </c>
      <c r="AH10" s="130">
        <v>32.884533879178299</v>
      </c>
      <c r="AI10" s="130">
        <v>12408.5322265625</v>
      </c>
      <c r="AL10" s="130">
        <v>0</v>
      </c>
      <c r="AM10" s="130">
        <v>-13989.8762207031</v>
      </c>
    </row>
    <row r="11" spans="1:40" ht="16.5" hidden="1" x14ac:dyDescent="0.5">
      <c r="A11" s="20" t="str">
        <f>INDEX(Resource_Match!$B$2:$B$17,MATCH($H11,Resource_Match!$C$2:$C$17,0))</f>
        <v>Coal</v>
      </c>
      <c r="B11" s="20" t="str">
        <f>INDEX(Resource_Match!$A$2:$A$17,MATCH($H11,Resource_Match!$C$2:$C$17,0))</f>
        <v>Coal</v>
      </c>
      <c r="C11" s="20" t="str">
        <f>IFERROR(INDEX(Project_Match!$C$3:$C$151,MATCH(I11,Project_Match!$A$3:$A$151,0)),"")</f>
        <v/>
      </c>
      <c r="D11" s="129" t="s">
        <v>406</v>
      </c>
      <c r="E11" s="129">
        <v>0</v>
      </c>
      <c r="F11" s="129" t="s">
        <v>407</v>
      </c>
      <c r="G11" s="130" t="s">
        <v>407</v>
      </c>
      <c r="H11" s="130" t="s">
        <v>38</v>
      </c>
      <c r="I11" s="130" t="s">
        <v>339</v>
      </c>
      <c r="J11" s="129">
        <v>2023</v>
      </c>
      <c r="K11" s="130">
        <v>1</v>
      </c>
      <c r="L11" s="130">
        <v>385</v>
      </c>
      <c r="M11" s="130">
        <v>385</v>
      </c>
      <c r="N11" s="130">
        <v>45.034891655738797</v>
      </c>
      <c r="O11" s="130">
        <v>1134.3034095764201</v>
      </c>
      <c r="P11" s="130">
        <v>33.632906646990897</v>
      </c>
      <c r="T11" s="130">
        <v>3945.0571746826199</v>
      </c>
      <c r="U11" s="130">
        <v>0</v>
      </c>
      <c r="V11" s="130">
        <v>9499.9989390175997</v>
      </c>
      <c r="W11" s="130">
        <v>10775881.1875</v>
      </c>
      <c r="X11" s="130">
        <v>25104.6682128906</v>
      </c>
      <c r="Z11" s="130">
        <v>2.3297090767864099</v>
      </c>
      <c r="AB11" s="130">
        <v>2219.4499999999998</v>
      </c>
      <c r="AC11" s="130">
        <v>27324.120239257802</v>
      </c>
      <c r="AD11" s="130">
        <v>24.088898974094999</v>
      </c>
      <c r="AF11" s="130">
        <v>27324.120239257802</v>
      </c>
      <c r="AG11" s="130">
        <v>13923.951660156299</v>
      </c>
      <c r="AH11" s="130">
        <v>27.262826682580702</v>
      </c>
      <c r="AI11" s="130">
        <v>30924.317260742198</v>
      </c>
      <c r="AL11" s="130">
        <v>106944.44183349601</v>
      </c>
      <c r="AM11" s="130">
        <v>110544.63885498</v>
      </c>
    </row>
    <row r="12" spans="1:40" ht="16.5" hidden="1" x14ac:dyDescent="0.5">
      <c r="A12" s="20" t="str">
        <f>INDEX(Resource_Match!$B$2:$B$17,MATCH($H12,Resource_Match!$C$2:$C$17,0))</f>
        <v>Coal</v>
      </c>
      <c r="B12" s="20" t="str">
        <f>INDEX(Resource_Match!$A$2:$A$17,MATCH($H12,Resource_Match!$C$2:$C$17,0))</f>
        <v>Coal</v>
      </c>
      <c r="C12" s="20" t="str">
        <f>IFERROR(INDEX(Project_Match!$C$3:$C$151,MATCH(I12,Project_Match!$A$3:$A$151,0)),"")</f>
        <v/>
      </c>
      <c r="D12" s="129" t="s">
        <v>406</v>
      </c>
      <c r="E12" s="129">
        <v>0</v>
      </c>
      <c r="F12" s="129" t="s">
        <v>407</v>
      </c>
      <c r="G12" s="130" t="s">
        <v>407</v>
      </c>
      <c r="H12" s="130" t="s">
        <v>38</v>
      </c>
      <c r="I12" s="130" t="s">
        <v>340</v>
      </c>
      <c r="J12" s="129">
        <v>2023</v>
      </c>
      <c r="K12" s="130">
        <v>1</v>
      </c>
      <c r="L12" s="130">
        <v>395</v>
      </c>
      <c r="M12" s="130">
        <v>395</v>
      </c>
      <c r="N12" s="130">
        <v>45.034891332162502</v>
      </c>
      <c r="O12" s="130">
        <v>1115.6298103332499</v>
      </c>
      <c r="P12" s="130">
        <v>32.241772450530398</v>
      </c>
      <c r="T12" s="130">
        <v>3945.0571746826199</v>
      </c>
      <c r="U12" s="130">
        <v>0</v>
      </c>
      <c r="V12" s="130">
        <v>9499.9981417080508</v>
      </c>
      <c r="W12" s="130">
        <v>10598481.125</v>
      </c>
      <c r="X12" s="130">
        <v>24691.373901367198</v>
      </c>
      <c r="Z12" s="130">
        <v>2.3297087205377398</v>
      </c>
      <c r="AB12" s="130">
        <v>2248.9299999999998</v>
      </c>
      <c r="AC12" s="130">
        <v>26940.305786132802</v>
      </c>
      <c r="AD12" s="130">
        <v>24.148069132435101</v>
      </c>
      <c r="AF12" s="130">
        <v>26940.305786132802</v>
      </c>
      <c r="AG12" s="130">
        <v>13507.5126342773</v>
      </c>
      <c r="AH12" s="130">
        <v>27.418489204761901</v>
      </c>
      <c r="AI12" s="130">
        <v>30588.883911132802</v>
      </c>
      <c r="AL12" s="130">
        <v>109722.219543457</v>
      </c>
      <c r="AM12" s="130">
        <v>113370.797668457</v>
      </c>
    </row>
    <row r="13" spans="1:40" ht="16.5" hidden="1" x14ac:dyDescent="0.5">
      <c r="A13" s="20" t="str">
        <f>INDEX(Resource_Match!$B$2:$B$17,MATCH($H13,Resource_Match!$C$2:$C$17,0))</f>
        <v>Gas</v>
      </c>
      <c r="B13" s="20" t="str">
        <f>INDEX(Resource_Match!$A$2:$A$17,MATCH($H13,Resource_Match!$C$2:$C$17,0))</f>
        <v>Gas</v>
      </c>
      <c r="C13" s="20" t="str">
        <f>IFERROR(INDEX(Project_Match!$C$3:$C$151,MATCH(I13,Project_Match!$A$3:$A$151,0)),"")</f>
        <v/>
      </c>
      <c r="D13" s="129" t="s">
        <v>406</v>
      </c>
      <c r="E13" s="129">
        <v>0</v>
      </c>
      <c r="F13" s="129" t="s">
        <v>407</v>
      </c>
      <c r="G13" s="130" t="s">
        <v>407</v>
      </c>
      <c r="H13" s="130" t="s">
        <v>40</v>
      </c>
      <c r="I13" s="130" t="s">
        <v>414</v>
      </c>
      <c r="J13" s="129">
        <v>2023</v>
      </c>
      <c r="K13" s="130">
        <v>1</v>
      </c>
      <c r="L13" s="130">
        <v>295</v>
      </c>
      <c r="M13" s="130">
        <v>295</v>
      </c>
      <c r="N13" s="130">
        <v>86.603173086973698</v>
      </c>
      <c r="O13" s="130">
        <v>472.75480651855497</v>
      </c>
      <c r="P13" s="130">
        <v>18.294048700508998</v>
      </c>
      <c r="T13" s="130">
        <v>1602.5586547851599</v>
      </c>
      <c r="U13" s="130">
        <v>66.7732830047607</v>
      </c>
      <c r="V13" s="130">
        <v>10649.9995993217</v>
      </c>
      <c r="W13" s="130">
        <v>5183475.875</v>
      </c>
      <c r="X13" s="130">
        <v>12531.0498046875</v>
      </c>
      <c r="Z13" s="130">
        <v>2.4174993974844199</v>
      </c>
      <c r="AA13" s="130">
        <v>236.41203689575201</v>
      </c>
      <c r="AB13" s="130">
        <v>738.93</v>
      </c>
      <c r="AC13" s="130">
        <v>13506.3889160156</v>
      </c>
      <c r="AD13" s="130">
        <v>28.569543301905099</v>
      </c>
      <c r="AE13" s="130">
        <v>16209.751464843799</v>
      </c>
      <c r="AF13" s="130">
        <v>29716.1403808594</v>
      </c>
      <c r="AG13" s="130">
        <v>13506.266113281299</v>
      </c>
      <c r="AH13" s="130">
        <v>34.471320949702502</v>
      </c>
      <c r="AI13" s="130">
        <v>16296.4826660156</v>
      </c>
      <c r="AL13" s="130">
        <v>81944.4424438477</v>
      </c>
      <c r="AM13" s="130">
        <v>68524.784729003906</v>
      </c>
    </row>
    <row r="14" spans="1:40" ht="16.5" hidden="1" x14ac:dyDescent="0.5">
      <c r="A14" s="20" t="str">
        <f>INDEX(Resource_Match!$B$2:$B$17,MATCH($H14,Resource_Match!$C$2:$C$17,0))</f>
        <v>Wind</v>
      </c>
      <c r="B14" s="20" t="str">
        <f>INDEX(Resource_Match!$A$2:$A$17,MATCH($H14,Resource_Match!$C$2:$C$17,0))</f>
        <v>Onshore Wind</v>
      </c>
      <c r="C14" s="20" t="str">
        <f>IFERROR(INDEX(Project_Match!$C$3:$C$151,MATCH(I14,Project_Match!$A$3:$A$151,0)),"")</f>
        <v>New Wind</v>
      </c>
      <c r="D14" s="129" t="s">
        <v>406</v>
      </c>
      <c r="E14" s="129">
        <v>0</v>
      </c>
      <c r="F14" s="129" t="s">
        <v>407</v>
      </c>
      <c r="G14" s="130" t="s">
        <v>407</v>
      </c>
      <c r="H14" s="130" t="s">
        <v>59</v>
      </c>
      <c r="I14" s="130" t="s">
        <v>278</v>
      </c>
      <c r="J14" s="129">
        <v>2023</v>
      </c>
      <c r="K14" s="130">
        <v>2</v>
      </c>
      <c r="L14" s="130">
        <v>200</v>
      </c>
      <c r="M14" s="130">
        <v>20</v>
      </c>
      <c r="N14" s="130">
        <v>36.643116768092298</v>
      </c>
      <c r="O14" s="130">
        <v>641.98740577697799</v>
      </c>
      <c r="P14" s="130">
        <v>36.643116768092298</v>
      </c>
      <c r="T14" s="130">
        <v>16848</v>
      </c>
      <c r="U14" s="130">
        <v>582</v>
      </c>
      <c r="AB14" s="130">
        <v>29051.69</v>
      </c>
      <c r="AC14" s="130">
        <v>29051.686401367198</v>
      </c>
      <c r="AD14" s="130">
        <v>45.252735707808498</v>
      </c>
      <c r="AF14" s="130">
        <v>29051.686401367198</v>
      </c>
      <c r="AG14" s="130">
        <v>29051.686401367198</v>
      </c>
      <c r="AH14" s="130">
        <v>24.706629012964601</v>
      </c>
      <c r="AI14" s="130">
        <v>15861.3446655273</v>
      </c>
      <c r="AL14" s="130">
        <v>5555.5554199218795</v>
      </c>
      <c r="AM14" s="130">
        <v>-7634.7863159179697</v>
      </c>
    </row>
    <row r="15" spans="1:40" ht="16.5" hidden="1" x14ac:dyDescent="0.5">
      <c r="A15" s="20" t="str">
        <f>INDEX(Resource_Match!$B$2:$B$17,MATCH($H15,Resource_Match!$C$2:$C$17,0))</f>
        <v>Coal</v>
      </c>
      <c r="B15" s="20" t="str">
        <f>INDEX(Resource_Match!$A$2:$A$17,MATCH($H15,Resource_Match!$C$2:$C$17,0))</f>
        <v>Coal</v>
      </c>
      <c r="C15" s="20" t="str">
        <f>IFERROR(INDEX(Project_Match!$C$3:$C$151,MATCH(I15,Project_Match!$A$3:$A$151,0)),"")</f>
        <v/>
      </c>
      <c r="D15" s="129" t="s">
        <v>406</v>
      </c>
      <c r="E15" s="129">
        <v>0</v>
      </c>
      <c r="F15" s="129" t="s">
        <v>407</v>
      </c>
      <c r="G15" s="130" t="s">
        <v>407</v>
      </c>
      <c r="H15" s="130" t="s">
        <v>38</v>
      </c>
      <c r="I15" s="130" t="s">
        <v>339</v>
      </c>
      <c r="J15" s="129">
        <v>2024</v>
      </c>
      <c r="K15" s="130">
        <v>1</v>
      </c>
      <c r="L15" s="130">
        <v>385</v>
      </c>
      <c r="M15" s="130">
        <v>385</v>
      </c>
      <c r="N15" s="130">
        <v>45.0413117609423</v>
      </c>
      <c r="O15" s="130">
        <v>1131.8152351379399</v>
      </c>
      <c r="P15" s="130">
        <v>33.467438883505402</v>
      </c>
      <c r="T15" s="130">
        <v>3956.4276733398401</v>
      </c>
      <c r="U15" s="130">
        <v>0</v>
      </c>
      <c r="V15" s="130">
        <v>9499.9986889994307</v>
      </c>
      <c r="W15" s="130">
        <v>10752243.25</v>
      </c>
      <c r="X15" s="130">
        <v>25776.8552246094</v>
      </c>
      <c r="Z15" s="130">
        <v>2.3973467327024398</v>
      </c>
      <c r="AB15" s="130">
        <v>2266.63</v>
      </c>
      <c r="AC15" s="130">
        <v>28043.488891601599</v>
      </c>
      <c r="AD15" s="130">
        <v>24.777444251476101</v>
      </c>
      <c r="AF15" s="130">
        <v>28043.488891601599</v>
      </c>
      <c r="AG15" s="130">
        <v>14220.624633789101</v>
      </c>
      <c r="AH15" s="130">
        <v>28.9477654616155</v>
      </c>
      <c r="AI15" s="130">
        <v>32763.521972656301</v>
      </c>
      <c r="AL15" s="130">
        <v>0</v>
      </c>
      <c r="AM15" s="130">
        <v>4720.0330810546902</v>
      </c>
    </row>
    <row r="16" spans="1:40" ht="16.5" hidden="1" x14ac:dyDescent="0.5">
      <c r="A16" s="20" t="str">
        <f>INDEX(Resource_Match!$B$2:$B$17,MATCH($H16,Resource_Match!$C$2:$C$17,0))</f>
        <v>Coal</v>
      </c>
      <c r="B16" s="20" t="str">
        <f>INDEX(Resource_Match!$A$2:$A$17,MATCH($H16,Resource_Match!$C$2:$C$17,0))</f>
        <v>Coal</v>
      </c>
      <c r="C16" s="20" t="str">
        <f>IFERROR(INDEX(Project_Match!$C$3:$C$151,MATCH(I16,Project_Match!$A$3:$A$151,0)),"")</f>
        <v/>
      </c>
      <c r="D16" s="129" t="s">
        <v>406</v>
      </c>
      <c r="E16" s="129">
        <v>0</v>
      </c>
      <c r="F16" s="129" t="s">
        <v>407</v>
      </c>
      <c r="G16" s="130" t="s">
        <v>407</v>
      </c>
      <c r="H16" s="130" t="s">
        <v>38</v>
      </c>
      <c r="I16" s="130" t="s">
        <v>340</v>
      </c>
      <c r="J16" s="129">
        <v>2024</v>
      </c>
      <c r="K16" s="130">
        <v>1</v>
      </c>
      <c r="L16" s="130">
        <v>395</v>
      </c>
      <c r="M16" s="130">
        <v>395</v>
      </c>
      <c r="N16" s="130">
        <v>45.041294963817599</v>
      </c>
      <c r="O16" s="130">
        <v>1155.3381881713899</v>
      </c>
      <c r="P16" s="130">
        <v>33.298119370414199</v>
      </c>
      <c r="T16" s="130">
        <v>3956.4276733398401</v>
      </c>
      <c r="U16" s="130">
        <v>0</v>
      </c>
      <c r="V16" s="130">
        <v>9499.9994264638899</v>
      </c>
      <c r="W16" s="130">
        <v>10975712.125</v>
      </c>
      <c r="X16" s="130">
        <v>26312.5859375</v>
      </c>
      <c r="Z16" s="130">
        <v>2.3973465810538501</v>
      </c>
      <c r="AB16" s="130">
        <v>2383.04</v>
      </c>
      <c r="AC16" s="130">
        <v>28695.62109375</v>
      </c>
      <c r="AD16" s="130">
        <v>24.837421101061398</v>
      </c>
      <c r="AF16" s="130">
        <v>28695.62109375</v>
      </c>
      <c r="AG16" s="130">
        <v>14839.265136718799</v>
      </c>
      <c r="AH16" s="130">
        <v>28.983600804231699</v>
      </c>
      <c r="AI16" s="130">
        <v>33485.860839843801</v>
      </c>
      <c r="AL16" s="130">
        <v>0</v>
      </c>
      <c r="AM16" s="130">
        <v>4790.23974609375</v>
      </c>
    </row>
    <row r="17" spans="1:39" ht="16.5" hidden="1" x14ac:dyDescent="0.5">
      <c r="A17" s="20" t="str">
        <f>INDEX(Resource_Match!$B$2:$B$17,MATCH($H17,Resource_Match!$C$2:$C$17,0))</f>
        <v>Gas</v>
      </c>
      <c r="B17" s="20" t="str">
        <f>INDEX(Resource_Match!$A$2:$A$17,MATCH($H17,Resource_Match!$C$2:$C$17,0))</f>
        <v>Gas</v>
      </c>
      <c r="C17" s="20" t="str">
        <f>IFERROR(INDEX(Project_Match!$C$3:$C$151,MATCH(I17,Project_Match!$A$3:$A$151,0)),"")</f>
        <v/>
      </c>
      <c r="D17" s="129" t="s">
        <v>406</v>
      </c>
      <c r="E17" s="129">
        <v>0</v>
      </c>
      <c r="F17" s="129" t="s">
        <v>407</v>
      </c>
      <c r="G17" s="130" t="s">
        <v>407</v>
      </c>
      <c r="H17" s="130" t="s">
        <v>40</v>
      </c>
      <c r="I17" s="130" t="s">
        <v>414</v>
      </c>
      <c r="J17" s="129">
        <v>2024</v>
      </c>
      <c r="K17" s="130">
        <v>1</v>
      </c>
      <c r="L17" s="130">
        <v>295</v>
      </c>
      <c r="M17" s="130">
        <v>295</v>
      </c>
      <c r="N17" s="130">
        <v>86.617603015231296</v>
      </c>
      <c r="O17" s="130">
        <v>472.754829406738</v>
      </c>
      <c r="P17" s="130">
        <v>18.244065844167299</v>
      </c>
      <c r="T17" s="130">
        <v>1602.5586547851599</v>
      </c>
      <c r="U17" s="130">
        <v>66.773289680481</v>
      </c>
      <c r="V17" s="130">
        <v>10649.998819299701</v>
      </c>
      <c r="W17" s="130">
        <v>5183475.75</v>
      </c>
      <c r="X17" s="130">
        <v>13122.8342285156</v>
      </c>
      <c r="Z17" s="130">
        <v>2.53166694732113</v>
      </c>
      <c r="AA17" s="130">
        <v>241.61309814453099</v>
      </c>
      <c r="AB17" s="130">
        <v>756.19</v>
      </c>
      <c r="AC17" s="130">
        <v>14120.6418457031</v>
      </c>
      <c r="AD17" s="130">
        <v>29.8688473757596</v>
      </c>
      <c r="AE17" s="130">
        <v>16566.364746093801</v>
      </c>
      <c r="AF17" s="130">
        <v>30687.0065917969</v>
      </c>
      <c r="AG17" s="130">
        <v>14120.5158691406</v>
      </c>
      <c r="AH17" s="130">
        <v>37.2580691581935</v>
      </c>
      <c r="AI17" s="130">
        <v>17613.932128906301</v>
      </c>
      <c r="AL17" s="130">
        <v>0</v>
      </c>
      <c r="AM17" s="130">
        <v>-13073.0744628906</v>
      </c>
    </row>
    <row r="18" spans="1:39" ht="16.5" hidden="1" x14ac:dyDescent="0.5">
      <c r="A18" s="20" t="str">
        <f>INDEX(Resource_Match!$B$2:$B$17,MATCH($H18,Resource_Match!$C$2:$C$17,0))</f>
        <v>Wind</v>
      </c>
      <c r="B18" s="20" t="str">
        <f>INDEX(Resource_Match!$A$2:$A$17,MATCH($H18,Resource_Match!$C$2:$C$17,0))</f>
        <v>Onshore Wind</v>
      </c>
      <c r="C18" s="20" t="str">
        <f>IFERROR(INDEX(Project_Match!$C$3:$C$151,MATCH(I18,Project_Match!$A$3:$A$151,0)),"")</f>
        <v>New Wind</v>
      </c>
      <c r="D18" s="129" t="s">
        <v>406</v>
      </c>
      <c r="E18" s="129">
        <v>0</v>
      </c>
      <c r="F18" s="129" t="s">
        <v>407</v>
      </c>
      <c r="G18" s="130" t="s">
        <v>407</v>
      </c>
      <c r="H18" s="130" t="s">
        <v>59</v>
      </c>
      <c r="I18" s="130" t="s">
        <v>278</v>
      </c>
      <c r="J18" s="129">
        <v>2024</v>
      </c>
      <c r="K18" s="130">
        <v>2</v>
      </c>
      <c r="L18" s="130">
        <v>200</v>
      </c>
      <c r="M18" s="130">
        <v>20</v>
      </c>
      <c r="N18" s="130">
        <v>36.805499229709099</v>
      </c>
      <c r="O18" s="130">
        <v>646.59901046752896</v>
      </c>
      <c r="P18" s="130">
        <v>36.805499229709099</v>
      </c>
      <c r="T18" s="130">
        <v>16882</v>
      </c>
      <c r="U18" s="130">
        <v>596</v>
      </c>
      <c r="AB18" s="130">
        <v>29904.1</v>
      </c>
      <c r="AC18" s="130">
        <v>29904.1013183594</v>
      </c>
      <c r="AD18" s="130">
        <v>46.248294281701597</v>
      </c>
      <c r="AF18" s="130">
        <v>29904.1013183594</v>
      </c>
      <c r="AG18" s="130">
        <v>29904.1013183594</v>
      </c>
      <c r="AH18" s="130">
        <v>25.894570255082002</v>
      </c>
      <c r="AI18" s="130">
        <v>16743.403503418001</v>
      </c>
      <c r="AL18" s="130">
        <v>0</v>
      </c>
      <c r="AM18" s="130">
        <v>-13160.697814941401</v>
      </c>
    </row>
    <row r="19" spans="1:39" ht="16.5" hidden="1" x14ac:dyDescent="0.5">
      <c r="A19" s="20" t="str">
        <f>INDEX(Resource_Match!$B$2:$B$17,MATCH($H19,Resource_Match!$C$2:$C$17,0))</f>
        <v>Coal</v>
      </c>
      <c r="B19" s="20" t="str">
        <f>INDEX(Resource_Match!$A$2:$A$17,MATCH($H19,Resource_Match!$C$2:$C$17,0))</f>
        <v>Coal</v>
      </c>
      <c r="C19" s="20" t="str">
        <f>IFERROR(INDEX(Project_Match!$C$3:$C$151,MATCH(I19,Project_Match!$A$3:$A$151,0)),"")</f>
        <v/>
      </c>
      <c r="D19" s="129" t="s">
        <v>406</v>
      </c>
      <c r="E19" s="129">
        <v>0</v>
      </c>
      <c r="F19" s="129" t="s">
        <v>407</v>
      </c>
      <c r="G19" s="130" t="s">
        <v>407</v>
      </c>
      <c r="H19" s="130" t="s">
        <v>38</v>
      </c>
      <c r="I19" s="130" t="s">
        <v>339</v>
      </c>
      <c r="J19" s="129">
        <v>2025</v>
      </c>
      <c r="K19" s="130">
        <v>1</v>
      </c>
      <c r="L19" s="130">
        <v>385</v>
      </c>
      <c r="M19" s="130">
        <v>385</v>
      </c>
      <c r="N19" s="130">
        <v>45.034894596559802</v>
      </c>
      <c r="O19" s="130">
        <v>1221.0741500854499</v>
      </c>
      <c r="P19" s="130">
        <v>36.205721107912296</v>
      </c>
      <c r="T19" s="130">
        <v>3945.05638122559</v>
      </c>
      <c r="U19" s="130">
        <v>0</v>
      </c>
      <c r="V19" s="130">
        <v>9499.9977062721591</v>
      </c>
      <c r="W19" s="130">
        <v>11600201.625</v>
      </c>
      <c r="X19" s="130">
        <v>28430.4733886719</v>
      </c>
      <c r="Z19" s="130">
        <v>2.4508602787903602</v>
      </c>
      <c r="AB19" s="130">
        <v>2501.2800000000002</v>
      </c>
      <c r="AC19" s="130">
        <v>30931.751342773401</v>
      </c>
      <c r="AD19" s="130">
        <v>25.331591321140401</v>
      </c>
      <c r="AF19" s="130">
        <v>30931.751342773401</v>
      </c>
      <c r="AG19" s="130">
        <v>16840.9942016602</v>
      </c>
      <c r="AH19" s="130">
        <v>29.849813335797901</v>
      </c>
      <c r="AI19" s="130">
        <v>36448.835449218801</v>
      </c>
      <c r="AL19" s="130">
        <v>0</v>
      </c>
      <c r="AM19" s="130">
        <v>5517.0841064453098</v>
      </c>
    </row>
    <row r="20" spans="1:39" ht="16.5" hidden="1" x14ac:dyDescent="0.5">
      <c r="A20" s="20" t="str">
        <f>INDEX(Resource_Match!$B$2:$B$17,MATCH($H20,Resource_Match!$C$2:$C$17,0))</f>
        <v>Coal</v>
      </c>
      <c r="B20" s="20" t="str">
        <f>INDEX(Resource_Match!$A$2:$A$17,MATCH($H20,Resource_Match!$C$2:$C$17,0))</f>
        <v>Coal</v>
      </c>
      <c r="C20" s="20" t="str">
        <f>IFERROR(INDEX(Project_Match!$C$3:$C$151,MATCH(I20,Project_Match!$A$3:$A$151,0)),"")</f>
        <v/>
      </c>
      <c r="D20" s="129" t="s">
        <v>406</v>
      </c>
      <c r="E20" s="129">
        <v>0</v>
      </c>
      <c r="F20" s="129" t="s">
        <v>407</v>
      </c>
      <c r="G20" s="130" t="s">
        <v>407</v>
      </c>
      <c r="H20" s="130" t="s">
        <v>38</v>
      </c>
      <c r="I20" s="130" t="s">
        <v>340</v>
      </c>
      <c r="J20" s="129">
        <v>2025</v>
      </c>
      <c r="K20" s="130">
        <v>1</v>
      </c>
      <c r="L20" s="130">
        <v>395</v>
      </c>
      <c r="M20" s="130">
        <v>395</v>
      </c>
      <c r="N20" s="130">
        <v>45.034881851093097</v>
      </c>
      <c r="O20" s="130">
        <v>1248.3208656311001</v>
      </c>
      <c r="P20" s="130">
        <v>36.076552385154102</v>
      </c>
      <c r="T20" s="130">
        <v>3945.05638122559</v>
      </c>
      <c r="U20" s="130">
        <v>0</v>
      </c>
      <c r="V20" s="130">
        <v>9500.0018486869703</v>
      </c>
      <c r="W20" s="130">
        <v>11859050.53125</v>
      </c>
      <c r="X20" s="130">
        <v>29064.865844726599</v>
      </c>
      <c r="Z20" s="130">
        <v>2.4508594316330101</v>
      </c>
      <c r="AB20" s="130">
        <v>2633.7</v>
      </c>
      <c r="AC20" s="130">
        <v>31698.569824218801</v>
      </c>
      <c r="AD20" s="130">
        <v>25.3929664214923</v>
      </c>
      <c r="AF20" s="130">
        <v>31698.569824218801</v>
      </c>
      <c r="AG20" s="130">
        <v>17573.6680297852</v>
      </c>
      <c r="AH20" s="130">
        <v>29.875237783176299</v>
      </c>
      <c r="AI20" s="130">
        <v>37293.882690429702</v>
      </c>
      <c r="AL20" s="130">
        <v>0</v>
      </c>
      <c r="AM20" s="130">
        <v>5595.3128662109402</v>
      </c>
    </row>
    <row r="21" spans="1:39" ht="16.5" hidden="1" x14ac:dyDescent="0.5">
      <c r="A21" s="20" t="str">
        <f>INDEX(Resource_Match!$B$2:$B$17,MATCH($H21,Resource_Match!$C$2:$C$17,0))</f>
        <v>Gas</v>
      </c>
      <c r="B21" s="20" t="str">
        <f>INDEX(Resource_Match!$A$2:$A$17,MATCH($H21,Resource_Match!$C$2:$C$17,0))</f>
        <v>Gas</v>
      </c>
      <c r="C21" s="20" t="str">
        <f>IFERROR(INDEX(Project_Match!$C$3:$C$151,MATCH(I21,Project_Match!$A$3:$A$151,0)),"")</f>
        <v/>
      </c>
      <c r="D21" s="129" t="s">
        <v>406</v>
      </c>
      <c r="E21" s="129">
        <v>0</v>
      </c>
      <c r="F21" s="129" t="s">
        <v>407</v>
      </c>
      <c r="G21" s="130" t="s">
        <v>407</v>
      </c>
      <c r="H21" s="130" t="s">
        <v>40</v>
      </c>
      <c r="I21" s="130" t="s">
        <v>414</v>
      </c>
      <c r="J21" s="129">
        <v>2025</v>
      </c>
      <c r="K21" s="130">
        <v>1</v>
      </c>
      <c r="L21" s="130">
        <v>295</v>
      </c>
      <c r="M21" s="130">
        <v>295</v>
      </c>
      <c r="N21" s="130">
        <v>86.603173234589903</v>
      </c>
      <c r="O21" s="130">
        <v>286.25521087646501</v>
      </c>
      <c r="P21" s="130">
        <v>11.0771306739596</v>
      </c>
      <c r="T21" s="130">
        <v>970.35662841796898</v>
      </c>
      <c r="U21" s="130">
        <v>40.431530952453599</v>
      </c>
      <c r="V21" s="130">
        <v>10649.999141205701</v>
      </c>
      <c r="W21" s="130">
        <v>3138618.375</v>
      </c>
      <c r="X21" s="130">
        <v>8976.44775390625</v>
      </c>
      <c r="Z21" s="130">
        <v>2.8599997455588202</v>
      </c>
      <c r="AA21" s="130">
        <v>149.51639175414999</v>
      </c>
      <c r="AB21" s="130">
        <v>469.63</v>
      </c>
      <c r="AC21" s="130">
        <v>9595.5969238281305</v>
      </c>
      <c r="AD21" s="130">
        <v>33.521125762036</v>
      </c>
      <c r="AE21" s="130">
        <v>16930.823730468801</v>
      </c>
      <c r="AF21" s="130">
        <v>26526.4206542969</v>
      </c>
      <c r="AG21" s="130">
        <v>9595.52294921875</v>
      </c>
      <c r="AH21" s="130">
        <v>41.654497250976</v>
      </c>
      <c r="AI21" s="130">
        <v>11923.816894531299</v>
      </c>
      <c r="AL21" s="130">
        <v>0</v>
      </c>
      <c r="AM21" s="130">
        <v>-14602.6037597656</v>
      </c>
    </row>
    <row r="22" spans="1:39" ht="16.5" hidden="1" x14ac:dyDescent="0.5">
      <c r="A22" s="20" t="str">
        <f>INDEX(Resource_Match!$B$2:$B$17,MATCH($H22,Resource_Match!$C$2:$C$17,0))</f>
        <v>Wind</v>
      </c>
      <c r="B22" s="20" t="str">
        <f>INDEX(Resource_Match!$A$2:$A$17,MATCH($H22,Resource_Match!$C$2:$C$17,0))</f>
        <v>Onshore Wind</v>
      </c>
      <c r="C22" s="20" t="str">
        <f>IFERROR(INDEX(Project_Match!$C$3:$C$151,MATCH(I22,Project_Match!$A$3:$A$151,0)),"")</f>
        <v>New Wind</v>
      </c>
      <c r="D22" s="129" t="s">
        <v>406</v>
      </c>
      <c r="E22" s="129">
        <v>0</v>
      </c>
      <c r="F22" s="129" t="s">
        <v>407</v>
      </c>
      <c r="G22" s="130" t="s">
        <v>407</v>
      </c>
      <c r="H22" s="130" t="s">
        <v>59</v>
      </c>
      <c r="I22" s="130" t="s">
        <v>278</v>
      </c>
      <c r="J22" s="129">
        <v>2025</v>
      </c>
      <c r="K22" s="130">
        <v>2</v>
      </c>
      <c r="L22" s="130">
        <v>200</v>
      </c>
      <c r="M22" s="130">
        <v>20</v>
      </c>
      <c r="N22" s="130">
        <v>36.742128629118298</v>
      </c>
      <c r="O22" s="130">
        <v>643.72209358215298</v>
      </c>
      <c r="P22" s="130">
        <v>36.742128629118298</v>
      </c>
      <c r="T22" s="130">
        <v>16880</v>
      </c>
      <c r="U22" s="130">
        <v>598</v>
      </c>
      <c r="AB22" s="130">
        <v>30426.01</v>
      </c>
      <c r="AC22" s="130">
        <v>30426.0095214844</v>
      </c>
      <c r="AD22" s="130">
        <v>47.265753070818498</v>
      </c>
      <c r="AF22" s="130">
        <v>30426.0095214844</v>
      </c>
      <c r="AG22" s="130">
        <v>30426.0095214844</v>
      </c>
      <c r="AH22" s="130">
        <v>27.262243041630501</v>
      </c>
      <c r="AI22" s="130">
        <v>17549.308166503899</v>
      </c>
      <c r="AL22" s="130">
        <v>0</v>
      </c>
      <c r="AM22" s="130">
        <v>-12876.7013549805</v>
      </c>
    </row>
    <row r="23" spans="1:39" ht="16.5" hidden="1" x14ac:dyDescent="0.5">
      <c r="A23" s="20" t="str">
        <f>INDEX(Resource_Match!$B$2:$B$17,MATCH($H23,Resource_Match!$C$2:$C$17,0))</f>
        <v>Wind</v>
      </c>
      <c r="B23" s="20" t="str">
        <f>INDEX(Resource_Match!$A$2:$A$17,MATCH($H23,Resource_Match!$C$2:$C$17,0))</f>
        <v>Onshore Wind</v>
      </c>
      <c r="C23" s="20" t="str">
        <f>IFERROR(INDEX(Project_Match!$C$3:$C$151,MATCH(I23,Project_Match!$A$3:$A$151,0)),"")</f>
        <v>New Wind</v>
      </c>
      <c r="D23" s="129" t="s">
        <v>406</v>
      </c>
      <c r="E23" s="129">
        <v>0</v>
      </c>
      <c r="F23" s="129" t="s">
        <v>407</v>
      </c>
      <c r="G23" s="130" t="s">
        <v>407</v>
      </c>
      <c r="H23" s="130" t="s">
        <v>59</v>
      </c>
      <c r="I23" s="130" t="s">
        <v>280</v>
      </c>
      <c r="J23" s="129">
        <v>2025</v>
      </c>
      <c r="K23" s="130">
        <v>2</v>
      </c>
      <c r="L23" s="130">
        <v>200</v>
      </c>
      <c r="M23" s="130">
        <v>24</v>
      </c>
      <c r="N23" s="130">
        <v>36.742128629118298</v>
      </c>
      <c r="O23" s="130">
        <v>643.72209358215298</v>
      </c>
      <c r="P23" s="130">
        <v>36.742128629118298</v>
      </c>
      <c r="T23" s="130">
        <v>16880</v>
      </c>
      <c r="U23" s="130">
        <v>598</v>
      </c>
      <c r="AB23" s="130">
        <v>28780.73</v>
      </c>
      <c r="AC23" s="130">
        <v>28780.732788085901</v>
      </c>
      <c r="AD23" s="130">
        <v>44.709872591024997</v>
      </c>
      <c r="AF23" s="130">
        <v>28780.732788085901</v>
      </c>
      <c r="AG23" s="130">
        <v>28780.732788085901</v>
      </c>
      <c r="AH23" s="130">
        <v>27.262243041630501</v>
      </c>
      <c r="AI23" s="130">
        <v>17549.308166503899</v>
      </c>
      <c r="AL23" s="130">
        <v>0</v>
      </c>
      <c r="AM23" s="130">
        <v>-11231.424621582</v>
      </c>
    </row>
    <row r="24" spans="1:39" ht="16.5" hidden="1" x14ac:dyDescent="0.5">
      <c r="A24" s="20" t="str">
        <f>INDEX(Resource_Match!$B$2:$B$17,MATCH($H24,Resource_Match!$C$2:$C$17,0))</f>
        <v>Coal</v>
      </c>
      <c r="B24" s="20" t="str">
        <f>INDEX(Resource_Match!$A$2:$A$17,MATCH($H24,Resource_Match!$C$2:$C$17,0))</f>
        <v>Coal</v>
      </c>
      <c r="C24" s="20" t="str">
        <f>IFERROR(INDEX(Project_Match!$C$3:$C$151,MATCH(I24,Project_Match!$A$3:$A$151,0)),"")</f>
        <v/>
      </c>
      <c r="D24" s="129" t="s">
        <v>406</v>
      </c>
      <c r="E24" s="129">
        <v>0</v>
      </c>
      <c r="F24" s="129" t="s">
        <v>407</v>
      </c>
      <c r="G24" s="130" t="s">
        <v>407</v>
      </c>
      <c r="H24" s="130" t="s">
        <v>38</v>
      </c>
      <c r="I24" s="130" t="s">
        <v>339</v>
      </c>
      <c r="J24" s="129">
        <v>2026</v>
      </c>
      <c r="K24" s="130">
        <v>1</v>
      </c>
      <c r="L24" s="130">
        <v>385</v>
      </c>
      <c r="M24" s="130">
        <v>385</v>
      </c>
      <c r="N24" s="130">
        <v>45.034894370342798</v>
      </c>
      <c r="O24" s="130">
        <v>1222.0397224426299</v>
      </c>
      <c r="P24" s="130">
        <v>36.234351018283398</v>
      </c>
      <c r="T24" s="130">
        <v>3945.0566711425799</v>
      </c>
      <c r="U24" s="130">
        <v>0</v>
      </c>
      <c r="V24" s="130">
        <v>9499.9979638919194</v>
      </c>
      <c r="W24" s="130">
        <v>11609374.875</v>
      </c>
      <c r="X24" s="130">
        <v>29229.974731445302</v>
      </c>
      <c r="Z24" s="130">
        <v>2.5177905827117399</v>
      </c>
      <c r="AB24" s="130">
        <v>2557.94</v>
      </c>
      <c r="AC24" s="130">
        <v>31787.9169921875</v>
      </c>
      <c r="AD24" s="130">
        <v>26.012179807583902</v>
      </c>
      <c r="AF24" s="130">
        <v>31787.9169921875</v>
      </c>
      <c r="AG24" s="130">
        <v>17318.5791015625</v>
      </c>
      <c r="AH24" s="130">
        <v>30.6505481696306</v>
      </c>
      <c r="AI24" s="130">
        <v>37456.187377929702</v>
      </c>
      <c r="AL24" s="130">
        <v>0</v>
      </c>
      <c r="AM24" s="130">
        <v>5668.2703857421902</v>
      </c>
    </row>
    <row r="25" spans="1:39" ht="16.5" hidden="1" x14ac:dyDescent="0.5">
      <c r="A25" s="20" t="str">
        <f>INDEX(Resource_Match!$B$2:$B$17,MATCH($H25,Resource_Match!$C$2:$C$17,0))</f>
        <v>Coal</v>
      </c>
      <c r="B25" s="20" t="str">
        <f>INDEX(Resource_Match!$A$2:$A$17,MATCH($H25,Resource_Match!$C$2:$C$17,0))</f>
        <v>Coal</v>
      </c>
      <c r="C25" s="20" t="str">
        <f>IFERROR(INDEX(Project_Match!$C$3:$C$151,MATCH(I25,Project_Match!$A$3:$A$151,0)),"")</f>
        <v/>
      </c>
      <c r="D25" s="129" t="s">
        <v>406</v>
      </c>
      <c r="E25" s="129">
        <v>0</v>
      </c>
      <c r="F25" s="129" t="s">
        <v>407</v>
      </c>
      <c r="G25" s="130" t="s">
        <v>407</v>
      </c>
      <c r="H25" s="130" t="s">
        <v>38</v>
      </c>
      <c r="I25" s="130" t="s">
        <v>340</v>
      </c>
      <c r="J25" s="129">
        <v>2026</v>
      </c>
      <c r="K25" s="130">
        <v>1</v>
      </c>
      <c r="L25" s="130">
        <v>395</v>
      </c>
      <c r="M25" s="130">
        <v>395</v>
      </c>
      <c r="N25" s="130">
        <v>45.034886481382799</v>
      </c>
      <c r="O25" s="130">
        <v>1249.3261985778799</v>
      </c>
      <c r="P25" s="130">
        <v>36.105606571235199</v>
      </c>
      <c r="T25" s="130">
        <v>3945.0566711425799</v>
      </c>
      <c r="U25" s="130">
        <v>0</v>
      </c>
      <c r="V25" s="130">
        <v>9500.00261721889</v>
      </c>
      <c r="W25" s="130">
        <v>11868602.15625</v>
      </c>
      <c r="X25" s="130">
        <v>29882.644042968801</v>
      </c>
      <c r="Z25" s="130">
        <v>2.5177896815112799</v>
      </c>
      <c r="AB25" s="130">
        <v>2693.41</v>
      </c>
      <c r="AC25" s="130">
        <v>32576.049926757802</v>
      </c>
      <c r="AD25" s="130">
        <v>26.074895382678601</v>
      </c>
      <c r="AF25" s="130">
        <v>32576.049926757802</v>
      </c>
      <c r="AG25" s="130">
        <v>18071.8261108398</v>
      </c>
      <c r="AH25" s="130">
        <v>30.673496288054999</v>
      </c>
      <c r="AI25" s="130">
        <v>38321.202514648401</v>
      </c>
      <c r="AL25" s="130">
        <v>0</v>
      </c>
      <c r="AM25" s="130">
        <v>5745.1525878906295</v>
      </c>
    </row>
    <row r="26" spans="1:39" ht="16.5" hidden="1" x14ac:dyDescent="0.5">
      <c r="A26" s="20" t="str">
        <f>INDEX(Resource_Match!$B$2:$B$17,MATCH($H26,Resource_Match!$C$2:$C$17,0))</f>
        <v>Gas</v>
      </c>
      <c r="B26" s="20" t="str">
        <f>INDEX(Resource_Match!$A$2:$A$17,MATCH($H26,Resource_Match!$C$2:$C$17,0))</f>
        <v>Gas</v>
      </c>
      <c r="C26" s="20" t="str">
        <f>IFERROR(INDEX(Project_Match!$C$3:$C$151,MATCH(I26,Project_Match!$A$3:$A$151,0)),"")</f>
        <v/>
      </c>
      <c r="D26" s="129" t="s">
        <v>406</v>
      </c>
      <c r="E26" s="129">
        <v>0</v>
      </c>
      <c r="F26" s="129" t="s">
        <v>407</v>
      </c>
      <c r="G26" s="130" t="s">
        <v>407</v>
      </c>
      <c r="H26" s="130" t="s">
        <v>40</v>
      </c>
      <c r="I26" s="130" t="s">
        <v>414</v>
      </c>
      <c r="J26" s="129">
        <v>2026</v>
      </c>
      <c r="K26" s="130">
        <v>1</v>
      </c>
      <c r="L26" s="130">
        <v>295</v>
      </c>
      <c r="M26" s="130">
        <v>295</v>
      </c>
      <c r="N26" s="130">
        <v>86.603163196689806</v>
      </c>
      <c r="O26" s="130">
        <v>190.83682250976599</v>
      </c>
      <c r="P26" s="130">
        <v>7.38475437310447</v>
      </c>
      <c r="T26" s="130">
        <v>646.90444946289097</v>
      </c>
      <c r="U26" s="130">
        <v>26.9543571472168</v>
      </c>
      <c r="V26" s="130">
        <v>10649.998180492599</v>
      </c>
      <c r="W26" s="130">
        <v>2092412.25</v>
      </c>
      <c r="X26" s="130">
        <v>6657.3581542968795</v>
      </c>
      <c r="Z26" s="130">
        <v>3.1816665928508501</v>
      </c>
      <c r="AA26" s="130">
        <v>101.870498657227</v>
      </c>
      <c r="AB26" s="130">
        <v>319.63</v>
      </c>
      <c r="AC26" s="130">
        <v>7078.85986328125</v>
      </c>
      <c r="AD26" s="130">
        <v>37.093783946853399</v>
      </c>
      <c r="AE26" s="130">
        <v>17303.2998046875</v>
      </c>
      <c r="AF26" s="130">
        <v>24382.159667968801</v>
      </c>
      <c r="AG26" s="130">
        <v>7078.81005859375</v>
      </c>
      <c r="AH26" s="130">
        <v>44.332865903202801</v>
      </c>
      <c r="AI26" s="130">
        <v>8460.34326171875</v>
      </c>
      <c r="AL26" s="130">
        <v>0</v>
      </c>
      <c r="AM26" s="130">
        <v>-15921.81640625</v>
      </c>
    </row>
    <row r="27" spans="1:39" ht="16.5" hidden="1" x14ac:dyDescent="0.5">
      <c r="A27" s="20" t="str">
        <f>INDEX(Resource_Match!$B$2:$B$17,MATCH($H27,Resource_Match!$C$2:$C$17,0))</f>
        <v>Solar</v>
      </c>
      <c r="B27" s="20" t="str">
        <f>INDEX(Resource_Match!$A$2:$A$17,MATCH($H27,Resource_Match!$C$2:$C$17,0))</f>
        <v>Utility Solar</v>
      </c>
      <c r="C27" s="20" t="str">
        <f>IFERROR(INDEX(Project_Match!$C$3:$C$151,MATCH(I27,Project_Match!$A$3:$A$151,0)),"")</f>
        <v>New Solar</v>
      </c>
      <c r="D27" s="129" t="s">
        <v>406</v>
      </c>
      <c r="E27" s="129">
        <v>0</v>
      </c>
      <c r="F27" s="129" t="s">
        <v>407</v>
      </c>
      <c r="G27" s="130" t="s">
        <v>407</v>
      </c>
      <c r="H27" s="130" t="s">
        <v>45</v>
      </c>
      <c r="I27" s="130" t="s">
        <v>208</v>
      </c>
      <c r="J27" s="129">
        <v>2026</v>
      </c>
      <c r="K27" s="130">
        <v>20</v>
      </c>
      <c r="L27" s="130">
        <v>400</v>
      </c>
      <c r="M27" s="130">
        <v>196</v>
      </c>
      <c r="N27" s="130">
        <v>26.5806089253186</v>
      </c>
      <c r="O27" s="130">
        <v>931.38453674316395</v>
      </c>
      <c r="P27" s="130">
        <v>26.5806089253186</v>
      </c>
      <c r="T27" s="130">
        <v>84940</v>
      </c>
      <c r="U27" s="130">
        <v>7300</v>
      </c>
      <c r="AB27" s="130">
        <v>27149.06</v>
      </c>
      <c r="AC27" s="130">
        <v>27149.0563964844</v>
      </c>
      <c r="AD27" s="130">
        <v>29.1491380041785</v>
      </c>
      <c r="AF27" s="130">
        <v>27149.0563964844</v>
      </c>
      <c r="AG27" s="130">
        <v>27149.057495117198</v>
      </c>
      <c r="AH27" s="130">
        <v>30.518148488045</v>
      </c>
      <c r="AI27" s="130">
        <v>28424.1315917969</v>
      </c>
      <c r="AL27" s="130">
        <v>0</v>
      </c>
      <c r="AM27" s="130">
        <v>1275.0751953125</v>
      </c>
    </row>
    <row r="28" spans="1:39" ht="16.5" hidden="1" x14ac:dyDescent="0.5">
      <c r="A28" s="20" t="str">
        <f>INDEX(Resource_Match!$B$2:$B$17,MATCH($H28,Resource_Match!$C$2:$C$17,0))</f>
        <v>Wind</v>
      </c>
      <c r="B28" s="20" t="str">
        <f>INDEX(Resource_Match!$A$2:$A$17,MATCH($H28,Resource_Match!$C$2:$C$17,0))</f>
        <v>Onshore Wind</v>
      </c>
      <c r="C28" s="20" t="str">
        <f>IFERROR(INDEX(Project_Match!$C$3:$C$151,MATCH(I28,Project_Match!$A$3:$A$151,0)),"")</f>
        <v>New Wind</v>
      </c>
      <c r="D28" s="129" t="s">
        <v>406</v>
      </c>
      <c r="E28" s="129">
        <v>0</v>
      </c>
      <c r="F28" s="129" t="s">
        <v>407</v>
      </c>
      <c r="G28" s="130" t="s">
        <v>407</v>
      </c>
      <c r="H28" s="130" t="s">
        <v>59</v>
      </c>
      <c r="I28" s="130" t="s">
        <v>278</v>
      </c>
      <c r="J28" s="129">
        <v>2026</v>
      </c>
      <c r="K28" s="130">
        <v>2</v>
      </c>
      <c r="L28" s="130">
        <v>200</v>
      </c>
      <c r="M28" s="130">
        <v>20</v>
      </c>
      <c r="N28" s="130">
        <v>36.764779700536202</v>
      </c>
      <c r="O28" s="130">
        <v>644.11894035339401</v>
      </c>
      <c r="P28" s="130">
        <v>36.764779700536202</v>
      </c>
      <c r="T28" s="130">
        <v>16924</v>
      </c>
      <c r="U28" s="130">
        <v>554</v>
      </c>
      <c r="AB28" s="130">
        <v>31114.55</v>
      </c>
      <c r="AC28" s="130">
        <v>31114.546386718801</v>
      </c>
      <c r="AD28" s="130">
        <v>48.305591463663298</v>
      </c>
      <c r="AF28" s="130">
        <v>31114.546386718801</v>
      </c>
      <c r="AG28" s="130">
        <v>31114.546386718801</v>
      </c>
      <c r="AH28" s="130">
        <v>28.3503547935765</v>
      </c>
      <c r="AI28" s="130">
        <v>18261.000488281301</v>
      </c>
      <c r="AL28" s="130">
        <v>0</v>
      </c>
      <c r="AM28" s="130">
        <v>-12853.5458984375</v>
      </c>
    </row>
    <row r="29" spans="1:39" ht="16.5" hidden="1" x14ac:dyDescent="0.5">
      <c r="A29" s="20" t="str">
        <f>INDEX(Resource_Match!$B$2:$B$17,MATCH($H29,Resource_Match!$C$2:$C$17,0))</f>
        <v>Wind</v>
      </c>
      <c r="B29" s="20" t="str">
        <f>INDEX(Resource_Match!$A$2:$A$17,MATCH($H29,Resource_Match!$C$2:$C$17,0))</f>
        <v>Onshore Wind</v>
      </c>
      <c r="C29" s="20" t="str">
        <f>IFERROR(INDEX(Project_Match!$C$3:$C$151,MATCH(I29,Project_Match!$A$3:$A$151,0)),"")</f>
        <v>New Wind</v>
      </c>
      <c r="D29" s="129" t="s">
        <v>406</v>
      </c>
      <c r="E29" s="129">
        <v>0</v>
      </c>
      <c r="F29" s="129" t="s">
        <v>407</v>
      </c>
      <c r="G29" s="130" t="s">
        <v>407</v>
      </c>
      <c r="H29" s="130" t="s">
        <v>59</v>
      </c>
      <c r="I29" s="130" t="s">
        <v>280</v>
      </c>
      <c r="J29" s="129">
        <v>2026</v>
      </c>
      <c r="K29" s="130">
        <v>2</v>
      </c>
      <c r="L29" s="130">
        <v>200</v>
      </c>
      <c r="M29" s="130">
        <v>24</v>
      </c>
      <c r="N29" s="130">
        <v>36.764779700536202</v>
      </c>
      <c r="O29" s="130">
        <v>644.11894035339401</v>
      </c>
      <c r="P29" s="130">
        <v>36.764779700536202</v>
      </c>
      <c r="T29" s="130">
        <v>16924</v>
      </c>
      <c r="U29" s="130">
        <v>554</v>
      </c>
      <c r="AB29" s="130">
        <v>29432.04</v>
      </c>
      <c r="AC29" s="130">
        <v>29432.036621093801</v>
      </c>
      <c r="AD29" s="130">
        <v>45.693481090535798</v>
      </c>
      <c r="AF29" s="130">
        <v>29432.036621093801</v>
      </c>
      <c r="AG29" s="130">
        <v>29432.036621093801</v>
      </c>
      <c r="AH29" s="130">
        <v>28.3503547935765</v>
      </c>
      <c r="AI29" s="130">
        <v>18261.000488281301</v>
      </c>
      <c r="AL29" s="130">
        <v>0</v>
      </c>
      <c r="AM29" s="130">
        <v>-11171.0361328125</v>
      </c>
    </row>
    <row r="30" spans="1:39" ht="16.5" hidden="1" x14ac:dyDescent="0.5">
      <c r="A30" s="20" t="str">
        <f>INDEX(Resource_Match!$B$2:$B$17,MATCH($H30,Resource_Match!$C$2:$C$17,0))</f>
        <v>Coal</v>
      </c>
      <c r="B30" s="20" t="str">
        <f>INDEX(Resource_Match!$A$2:$A$17,MATCH($H30,Resource_Match!$C$2:$C$17,0))</f>
        <v>Coal</v>
      </c>
      <c r="C30" s="20" t="str">
        <f>IFERROR(INDEX(Project_Match!$C$3:$C$151,MATCH(I30,Project_Match!$A$3:$A$151,0)),"")</f>
        <v/>
      </c>
      <c r="D30" s="129" t="s">
        <v>406</v>
      </c>
      <c r="E30" s="129">
        <v>0</v>
      </c>
      <c r="F30" s="129" t="s">
        <v>407</v>
      </c>
      <c r="G30" s="130" t="s">
        <v>407</v>
      </c>
      <c r="H30" s="130" t="s">
        <v>38</v>
      </c>
      <c r="I30" s="130" t="s">
        <v>339</v>
      </c>
      <c r="J30" s="129">
        <v>2027</v>
      </c>
      <c r="K30" s="130">
        <v>1</v>
      </c>
      <c r="L30" s="130">
        <v>385</v>
      </c>
      <c r="M30" s="130">
        <v>385</v>
      </c>
      <c r="N30" s="130">
        <v>45.034885321662799</v>
      </c>
      <c r="O30" s="130">
        <v>1291.77172851563</v>
      </c>
      <c r="P30" s="130">
        <v>38.301954827599602</v>
      </c>
      <c r="T30" s="130">
        <v>3945.05662536621</v>
      </c>
      <c r="U30" s="130">
        <v>0</v>
      </c>
      <c r="V30" s="130">
        <v>9500.0024320098491</v>
      </c>
      <c r="W30" s="130">
        <v>12271834.5625</v>
      </c>
      <c r="X30" s="130">
        <v>31718.416137695302</v>
      </c>
      <c r="Z30" s="130">
        <v>2.5846515430235502</v>
      </c>
      <c r="AB30" s="130">
        <v>2762.92</v>
      </c>
      <c r="AC30" s="130">
        <v>34481.331787109397</v>
      </c>
      <c r="AD30" s="130">
        <v>26.693053444304599</v>
      </c>
      <c r="AF30" s="130">
        <v>34481.331787109397</v>
      </c>
      <c r="AG30" s="130">
        <v>19633.284301757802</v>
      </c>
      <c r="AH30" s="130">
        <v>31.609182746035501</v>
      </c>
      <c r="AI30" s="130">
        <v>40831.8486328125</v>
      </c>
      <c r="AL30" s="130">
        <v>0</v>
      </c>
      <c r="AM30" s="130">
        <v>6350.5168457031295</v>
      </c>
    </row>
    <row r="31" spans="1:39" ht="16.5" hidden="1" x14ac:dyDescent="0.5">
      <c r="A31" s="20" t="str">
        <f>INDEX(Resource_Match!$B$2:$B$17,MATCH($H31,Resource_Match!$C$2:$C$17,0))</f>
        <v>Coal</v>
      </c>
      <c r="B31" s="20" t="str">
        <f>INDEX(Resource_Match!$A$2:$A$17,MATCH($H31,Resource_Match!$C$2:$C$17,0))</f>
        <v>Coal</v>
      </c>
      <c r="C31" s="20" t="str">
        <f>IFERROR(INDEX(Project_Match!$C$3:$C$151,MATCH(I31,Project_Match!$A$3:$A$151,0)),"")</f>
        <v/>
      </c>
      <c r="D31" s="129" t="s">
        <v>406</v>
      </c>
      <c r="E31" s="129">
        <v>0</v>
      </c>
      <c r="F31" s="129" t="s">
        <v>407</v>
      </c>
      <c r="G31" s="130" t="s">
        <v>407</v>
      </c>
      <c r="H31" s="130" t="s">
        <v>38</v>
      </c>
      <c r="I31" s="130" t="s">
        <v>340</v>
      </c>
      <c r="J31" s="129">
        <v>2027</v>
      </c>
      <c r="K31" s="130">
        <v>1</v>
      </c>
      <c r="L31" s="130">
        <v>395</v>
      </c>
      <c r="M31" s="130">
        <v>395</v>
      </c>
      <c r="N31" s="130">
        <v>45.034890891182599</v>
      </c>
      <c r="O31" s="130">
        <v>1321.91649246216</v>
      </c>
      <c r="P31" s="130">
        <v>38.203470679791899</v>
      </c>
      <c r="T31" s="130">
        <v>3945.05662536621</v>
      </c>
      <c r="U31" s="130">
        <v>0</v>
      </c>
      <c r="V31" s="130">
        <v>9499.9977610987407</v>
      </c>
      <c r="W31" s="130">
        <v>12558203.71875</v>
      </c>
      <c r="X31" s="130">
        <v>32458.5895996094</v>
      </c>
      <c r="Z31" s="130">
        <v>2.5846522581208902</v>
      </c>
      <c r="AB31" s="130">
        <v>2912.1</v>
      </c>
      <c r="AC31" s="130">
        <v>35370.691528320298</v>
      </c>
      <c r="AD31" s="130">
        <v>26.757130068360102</v>
      </c>
      <c r="AF31" s="130">
        <v>35370.691528320298</v>
      </c>
      <c r="AG31" s="130">
        <v>20487.000854492198</v>
      </c>
      <c r="AH31" s="130">
        <v>31.626466456706702</v>
      </c>
      <c r="AI31" s="130">
        <v>41807.547607421897</v>
      </c>
      <c r="AL31" s="130">
        <v>0</v>
      </c>
      <c r="AM31" s="130">
        <v>6436.8560791015598</v>
      </c>
    </row>
    <row r="32" spans="1:39" ht="16.5" hidden="1" x14ac:dyDescent="0.5">
      <c r="A32" s="20" t="str">
        <f>INDEX(Resource_Match!$B$2:$B$17,MATCH($H32,Resource_Match!$C$2:$C$17,0))</f>
        <v>Gas</v>
      </c>
      <c r="B32" s="20" t="str">
        <f>INDEX(Resource_Match!$A$2:$A$17,MATCH($H32,Resource_Match!$C$2:$C$17,0))</f>
        <v>Gas</v>
      </c>
      <c r="C32" s="20" t="str">
        <f>IFERROR(INDEX(Project_Match!$C$3:$C$151,MATCH(I32,Project_Match!$A$3:$A$151,0)),"")</f>
        <v/>
      </c>
      <c r="D32" s="129" t="s">
        <v>406</v>
      </c>
      <c r="E32" s="129">
        <v>0</v>
      </c>
      <c r="F32" s="129" t="s">
        <v>407</v>
      </c>
      <c r="G32" s="130" t="s">
        <v>407</v>
      </c>
      <c r="H32" s="130" t="s">
        <v>40</v>
      </c>
      <c r="I32" s="130" t="s">
        <v>414</v>
      </c>
      <c r="J32" s="129">
        <v>2027</v>
      </c>
      <c r="K32" s="130">
        <v>1</v>
      </c>
      <c r="L32" s="130">
        <v>295</v>
      </c>
      <c r="M32" s="130">
        <v>295</v>
      </c>
      <c r="N32" s="130">
        <v>86.603177958307597</v>
      </c>
      <c r="O32" s="130">
        <v>190.83677673339801</v>
      </c>
      <c r="P32" s="130">
        <v>7.3847526017103302</v>
      </c>
      <c r="T32" s="130">
        <v>646.90435791015602</v>
      </c>
      <c r="U32" s="130">
        <v>26.954347610473601</v>
      </c>
      <c r="V32" s="130">
        <v>10650.0010626322</v>
      </c>
      <c r="W32" s="130">
        <v>2092412.25</v>
      </c>
      <c r="X32" s="130">
        <v>7101.99462890625</v>
      </c>
      <c r="Z32" s="130">
        <v>3.3941660535137101</v>
      </c>
      <c r="AA32" s="130">
        <v>104.11163330078099</v>
      </c>
      <c r="AB32" s="130">
        <v>326.62</v>
      </c>
      <c r="AC32" s="130">
        <v>7532.7214355468795</v>
      </c>
      <c r="AD32" s="130">
        <v>39.472063846845401</v>
      </c>
      <c r="AE32" s="130">
        <v>17683.973144531301</v>
      </c>
      <c r="AF32" s="130">
        <v>25216.6945800781</v>
      </c>
      <c r="AG32" s="130">
        <v>7532.671875</v>
      </c>
      <c r="AH32" s="130">
        <v>45.064010997643699</v>
      </c>
      <c r="AI32" s="130">
        <v>8599.87060546875</v>
      </c>
      <c r="AL32" s="130">
        <v>0</v>
      </c>
      <c r="AM32" s="130">
        <v>-16616.8239746094</v>
      </c>
    </row>
    <row r="33" spans="1:39" ht="16.5" hidden="1" x14ac:dyDescent="0.5">
      <c r="A33" s="20" t="str">
        <f>INDEX(Resource_Match!$B$2:$B$17,MATCH($H33,Resource_Match!$C$2:$C$17,0))</f>
        <v>Solar</v>
      </c>
      <c r="B33" s="20" t="str">
        <f>INDEX(Resource_Match!$A$2:$A$17,MATCH($H33,Resource_Match!$C$2:$C$17,0))</f>
        <v>Utility Solar</v>
      </c>
      <c r="C33" s="20" t="str">
        <f>IFERROR(INDEX(Project_Match!$C$3:$C$151,MATCH(I33,Project_Match!$A$3:$A$151,0)),"")</f>
        <v>New Solar</v>
      </c>
      <c r="D33" s="129" t="s">
        <v>406</v>
      </c>
      <c r="E33" s="129">
        <v>0</v>
      </c>
      <c r="F33" s="129" t="s">
        <v>407</v>
      </c>
      <c r="G33" s="130" t="s">
        <v>407</v>
      </c>
      <c r="H33" s="130" t="s">
        <v>45</v>
      </c>
      <c r="I33" s="130" t="s">
        <v>208</v>
      </c>
      <c r="J33" s="129">
        <v>2027</v>
      </c>
      <c r="K33" s="130">
        <v>20</v>
      </c>
      <c r="L33" s="130">
        <v>400</v>
      </c>
      <c r="M33" s="130">
        <v>196</v>
      </c>
      <c r="N33" s="130">
        <v>26.574048821784601</v>
      </c>
      <c r="O33" s="130">
        <v>931.15467071533203</v>
      </c>
      <c r="P33" s="130">
        <v>26.574048821784601</v>
      </c>
      <c r="T33" s="130">
        <v>84760</v>
      </c>
      <c r="U33" s="130">
        <v>7300</v>
      </c>
      <c r="AB33" s="130">
        <v>27739.49</v>
      </c>
      <c r="AC33" s="130">
        <v>27739.486694335901</v>
      </c>
      <c r="AD33" s="130">
        <v>29.790417818584199</v>
      </c>
      <c r="AF33" s="130">
        <v>27739.486694335901</v>
      </c>
      <c r="AG33" s="130">
        <v>27739.486816406301</v>
      </c>
      <c r="AH33" s="130">
        <v>31.534202920720599</v>
      </c>
      <c r="AI33" s="130">
        <v>29363.220336914099</v>
      </c>
      <c r="AL33" s="130">
        <v>0</v>
      </c>
      <c r="AM33" s="130">
        <v>1623.73364257813</v>
      </c>
    </row>
    <row r="34" spans="1:39" ht="16.5" hidden="1" x14ac:dyDescent="0.5">
      <c r="A34" s="20" t="str">
        <f>INDEX(Resource_Match!$B$2:$B$17,MATCH($H34,Resource_Match!$C$2:$C$17,0))</f>
        <v>Solar</v>
      </c>
      <c r="B34" s="20" t="str">
        <f>INDEX(Resource_Match!$A$2:$A$17,MATCH($H34,Resource_Match!$C$2:$C$17,0))</f>
        <v>Utility Solar</v>
      </c>
      <c r="C34" s="20" t="str">
        <f>IFERROR(INDEX(Project_Match!$C$3:$C$151,MATCH(I34,Project_Match!$A$3:$A$151,0)),"")</f>
        <v>New Solar</v>
      </c>
      <c r="D34" s="129" t="s">
        <v>406</v>
      </c>
      <c r="E34" s="129">
        <v>0</v>
      </c>
      <c r="F34" s="129" t="s">
        <v>407</v>
      </c>
      <c r="G34" s="130" t="s">
        <v>407</v>
      </c>
      <c r="H34" s="130" t="s">
        <v>45</v>
      </c>
      <c r="I34" s="130" t="s">
        <v>211</v>
      </c>
      <c r="J34" s="129">
        <v>2027</v>
      </c>
      <c r="K34" s="130">
        <v>25</v>
      </c>
      <c r="L34" s="130">
        <v>500</v>
      </c>
      <c r="M34" s="130">
        <v>200</v>
      </c>
      <c r="N34" s="130">
        <v>26.5740492137055</v>
      </c>
      <c r="O34" s="130">
        <v>1163.9433555603</v>
      </c>
      <c r="P34" s="130">
        <v>26.5740492137055</v>
      </c>
      <c r="T34" s="130">
        <v>105950</v>
      </c>
      <c r="U34" s="130">
        <v>9125</v>
      </c>
      <c r="AB34" s="130">
        <v>32759.31</v>
      </c>
      <c r="AC34" s="130">
        <v>32759.311645507802</v>
      </c>
      <c r="AD34" s="130">
        <v>28.145108169579299</v>
      </c>
      <c r="AF34" s="130">
        <v>32759.311645507802</v>
      </c>
      <c r="AG34" s="130">
        <v>32759.3107910156</v>
      </c>
      <c r="AH34" s="130">
        <v>31.5342028489329</v>
      </c>
      <c r="AI34" s="130">
        <v>36704.025878906301</v>
      </c>
      <c r="AL34" s="130">
        <v>0</v>
      </c>
      <c r="AM34" s="130">
        <v>3944.7142333984398</v>
      </c>
    </row>
    <row r="35" spans="1:39" ht="16.5" hidden="1" x14ac:dyDescent="0.5">
      <c r="A35" s="20" t="str">
        <f>INDEX(Resource_Match!$B$2:$B$17,MATCH($H35,Resource_Match!$C$2:$C$17,0))</f>
        <v>Wind</v>
      </c>
      <c r="B35" s="20" t="str">
        <f>INDEX(Resource_Match!$A$2:$A$17,MATCH($H35,Resource_Match!$C$2:$C$17,0))</f>
        <v>Onshore Wind</v>
      </c>
      <c r="C35" s="20" t="str">
        <f>IFERROR(INDEX(Project_Match!$C$3:$C$151,MATCH(I35,Project_Match!$A$3:$A$151,0)),"")</f>
        <v>New Wind</v>
      </c>
      <c r="D35" s="129" t="s">
        <v>406</v>
      </c>
      <c r="E35" s="129">
        <v>0</v>
      </c>
      <c r="F35" s="129" t="s">
        <v>407</v>
      </c>
      <c r="G35" s="130" t="s">
        <v>407</v>
      </c>
      <c r="H35" s="130" t="s">
        <v>59</v>
      </c>
      <c r="I35" s="130" t="s">
        <v>278</v>
      </c>
      <c r="J35" s="129">
        <v>2027</v>
      </c>
      <c r="K35" s="130">
        <v>2</v>
      </c>
      <c r="L35" s="130">
        <v>200</v>
      </c>
      <c r="M35" s="130">
        <v>20</v>
      </c>
      <c r="N35" s="130">
        <v>36.705609652549697</v>
      </c>
      <c r="O35" s="130">
        <v>643.08228111267101</v>
      </c>
      <c r="P35" s="130">
        <v>36.705609652549697</v>
      </c>
      <c r="T35" s="130">
        <v>16924</v>
      </c>
      <c r="U35" s="130">
        <v>552</v>
      </c>
      <c r="AB35" s="130">
        <v>31747.89</v>
      </c>
      <c r="AC35" s="130">
        <v>31747.890625</v>
      </c>
      <c r="AD35" s="130">
        <v>49.3683181101947</v>
      </c>
      <c r="AF35" s="130">
        <v>31747.890625</v>
      </c>
      <c r="AG35" s="130">
        <v>31747.890625</v>
      </c>
      <c r="AH35" s="130">
        <v>29.591916982473599</v>
      </c>
      <c r="AI35" s="130">
        <v>19030.037475585901</v>
      </c>
      <c r="AL35" s="130">
        <v>0</v>
      </c>
      <c r="AM35" s="130">
        <v>-12717.853149414101</v>
      </c>
    </row>
    <row r="36" spans="1:39" ht="16.5" hidden="1" x14ac:dyDescent="0.5">
      <c r="A36" s="20" t="str">
        <f>INDEX(Resource_Match!$B$2:$B$17,MATCH($H36,Resource_Match!$C$2:$C$17,0))</f>
        <v>Wind</v>
      </c>
      <c r="B36" s="20" t="str">
        <f>INDEX(Resource_Match!$A$2:$A$17,MATCH($H36,Resource_Match!$C$2:$C$17,0))</f>
        <v>Onshore Wind</v>
      </c>
      <c r="C36" s="20" t="str">
        <f>IFERROR(INDEX(Project_Match!$C$3:$C$151,MATCH(I36,Project_Match!$A$3:$A$151,0)),"")</f>
        <v>New Wind</v>
      </c>
      <c r="D36" s="129" t="s">
        <v>406</v>
      </c>
      <c r="E36" s="129">
        <v>0</v>
      </c>
      <c r="F36" s="129" t="s">
        <v>407</v>
      </c>
      <c r="G36" s="130" t="s">
        <v>407</v>
      </c>
      <c r="H36" s="130" t="s">
        <v>59</v>
      </c>
      <c r="I36" s="130" t="s">
        <v>280</v>
      </c>
      <c r="J36" s="129">
        <v>2027</v>
      </c>
      <c r="K36" s="130">
        <v>2</v>
      </c>
      <c r="L36" s="130">
        <v>200</v>
      </c>
      <c r="M36" s="130">
        <v>24</v>
      </c>
      <c r="N36" s="130">
        <v>36.705609652549697</v>
      </c>
      <c r="O36" s="130">
        <v>643.08228111267101</v>
      </c>
      <c r="P36" s="130">
        <v>36.705609652549697</v>
      </c>
      <c r="T36" s="130">
        <v>16924</v>
      </c>
      <c r="U36" s="130">
        <v>552</v>
      </c>
      <c r="AB36" s="130">
        <v>30031.14</v>
      </c>
      <c r="AC36" s="130">
        <v>30031.1350097656</v>
      </c>
      <c r="AD36" s="130">
        <v>46.6987443003488</v>
      </c>
      <c r="AF36" s="130">
        <v>30031.1350097656</v>
      </c>
      <c r="AG36" s="130">
        <v>30031.1350097656</v>
      </c>
      <c r="AH36" s="130">
        <v>29.591916982473599</v>
      </c>
      <c r="AI36" s="130">
        <v>19030.037475585901</v>
      </c>
      <c r="AL36" s="130">
        <v>0</v>
      </c>
      <c r="AM36" s="130">
        <v>-11001.0975341797</v>
      </c>
    </row>
    <row r="37" spans="1:39" ht="16.5" hidden="1" x14ac:dyDescent="0.5">
      <c r="A37" s="20" t="str">
        <f>INDEX(Resource_Match!$B$2:$B$17,MATCH($H37,Resource_Match!$C$2:$C$17,0))</f>
        <v>Coal</v>
      </c>
      <c r="B37" s="20" t="str">
        <f>INDEX(Resource_Match!$A$2:$A$17,MATCH($H37,Resource_Match!$C$2:$C$17,0))</f>
        <v>Coal</v>
      </c>
      <c r="C37" s="20" t="str">
        <f>IFERROR(INDEX(Project_Match!$C$3:$C$151,MATCH(I37,Project_Match!$A$3:$A$151,0)),"")</f>
        <v/>
      </c>
      <c r="D37" s="129" t="s">
        <v>406</v>
      </c>
      <c r="E37" s="129">
        <v>0</v>
      </c>
      <c r="F37" s="129" t="s">
        <v>407</v>
      </c>
      <c r="G37" s="130" t="s">
        <v>407</v>
      </c>
      <c r="H37" s="130" t="s">
        <v>38</v>
      </c>
      <c r="I37" s="130" t="s">
        <v>339</v>
      </c>
      <c r="J37" s="129">
        <v>2028</v>
      </c>
      <c r="K37" s="130">
        <v>1</v>
      </c>
      <c r="L37" s="130">
        <v>385</v>
      </c>
      <c r="M37" s="130">
        <v>385</v>
      </c>
      <c r="N37" s="130">
        <v>45.0413027369855</v>
      </c>
      <c r="O37" s="130">
        <v>1013.23573303223</v>
      </c>
      <c r="P37" s="130">
        <v>29.961078378404299</v>
      </c>
      <c r="R37" s="130">
        <v>561.46121597290005</v>
      </c>
      <c r="S37" s="130">
        <v>109</v>
      </c>
      <c r="T37" s="130">
        <v>3956.4290618896498</v>
      </c>
      <c r="U37" s="130">
        <v>0</v>
      </c>
      <c r="V37" s="130">
        <v>9505.2665791581203</v>
      </c>
      <c r="W37" s="130">
        <v>9631075.75</v>
      </c>
      <c r="X37" s="130">
        <v>25364.692993164099</v>
      </c>
      <c r="Y37" s="130">
        <v>13455.253631591801</v>
      </c>
      <c r="Z37" s="130">
        <v>4.0306968434710804</v>
      </c>
      <c r="AB37" s="130">
        <v>2213.7600000000002</v>
      </c>
      <c r="AC37" s="130">
        <v>41033.710205078103</v>
      </c>
      <c r="AD37" s="130">
        <v>40.497693544896897</v>
      </c>
      <c r="AF37" s="130">
        <v>41033.710205078103</v>
      </c>
      <c r="AG37" s="130">
        <v>18454.558044433601</v>
      </c>
      <c r="AH37" s="130">
        <v>42.377777878508901</v>
      </c>
      <c r="AI37" s="130">
        <v>42938.678833007798</v>
      </c>
      <c r="AL37" s="130">
        <v>0</v>
      </c>
      <c r="AM37" s="130">
        <v>1904.96862792969</v>
      </c>
    </row>
    <row r="38" spans="1:39" ht="16.5" hidden="1" x14ac:dyDescent="0.5">
      <c r="A38" s="20" t="str">
        <f>INDEX(Resource_Match!$B$2:$B$17,MATCH($H38,Resource_Match!$C$2:$C$17,0))</f>
        <v>Coal</v>
      </c>
      <c r="B38" s="20" t="str">
        <f>INDEX(Resource_Match!$A$2:$A$17,MATCH($H38,Resource_Match!$C$2:$C$17,0))</f>
        <v>Coal</v>
      </c>
      <c r="C38" s="20" t="str">
        <f>IFERROR(INDEX(Project_Match!$C$3:$C$151,MATCH(I38,Project_Match!$A$3:$A$151,0)),"")</f>
        <v/>
      </c>
      <c r="D38" s="129" t="s">
        <v>406</v>
      </c>
      <c r="E38" s="129">
        <v>0</v>
      </c>
      <c r="F38" s="129" t="s">
        <v>407</v>
      </c>
      <c r="G38" s="130" t="s">
        <v>407</v>
      </c>
      <c r="H38" s="130" t="s">
        <v>38</v>
      </c>
      <c r="I38" s="130" t="s">
        <v>340</v>
      </c>
      <c r="J38" s="129">
        <v>2028</v>
      </c>
      <c r="K38" s="130">
        <v>1</v>
      </c>
      <c r="L38" s="130">
        <v>395</v>
      </c>
      <c r="M38" s="130">
        <v>395</v>
      </c>
      <c r="N38" s="130">
        <v>45.041307497408198</v>
      </c>
      <c r="O38" s="130">
        <v>1010.52088165283</v>
      </c>
      <c r="P38" s="130">
        <v>29.124325057435598</v>
      </c>
      <c r="R38" s="130">
        <v>561.46121597290005</v>
      </c>
      <c r="S38" s="130">
        <v>224</v>
      </c>
      <c r="T38" s="130">
        <v>3956.4290618896498</v>
      </c>
      <c r="U38" s="130">
        <v>0</v>
      </c>
      <c r="V38" s="130">
        <v>9505.2761149174603</v>
      </c>
      <c r="W38" s="130">
        <v>9605280</v>
      </c>
      <c r="X38" s="130">
        <v>25296.7624511719</v>
      </c>
      <c r="Y38" s="130">
        <v>13419.2195739746</v>
      </c>
      <c r="Z38" s="130">
        <v>4.0306979104353502</v>
      </c>
      <c r="AB38" s="130">
        <v>2273.9499999999998</v>
      </c>
      <c r="AC38" s="130">
        <v>40989.9345703125</v>
      </c>
      <c r="AD38" s="130">
        <v>40.563174214934001</v>
      </c>
      <c r="AF38" s="130">
        <v>40989.9345703125</v>
      </c>
      <c r="AG38" s="130">
        <v>18374.2910766602</v>
      </c>
      <c r="AH38" s="130">
        <v>42.476987092123998</v>
      </c>
      <c r="AI38" s="130">
        <v>42923.882446289099</v>
      </c>
      <c r="AL38" s="130">
        <v>0</v>
      </c>
      <c r="AM38" s="130">
        <v>1933.94787597656</v>
      </c>
    </row>
    <row r="39" spans="1:39" ht="16.5" hidden="1" x14ac:dyDescent="0.5">
      <c r="A39" s="20" t="str">
        <f>INDEX(Resource_Match!$B$2:$B$17,MATCH($H39,Resource_Match!$C$2:$C$17,0))</f>
        <v>Gas</v>
      </c>
      <c r="B39" s="20" t="str">
        <f>INDEX(Resource_Match!$A$2:$A$17,MATCH($H39,Resource_Match!$C$2:$C$17,0))</f>
        <v>Gas</v>
      </c>
      <c r="C39" s="20" t="str">
        <f>IFERROR(INDEX(Project_Match!$C$3:$C$151,MATCH(I39,Project_Match!$A$3:$A$151,0)),"")</f>
        <v/>
      </c>
      <c r="D39" s="129" t="s">
        <v>406</v>
      </c>
      <c r="E39" s="129">
        <v>0</v>
      </c>
      <c r="F39" s="129" t="s">
        <v>407</v>
      </c>
      <c r="G39" s="130" t="s">
        <v>407</v>
      </c>
      <c r="H39" s="130" t="s">
        <v>40</v>
      </c>
      <c r="I39" s="130" t="s">
        <v>414</v>
      </c>
      <c r="J39" s="129">
        <v>2028</v>
      </c>
      <c r="K39" s="130">
        <v>1</v>
      </c>
      <c r="L39" s="130">
        <v>295</v>
      </c>
      <c r="M39" s="130">
        <v>295</v>
      </c>
      <c r="N39" s="130">
        <v>86.617620680773896</v>
      </c>
      <c r="O39" s="130">
        <v>132.266471862793</v>
      </c>
      <c r="P39" s="130">
        <v>5.1042910014661897</v>
      </c>
      <c r="S39" s="130">
        <v>176</v>
      </c>
      <c r="T39" s="130">
        <v>448.36090087890602</v>
      </c>
      <c r="U39" s="130">
        <v>18.681707382202099</v>
      </c>
      <c r="V39" s="130">
        <v>10677.176291244699</v>
      </c>
      <c r="W39" s="130">
        <v>1453817.9375</v>
      </c>
      <c r="X39" s="130">
        <v>5130.7658691406295</v>
      </c>
      <c r="Y39" s="130">
        <v>1177.2945861816399</v>
      </c>
      <c r="Z39" s="130">
        <v>4.3389617727304097</v>
      </c>
      <c r="AA39" s="130">
        <v>73.745878219604506</v>
      </c>
      <c r="AB39" s="130">
        <v>231.34</v>
      </c>
      <c r="AC39" s="130">
        <v>6613.1506347656295</v>
      </c>
      <c r="AD39" s="130">
        <v>49.998692349076897</v>
      </c>
      <c r="AE39" s="130">
        <v>18073.01953125</v>
      </c>
      <c r="AF39" s="130">
        <v>24686.1701660156</v>
      </c>
      <c r="AG39" s="130">
        <v>6597.513671875</v>
      </c>
      <c r="AH39" s="130">
        <v>57.417452069575297</v>
      </c>
      <c r="AI39" s="130">
        <v>7594.40380859375</v>
      </c>
      <c r="AL39" s="130">
        <v>0</v>
      </c>
      <c r="AM39" s="130">
        <v>-17091.7663574219</v>
      </c>
    </row>
    <row r="40" spans="1:39" ht="16.5" hidden="1" x14ac:dyDescent="0.5">
      <c r="A40" s="20" t="str">
        <f>INDEX(Resource_Match!$B$2:$B$17,MATCH($H40,Resource_Match!$C$2:$C$17,0))</f>
        <v>Solar</v>
      </c>
      <c r="B40" s="20" t="str">
        <f>INDEX(Resource_Match!$A$2:$A$17,MATCH($H40,Resource_Match!$C$2:$C$17,0))</f>
        <v>Utility Solar</v>
      </c>
      <c r="C40" s="20" t="str">
        <f>IFERROR(INDEX(Project_Match!$C$3:$C$151,MATCH(I40,Project_Match!$A$3:$A$151,0)),"")</f>
        <v>New Solar</v>
      </c>
      <c r="D40" s="129" t="s">
        <v>406</v>
      </c>
      <c r="E40" s="129">
        <v>0</v>
      </c>
      <c r="F40" s="129" t="s">
        <v>407</v>
      </c>
      <c r="G40" s="130" t="s">
        <v>407</v>
      </c>
      <c r="H40" s="130" t="s">
        <v>45</v>
      </c>
      <c r="I40" s="130" t="s">
        <v>208</v>
      </c>
      <c r="J40" s="129">
        <v>2028</v>
      </c>
      <c r="K40" s="130">
        <v>20</v>
      </c>
      <c r="L40" s="130">
        <v>400</v>
      </c>
      <c r="M40" s="130">
        <v>196</v>
      </c>
      <c r="N40" s="130">
        <v>26.517524636725501</v>
      </c>
      <c r="O40" s="130">
        <v>928.49055480956997</v>
      </c>
      <c r="P40" s="130">
        <v>26.425619160108401</v>
      </c>
      <c r="R40" s="130">
        <v>3229.1756057739299</v>
      </c>
      <c r="T40" s="130">
        <v>85660</v>
      </c>
      <c r="U40" s="130">
        <v>7320</v>
      </c>
      <c r="AB40" s="130">
        <v>28268.639999999999</v>
      </c>
      <c r="AC40" s="130">
        <v>28268.6437988281</v>
      </c>
      <c r="AD40" s="130">
        <v>30.445806532330199</v>
      </c>
      <c r="AF40" s="130">
        <v>28268.6437988281</v>
      </c>
      <c r="AG40" s="130">
        <v>28366.960327148401</v>
      </c>
      <c r="AH40" s="130">
        <v>38.234915399630601</v>
      </c>
      <c r="AI40" s="130">
        <v>35500.7578125</v>
      </c>
      <c r="AL40" s="130">
        <v>0</v>
      </c>
      <c r="AM40" s="130">
        <v>7232.1140136718795</v>
      </c>
    </row>
    <row r="41" spans="1:39" ht="16.5" hidden="1" x14ac:dyDescent="0.5">
      <c r="A41" s="20" t="str">
        <f>INDEX(Resource_Match!$B$2:$B$17,MATCH($H41,Resource_Match!$C$2:$C$17,0))</f>
        <v>Solar</v>
      </c>
      <c r="B41" s="20" t="str">
        <f>INDEX(Resource_Match!$A$2:$A$17,MATCH($H41,Resource_Match!$C$2:$C$17,0))</f>
        <v>Utility Solar</v>
      </c>
      <c r="C41" s="20" t="str">
        <f>IFERROR(INDEX(Project_Match!$C$3:$C$151,MATCH(I41,Project_Match!$A$3:$A$151,0)),"")</f>
        <v>New Solar</v>
      </c>
      <c r="D41" s="129" t="s">
        <v>406</v>
      </c>
      <c r="E41" s="129">
        <v>0</v>
      </c>
      <c r="F41" s="129" t="s">
        <v>407</v>
      </c>
      <c r="G41" s="130" t="s">
        <v>407</v>
      </c>
      <c r="H41" s="130" t="s">
        <v>45</v>
      </c>
      <c r="I41" s="130" t="s">
        <v>211</v>
      </c>
      <c r="J41" s="129">
        <v>2028</v>
      </c>
      <c r="K41" s="130">
        <v>25</v>
      </c>
      <c r="L41" s="130">
        <v>500</v>
      </c>
      <c r="M41" s="130">
        <v>200</v>
      </c>
      <c r="N41" s="130">
        <v>26.5175253967118</v>
      </c>
      <c r="O41" s="130">
        <v>1160.6132316589401</v>
      </c>
      <c r="P41" s="130">
        <v>26.425620028664301</v>
      </c>
      <c r="R41" s="130">
        <v>4036.4693260192898</v>
      </c>
      <c r="T41" s="130">
        <v>107075</v>
      </c>
      <c r="U41" s="130">
        <v>9150</v>
      </c>
      <c r="AB41" s="130">
        <v>33384.230000000003</v>
      </c>
      <c r="AC41" s="130">
        <v>33384.226684570298</v>
      </c>
      <c r="AD41" s="130">
        <v>28.7642995736419</v>
      </c>
      <c r="AF41" s="130">
        <v>33384.226684570298</v>
      </c>
      <c r="AG41" s="130">
        <v>33500.331542968801</v>
      </c>
      <c r="AH41" s="130">
        <v>38.234915405056597</v>
      </c>
      <c r="AI41" s="130">
        <v>44375.948730468801</v>
      </c>
      <c r="AL41" s="130">
        <v>0</v>
      </c>
      <c r="AM41" s="130">
        <v>10991.722045898399</v>
      </c>
    </row>
    <row r="42" spans="1:39" ht="16.5" hidden="1" x14ac:dyDescent="0.5">
      <c r="A42" s="20" t="str">
        <f>INDEX(Resource_Match!$B$2:$B$17,MATCH($H42,Resource_Match!$C$2:$C$17,0))</f>
        <v>Solar</v>
      </c>
      <c r="B42" s="20" t="str">
        <f>INDEX(Resource_Match!$A$2:$A$17,MATCH($H42,Resource_Match!$C$2:$C$17,0))</f>
        <v>Utility Solar</v>
      </c>
      <c r="C42" s="20" t="str">
        <f>IFERROR(INDEX(Project_Match!$C$3:$C$151,MATCH(I42,Project_Match!$A$3:$A$151,0)),"")</f>
        <v>New Solar</v>
      </c>
      <c r="D42" s="129" t="s">
        <v>406</v>
      </c>
      <c r="E42" s="129">
        <v>0</v>
      </c>
      <c r="F42" s="129" t="s">
        <v>407</v>
      </c>
      <c r="G42" s="130" t="s">
        <v>407</v>
      </c>
      <c r="H42" s="130" t="s">
        <v>45</v>
      </c>
      <c r="I42" s="130" t="s">
        <v>214</v>
      </c>
      <c r="J42" s="129">
        <v>2028</v>
      </c>
      <c r="K42" s="130">
        <v>25</v>
      </c>
      <c r="L42" s="130">
        <v>500</v>
      </c>
      <c r="M42" s="130">
        <v>200</v>
      </c>
      <c r="N42" s="130">
        <v>26.5175253967118</v>
      </c>
      <c r="O42" s="130">
        <v>1160.6132316589401</v>
      </c>
      <c r="P42" s="130">
        <v>26.425620028664301</v>
      </c>
      <c r="R42" s="130">
        <v>4036.4693260192898</v>
      </c>
      <c r="T42" s="130">
        <v>107075</v>
      </c>
      <c r="U42" s="130">
        <v>9150</v>
      </c>
      <c r="AB42" s="130">
        <v>31455.75</v>
      </c>
      <c r="AC42" s="130">
        <v>31455.7502441406</v>
      </c>
      <c r="AD42" s="130">
        <v>27.102698285783799</v>
      </c>
      <c r="AF42" s="130">
        <v>31455.7502441406</v>
      </c>
      <c r="AG42" s="130">
        <v>31565.1486816406</v>
      </c>
      <c r="AH42" s="130">
        <v>38.234915405056597</v>
      </c>
      <c r="AI42" s="130">
        <v>44375.948730468801</v>
      </c>
      <c r="AL42" s="130">
        <v>0</v>
      </c>
      <c r="AM42" s="130">
        <v>12920.1984863281</v>
      </c>
    </row>
    <row r="43" spans="1:39" ht="16.5" hidden="1" x14ac:dyDescent="0.5">
      <c r="A43" s="20" t="str">
        <f>INDEX(Resource_Match!$B$2:$B$17,MATCH($H43,Resource_Match!$C$2:$C$17,0))</f>
        <v>Wind</v>
      </c>
      <c r="B43" s="20" t="str">
        <f>INDEX(Resource_Match!$A$2:$A$17,MATCH($H43,Resource_Match!$C$2:$C$17,0))</f>
        <v>Onshore Wind</v>
      </c>
      <c r="C43" s="20" t="str">
        <f>IFERROR(INDEX(Project_Match!$C$3:$C$151,MATCH(I43,Project_Match!$A$3:$A$151,0)),"")</f>
        <v>New Wind</v>
      </c>
      <c r="D43" s="129" t="s">
        <v>406</v>
      </c>
      <c r="E43" s="129">
        <v>0</v>
      </c>
      <c r="F43" s="129" t="s">
        <v>407</v>
      </c>
      <c r="G43" s="130" t="s">
        <v>407</v>
      </c>
      <c r="H43" s="130" t="s">
        <v>59</v>
      </c>
      <c r="I43" s="130" t="s">
        <v>278</v>
      </c>
      <c r="J43" s="129">
        <v>2028</v>
      </c>
      <c r="K43" s="130">
        <v>2</v>
      </c>
      <c r="L43" s="130">
        <v>200</v>
      </c>
      <c r="M43" s="130">
        <v>20</v>
      </c>
      <c r="N43" s="130">
        <v>36.7810169204337</v>
      </c>
      <c r="O43" s="130">
        <v>645.46364021301304</v>
      </c>
      <c r="P43" s="130">
        <v>36.740872052197901</v>
      </c>
      <c r="R43" s="130">
        <v>705.26857662200905</v>
      </c>
      <c r="T43" s="130">
        <v>16984</v>
      </c>
      <c r="U43" s="130">
        <v>538</v>
      </c>
      <c r="AB43" s="130">
        <v>32566.49</v>
      </c>
      <c r="AC43" s="130">
        <v>32566.494628906301</v>
      </c>
      <c r="AD43" s="130">
        <v>50.454421597100101</v>
      </c>
      <c r="AF43" s="130">
        <v>32566.494628906301</v>
      </c>
      <c r="AG43" s="130">
        <v>32602.078613281301</v>
      </c>
      <c r="AH43" s="130">
        <v>38.736727164879198</v>
      </c>
      <c r="AI43" s="130">
        <v>25003.148925781301</v>
      </c>
      <c r="AL43" s="130">
        <v>0</v>
      </c>
      <c r="AM43" s="130">
        <v>-7563.345703125</v>
      </c>
    </row>
    <row r="44" spans="1:39" ht="16.5" hidden="1" x14ac:dyDescent="0.5">
      <c r="A44" s="20" t="str">
        <f>INDEX(Resource_Match!$B$2:$B$17,MATCH($H44,Resource_Match!$C$2:$C$17,0))</f>
        <v>Wind</v>
      </c>
      <c r="B44" s="20" t="str">
        <f>INDEX(Resource_Match!$A$2:$A$17,MATCH($H44,Resource_Match!$C$2:$C$17,0))</f>
        <v>Onshore Wind</v>
      </c>
      <c r="C44" s="20" t="str">
        <f>IFERROR(INDEX(Project_Match!$C$3:$C$151,MATCH(I44,Project_Match!$A$3:$A$151,0)),"")</f>
        <v>New Wind</v>
      </c>
      <c r="D44" s="129" t="s">
        <v>406</v>
      </c>
      <c r="E44" s="129">
        <v>0</v>
      </c>
      <c r="F44" s="129" t="s">
        <v>407</v>
      </c>
      <c r="G44" s="130" t="s">
        <v>407</v>
      </c>
      <c r="H44" s="130" t="s">
        <v>59</v>
      </c>
      <c r="I44" s="130" t="s">
        <v>280</v>
      </c>
      <c r="J44" s="129">
        <v>2028</v>
      </c>
      <c r="K44" s="130">
        <v>2</v>
      </c>
      <c r="L44" s="130">
        <v>200</v>
      </c>
      <c r="M44" s="130">
        <v>24</v>
      </c>
      <c r="N44" s="130">
        <v>36.7810169204337</v>
      </c>
      <c r="O44" s="130">
        <v>645.46364021301304</v>
      </c>
      <c r="P44" s="130">
        <v>36.740872052197901</v>
      </c>
      <c r="R44" s="130">
        <v>705.26857662200905</v>
      </c>
      <c r="T44" s="130">
        <v>16984</v>
      </c>
      <c r="U44" s="130">
        <v>538</v>
      </c>
      <c r="AB44" s="130">
        <v>30805.47</v>
      </c>
      <c r="AC44" s="130">
        <v>30805.4685058594</v>
      </c>
      <c r="AD44" s="130">
        <v>47.7261097088182</v>
      </c>
      <c r="AF44" s="130">
        <v>30805.4685058594</v>
      </c>
      <c r="AG44" s="130">
        <v>30839.1286621094</v>
      </c>
      <c r="AH44" s="130">
        <v>38.736727164879198</v>
      </c>
      <c r="AI44" s="130">
        <v>25003.148925781301</v>
      </c>
      <c r="AL44" s="130">
        <v>0</v>
      </c>
      <c r="AM44" s="130">
        <v>-5802.3195800781295</v>
      </c>
    </row>
    <row r="45" spans="1:39" ht="16.5" hidden="1" x14ac:dyDescent="0.5">
      <c r="A45" s="20" t="str">
        <f>INDEX(Resource_Match!$B$2:$B$17,MATCH($H45,Resource_Match!$C$2:$C$17,0))</f>
        <v>Gas</v>
      </c>
      <c r="B45" s="20" t="str">
        <f>INDEX(Resource_Match!$A$2:$A$17,MATCH($H45,Resource_Match!$C$2:$C$17,0))</f>
        <v>Gas</v>
      </c>
      <c r="C45" s="20" t="str">
        <f>IFERROR(INDEX(Project_Match!$C$3:$C$151,MATCH(I45,Project_Match!$A$3:$A$151,0)),"")</f>
        <v/>
      </c>
      <c r="D45" s="129" t="s">
        <v>406</v>
      </c>
      <c r="E45" s="129">
        <v>0</v>
      </c>
      <c r="F45" s="129" t="s">
        <v>407</v>
      </c>
      <c r="G45" s="130" t="s">
        <v>407</v>
      </c>
      <c r="H45" s="130" t="s">
        <v>40</v>
      </c>
      <c r="I45" s="130" t="s">
        <v>414</v>
      </c>
      <c r="J45" s="129">
        <v>2029</v>
      </c>
      <c r="K45" s="130">
        <v>1</v>
      </c>
      <c r="L45" s="130">
        <v>295</v>
      </c>
      <c r="M45" s="130">
        <v>295</v>
      </c>
      <c r="N45" s="130">
        <v>86.603172791741301</v>
      </c>
      <c r="O45" s="130">
        <v>155.36296081543</v>
      </c>
      <c r="P45" s="130">
        <v>6.0120331559256099</v>
      </c>
      <c r="S45" s="130">
        <v>158</v>
      </c>
      <c r="T45" s="130">
        <v>526.65409851074196</v>
      </c>
      <c r="U45" s="130">
        <v>21.943922996521</v>
      </c>
      <c r="V45" s="130">
        <v>10667.2883375907</v>
      </c>
      <c r="W45" s="130">
        <v>1706148.6875</v>
      </c>
      <c r="X45" s="130">
        <v>6071.04541015625</v>
      </c>
      <c r="Y45" s="130">
        <v>1429.3430786132801</v>
      </c>
      <c r="Z45" s="130">
        <v>4.3960931094228197</v>
      </c>
      <c r="AA45" s="130">
        <v>88.529159545898395</v>
      </c>
      <c r="AB45" s="130">
        <v>277.66000000000003</v>
      </c>
      <c r="AC45" s="130">
        <v>7866.5751953125</v>
      </c>
      <c r="AD45" s="130">
        <v>50.633530373162401</v>
      </c>
      <c r="AE45" s="130">
        <v>18470.623535156301</v>
      </c>
      <c r="AF45" s="130">
        <v>26337.198730468801</v>
      </c>
      <c r="AG45" s="130">
        <v>7854.72509765625</v>
      </c>
      <c r="AH45" s="130">
        <v>55.7627696374349</v>
      </c>
      <c r="AI45" s="130">
        <v>8663.4689941406305</v>
      </c>
      <c r="AL45" s="130">
        <v>0</v>
      </c>
      <c r="AM45" s="130">
        <v>-17673.7297363281</v>
      </c>
    </row>
    <row r="46" spans="1:39" ht="16.5" hidden="1" x14ac:dyDescent="0.5">
      <c r="A46" s="20" t="str">
        <f>INDEX(Resource_Match!$B$2:$B$17,MATCH($H46,Resource_Match!$C$2:$C$17,0))</f>
        <v>Solar</v>
      </c>
      <c r="B46" s="20" t="str">
        <f>INDEX(Resource_Match!$A$2:$A$17,MATCH($H46,Resource_Match!$C$2:$C$17,0))</f>
        <v>Utility Solar</v>
      </c>
      <c r="C46" s="20" t="str">
        <f>IFERROR(INDEX(Project_Match!$C$3:$C$151,MATCH(I46,Project_Match!$A$3:$A$151,0)),"")</f>
        <v>New Solar</v>
      </c>
      <c r="D46" s="129" t="s">
        <v>406</v>
      </c>
      <c r="E46" s="129">
        <v>0</v>
      </c>
      <c r="F46" s="129" t="s">
        <v>407</v>
      </c>
      <c r="G46" s="130" t="s">
        <v>407</v>
      </c>
      <c r="H46" s="130" t="s">
        <v>45</v>
      </c>
      <c r="I46" s="130" t="s">
        <v>208</v>
      </c>
      <c r="J46" s="129">
        <v>2029</v>
      </c>
      <c r="K46" s="130">
        <v>20</v>
      </c>
      <c r="L46" s="130">
        <v>400</v>
      </c>
      <c r="M46" s="130">
        <v>196</v>
      </c>
      <c r="N46" s="130">
        <v>26.556474433097701</v>
      </c>
      <c r="O46" s="130">
        <v>907.12516403198197</v>
      </c>
      <c r="P46" s="130">
        <v>25.888275229223201</v>
      </c>
      <c r="R46" s="130">
        <v>23413.6818847656</v>
      </c>
      <c r="T46" s="130">
        <v>85000</v>
      </c>
      <c r="U46" s="130">
        <v>7300</v>
      </c>
      <c r="AB46" s="130">
        <v>28225.759999999998</v>
      </c>
      <c r="AC46" s="130">
        <v>28225.7565917969</v>
      </c>
      <c r="AD46" s="130">
        <v>31.115614152229298</v>
      </c>
      <c r="AF46" s="130">
        <v>28225.7565917969</v>
      </c>
      <c r="AG46" s="130">
        <v>28954.286254882802</v>
      </c>
      <c r="AH46" s="130">
        <v>25.494066846873601</v>
      </c>
      <c r="AI46" s="130">
        <v>23126.3095703125</v>
      </c>
      <c r="AL46" s="130">
        <v>0</v>
      </c>
      <c r="AM46" s="130">
        <v>-5099.4470214843795</v>
      </c>
    </row>
    <row r="47" spans="1:39" ht="16.5" hidden="1" x14ac:dyDescent="0.5">
      <c r="A47" s="20" t="str">
        <f>INDEX(Resource_Match!$B$2:$B$17,MATCH($H47,Resource_Match!$C$2:$C$17,0))</f>
        <v>Solar</v>
      </c>
      <c r="B47" s="20" t="str">
        <f>INDEX(Resource_Match!$A$2:$A$17,MATCH($H47,Resource_Match!$C$2:$C$17,0))</f>
        <v>Utility Solar</v>
      </c>
      <c r="C47" s="20" t="str">
        <f>IFERROR(INDEX(Project_Match!$C$3:$C$151,MATCH(I47,Project_Match!$A$3:$A$151,0)),"")</f>
        <v>New Solar</v>
      </c>
      <c r="D47" s="129" t="s">
        <v>406</v>
      </c>
      <c r="E47" s="129">
        <v>0</v>
      </c>
      <c r="F47" s="129" t="s">
        <v>407</v>
      </c>
      <c r="G47" s="130" t="s">
        <v>407</v>
      </c>
      <c r="H47" s="130" t="s">
        <v>45</v>
      </c>
      <c r="I47" s="130" t="s">
        <v>211</v>
      </c>
      <c r="J47" s="129">
        <v>2029</v>
      </c>
      <c r="K47" s="130">
        <v>25</v>
      </c>
      <c r="L47" s="130">
        <v>500</v>
      </c>
      <c r="M47" s="130">
        <v>200</v>
      </c>
      <c r="N47" s="130">
        <v>26.556474346004102</v>
      </c>
      <c r="O47" s="130">
        <v>1133.90650177002</v>
      </c>
      <c r="P47" s="130">
        <v>25.888276296119201</v>
      </c>
      <c r="R47" s="130">
        <v>29267.102844238299</v>
      </c>
      <c r="T47" s="130">
        <v>106250</v>
      </c>
      <c r="U47" s="130">
        <v>9125</v>
      </c>
      <c r="AB47" s="130">
        <v>33333.58</v>
      </c>
      <c r="AC47" s="130">
        <v>33333.575561523401</v>
      </c>
      <c r="AD47" s="130">
        <v>29.397111234030302</v>
      </c>
      <c r="AF47" s="130">
        <v>33333.575561523401</v>
      </c>
      <c r="AG47" s="130">
        <v>34193.944091796897</v>
      </c>
      <c r="AH47" s="130">
        <v>25.4940652579503</v>
      </c>
      <c r="AI47" s="130">
        <v>28907.886352539099</v>
      </c>
      <c r="AL47" s="130">
        <v>0</v>
      </c>
      <c r="AM47" s="130">
        <v>-4425.6892089843795</v>
      </c>
    </row>
    <row r="48" spans="1:39" ht="16.5" hidden="1" x14ac:dyDescent="0.5">
      <c r="A48" s="20" t="str">
        <f>INDEX(Resource_Match!$B$2:$B$17,MATCH($H48,Resource_Match!$C$2:$C$17,0))</f>
        <v>Solar</v>
      </c>
      <c r="B48" s="20" t="str">
        <f>INDEX(Resource_Match!$A$2:$A$17,MATCH($H48,Resource_Match!$C$2:$C$17,0))</f>
        <v>Utility Solar</v>
      </c>
      <c r="C48" s="20" t="str">
        <f>IFERROR(INDEX(Project_Match!$C$3:$C$151,MATCH(I48,Project_Match!$A$3:$A$151,0)),"")</f>
        <v>New Solar</v>
      </c>
      <c r="D48" s="129" t="s">
        <v>406</v>
      </c>
      <c r="E48" s="129">
        <v>0</v>
      </c>
      <c r="F48" s="129" t="s">
        <v>407</v>
      </c>
      <c r="G48" s="130" t="s">
        <v>407</v>
      </c>
      <c r="H48" s="130" t="s">
        <v>45</v>
      </c>
      <c r="I48" s="130" t="s">
        <v>214</v>
      </c>
      <c r="J48" s="129">
        <v>2029</v>
      </c>
      <c r="K48" s="130">
        <v>25</v>
      </c>
      <c r="L48" s="130">
        <v>500</v>
      </c>
      <c r="M48" s="130">
        <v>200</v>
      </c>
      <c r="N48" s="130">
        <v>26.556474346004102</v>
      </c>
      <c r="O48" s="130">
        <v>1133.90650177002</v>
      </c>
      <c r="P48" s="130">
        <v>25.888276296119201</v>
      </c>
      <c r="R48" s="130">
        <v>29267.102844238299</v>
      </c>
      <c r="T48" s="130">
        <v>106250</v>
      </c>
      <c r="U48" s="130">
        <v>9125</v>
      </c>
      <c r="AB48" s="130">
        <v>31408.03</v>
      </c>
      <c r="AC48" s="130">
        <v>31408.027954101599</v>
      </c>
      <c r="AD48" s="130">
        <v>27.6989574581977</v>
      </c>
      <c r="AF48" s="130">
        <v>31408.027954101599</v>
      </c>
      <c r="AG48" s="130">
        <v>32218.6953125</v>
      </c>
      <c r="AH48" s="130">
        <v>25.4940652579503</v>
      </c>
      <c r="AI48" s="130">
        <v>28907.886352539099</v>
      </c>
      <c r="AL48" s="130">
        <v>0</v>
      </c>
      <c r="AM48" s="130">
        <v>-2500.1416015625</v>
      </c>
    </row>
    <row r="49" spans="1:39" ht="16.5" hidden="1" x14ac:dyDescent="0.5">
      <c r="A49" s="20" t="str">
        <f>INDEX(Resource_Match!$B$2:$B$17,MATCH($H49,Resource_Match!$C$2:$C$17,0))</f>
        <v>Solar</v>
      </c>
      <c r="B49" s="20" t="str">
        <f>INDEX(Resource_Match!$A$2:$A$17,MATCH($H49,Resource_Match!$C$2:$C$17,0))</f>
        <v>Utility Solar</v>
      </c>
      <c r="C49" s="20" t="str">
        <f>IFERROR(INDEX(Project_Match!$C$3:$C$151,MATCH(I49,Project_Match!$A$3:$A$151,0)),"")</f>
        <v>New Solar</v>
      </c>
      <c r="D49" s="129" t="s">
        <v>406</v>
      </c>
      <c r="E49" s="129">
        <v>0</v>
      </c>
      <c r="F49" s="129" t="s">
        <v>407</v>
      </c>
      <c r="G49" s="130" t="s">
        <v>407</v>
      </c>
      <c r="H49" s="130" t="s">
        <v>45</v>
      </c>
      <c r="I49" s="130" t="s">
        <v>217</v>
      </c>
      <c r="J49" s="129">
        <v>2029</v>
      </c>
      <c r="K49" s="130">
        <v>20</v>
      </c>
      <c r="L49" s="130">
        <v>400</v>
      </c>
      <c r="M49" s="130">
        <v>160</v>
      </c>
      <c r="N49" s="130">
        <v>26.556474433097701</v>
      </c>
      <c r="O49" s="130">
        <v>907.12516403198197</v>
      </c>
      <c r="P49" s="130">
        <v>25.888275229223201</v>
      </c>
      <c r="R49" s="130">
        <v>23413.6818847656</v>
      </c>
      <c r="T49" s="130">
        <v>85000</v>
      </c>
      <c r="U49" s="130">
        <v>7300</v>
      </c>
      <c r="AB49" s="130">
        <v>23604.1</v>
      </c>
      <c r="AC49" s="130">
        <v>23604.096557617198</v>
      </c>
      <c r="AD49" s="130">
        <v>26.0207714365478</v>
      </c>
      <c r="AF49" s="130">
        <v>23604.096557617198</v>
      </c>
      <c r="AG49" s="130">
        <v>24213.338256835901</v>
      </c>
      <c r="AH49" s="130">
        <v>25.494066846873601</v>
      </c>
      <c r="AI49" s="130">
        <v>23126.3095703125</v>
      </c>
      <c r="AL49" s="130">
        <v>0</v>
      </c>
      <c r="AM49" s="130">
        <v>-477.78698730468801</v>
      </c>
    </row>
    <row r="50" spans="1:39" ht="16.5" hidden="1" x14ac:dyDescent="0.5">
      <c r="A50" s="20" t="str">
        <f>INDEX(Resource_Match!$B$2:$B$17,MATCH($H50,Resource_Match!$C$2:$C$17,0))</f>
        <v>Wind</v>
      </c>
      <c r="B50" s="20" t="str">
        <f>INDEX(Resource_Match!$A$2:$A$17,MATCH($H50,Resource_Match!$C$2:$C$17,0))</f>
        <v>Onshore Wind</v>
      </c>
      <c r="C50" s="20" t="str">
        <f>IFERROR(INDEX(Project_Match!$C$3:$C$151,MATCH(I50,Project_Match!$A$3:$A$151,0)),"")</f>
        <v>New Wind</v>
      </c>
      <c r="D50" s="129" t="s">
        <v>406</v>
      </c>
      <c r="E50" s="129">
        <v>0</v>
      </c>
      <c r="F50" s="129" t="s">
        <v>407</v>
      </c>
      <c r="G50" s="130" t="s">
        <v>407</v>
      </c>
      <c r="H50" s="130" t="s">
        <v>59</v>
      </c>
      <c r="I50" s="130" t="s">
        <v>278</v>
      </c>
      <c r="J50" s="129">
        <v>2029</v>
      </c>
      <c r="K50" s="130">
        <v>2</v>
      </c>
      <c r="L50" s="130">
        <v>200</v>
      </c>
      <c r="M50" s="130">
        <v>20</v>
      </c>
      <c r="N50" s="130">
        <v>36.633512200830197</v>
      </c>
      <c r="O50" s="130">
        <v>638.30398750305199</v>
      </c>
      <c r="P50" s="130">
        <v>36.432875999032603</v>
      </c>
      <c r="R50" s="130">
        <v>3515.1376533508301</v>
      </c>
      <c r="T50" s="130">
        <v>16846</v>
      </c>
      <c r="U50" s="130">
        <v>582</v>
      </c>
      <c r="AB50" s="130">
        <v>32913.78</v>
      </c>
      <c r="AC50" s="130">
        <v>32913.777221679702</v>
      </c>
      <c r="AD50" s="130">
        <v>51.564423638388</v>
      </c>
      <c r="AF50" s="130">
        <v>32913.777221679702</v>
      </c>
      <c r="AG50" s="130">
        <v>33095.0322265625</v>
      </c>
      <c r="AH50" s="130">
        <v>36.922045343510497</v>
      </c>
      <c r="AI50" s="130">
        <v>23567.488769531301</v>
      </c>
      <c r="AL50" s="130">
        <v>0</v>
      </c>
      <c r="AM50" s="130">
        <v>-9346.2884521484393</v>
      </c>
    </row>
    <row r="51" spans="1:39" ht="16.5" hidden="1" x14ac:dyDescent="0.5">
      <c r="A51" s="20" t="str">
        <f>INDEX(Resource_Match!$B$2:$B$17,MATCH($H51,Resource_Match!$C$2:$C$17,0))</f>
        <v>Wind</v>
      </c>
      <c r="B51" s="20" t="str">
        <f>INDEX(Resource_Match!$A$2:$A$17,MATCH($H51,Resource_Match!$C$2:$C$17,0))</f>
        <v>Onshore Wind</v>
      </c>
      <c r="C51" s="20" t="str">
        <f>IFERROR(INDEX(Project_Match!$C$3:$C$151,MATCH(I51,Project_Match!$A$3:$A$151,0)),"")</f>
        <v>New Wind</v>
      </c>
      <c r="D51" s="129" t="s">
        <v>406</v>
      </c>
      <c r="E51" s="129">
        <v>0</v>
      </c>
      <c r="F51" s="129" t="s">
        <v>407</v>
      </c>
      <c r="G51" s="130" t="s">
        <v>407</v>
      </c>
      <c r="H51" s="130" t="s">
        <v>59</v>
      </c>
      <c r="I51" s="130" t="s">
        <v>280</v>
      </c>
      <c r="J51" s="129">
        <v>2029</v>
      </c>
      <c r="K51" s="130">
        <v>2</v>
      </c>
      <c r="L51" s="130">
        <v>200</v>
      </c>
      <c r="M51" s="130">
        <v>24</v>
      </c>
      <c r="N51" s="130">
        <v>36.633512200830197</v>
      </c>
      <c r="O51" s="130">
        <v>638.30398750305199</v>
      </c>
      <c r="P51" s="130">
        <v>36.432875999032603</v>
      </c>
      <c r="R51" s="130">
        <v>3515.1376533508301</v>
      </c>
      <c r="T51" s="130">
        <v>16846</v>
      </c>
      <c r="U51" s="130">
        <v>582</v>
      </c>
      <c r="AB51" s="130">
        <v>31133.97</v>
      </c>
      <c r="AC51" s="130">
        <v>31133.967895507802</v>
      </c>
      <c r="AD51" s="130">
        <v>48.776082407536201</v>
      </c>
      <c r="AF51" s="130">
        <v>31133.967895507802</v>
      </c>
      <c r="AG51" s="130">
        <v>31305.422241210901</v>
      </c>
      <c r="AH51" s="130">
        <v>36.922045343510497</v>
      </c>
      <c r="AI51" s="130">
        <v>23567.488769531301</v>
      </c>
      <c r="AL51" s="130">
        <v>0</v>
      </c>
      <c r="AM51" s="130">
        <v>-7566.4791259765598</v>
      </c>
    </row>
    <row r="52" spans="1:39" ht="16.5" hidden="1" x14ac:dyDescent="0.5">
      <c r="A52" s="20" t="str">
        <f>INDEX(Resource_Match!$B$2:$B$17,MATCH($H52,Resource_Match!$C$2:$C$17,0))</f>
        <v>Gas</v>
      </c>
      <c r="B52" s="20" t="str">
        <f>INDEX(Resource_Match!$A$2:$A$17,MATCH($H52,Resource_Match!$C$2:$C$17,0))</f>
        <v>Gas</v>
      </c>
      <c r="C52" s="20" t="str">
        <f>IFERROR(INDEX(Project_Match!$C$3:$C$151,MATCH(I52,Project_Match!$A$3:$A$151,0)),"")</f>
        <v/>
      </c>
      <c r="D52" s="129" t="s">
        <v>406</v>
      </c>
      <c r="E52" s="129">
        <v>0</v>
      </c>
      <c r="F52" s="129" t="s">
        <v>407</v>
      </c>
      <c r="G52" s="130" t="s">
        <v>407</v>
      </c>
      <c r="H52" s="130" t="s">
        <v>40</v>
      </c>
      <c r="I52" s="130" t="s">
        <v>414</v>
      </c>
      <c r="J52" s="129">
        <v>2030</v>
      </c>
      <c r="K52" s="130">
        <v>1</v>
      </c>
      <c r="L52" s="130">
        <v>295</v>
      </c>
      <c r="M52" s="130">
        <v>295</v>
      </c>
      <c r="N52" s="130">
        <v>86.603156849194093</v>
      </c>
      <c r="O52" s="130">
        <v>154.45680236816401</v>
      </c>
      <c r="P52" s="130">
        <v>5.9769678185962398</v>
      </c>
      <c r="S52" s="130">
        <v>180</v>
      </c>
      <c r="T52" s="130">
        <v>523.58233642578102</v>
      </c>
      <c r="U52" s="130">
        <v>21.815933227539102</v>
      </c>
      <c r="V52" s="130">
        <v>10669.8602763492</v>
      </c>
      <c r="W52" s="130">
        <v>1696594.75</v>
      </c>
      <c r="X52" s="130">
        <v>5878.6989746093795</v>
      </c>
      <c r="Y52" s="130">
        <v>1471.81298828125</v>
      </c>
      <c r="Z52" s="130">
        <v>4.3325089641416303</v>
      </c>
      <c r="AA52" s="130">
        <v>89.949100494384794</v>
      </c>
      <c r="AB52" s="130">
        <v>282.04000000000002</v>
      </c>
      <c r="AC52" s="130">
        <v>7722.4973144531295</v>
      </c>
      <c r="AD52" s="130">
        <v>49.997780583633599</v>
      </c>
      <c r="AE52" s="130">
        <v>18876.978515625</v>
      </c>
      <c r="AF52" s="130">
        <v>26599.4758300781</v>
      </c>
      <c r="AG52" s="130">
        <v>7709.1630859375</v>
      </c>
      <c r="AH52" s="130">
        <v>55.824306313837504</v>
      </c>
      <c r="AI52" s="130">
        <v>8622.44384765625</v>
      </c>
      <c r="AL52" s="130">
        <v>0</v>
      </c>
      <c r="AM52" s="130">
        <v>-17977.0319824219</v>
      </c>
    </row>
    <row r="53" spans="1:39" ht="16.5" hidden="1" x14ac:dyDescent="0.5">
      <c r="A53" s="20" t="str">
        <f>INDEX(Resource_Match!$B$2:$B$17,MATCH($H53,Resource_Match!$C$2:$C$17,0))</f>
        <v>Solar</v>
      </c>
      <c r="B53" s="20" t="str">
        <f>INDEX(Resource_Match!$A$2:$A$17,MATCH($H53,Resource_Match!$C$2:$C$17,0))</f>
        <v>Utility Solar</v>
      </c>
      <c r="C53" s="20" t="str">
        <f>IFERROR(INDEX(Project_Match!$C$3:$C$151,MATCH(I53,Project_Match!$A$3:$A$151,0)),"")</f>
        <v>New Solar</v>
      </c>
      <c r="D53" s="129" t="s">
        <v>406</v>
      </c>
      <c r="E53" s="129">
        <v>0</v>
      </c>
      <c r="F53" s="129" t="s">
        <v>407</v>
      </c>
      <c r="G53" s="130" t="s">
        <v>407</v>
      </c>
      <c r="H53" s="130" t="s">
        <v>45</v>
      </c>
      <c r="I53" s="130" t="s">
        <v>208</v>
      </c>
      <c r="J53" s="129">
        <v>2030</v>
      </c>
      <c r="K53" s="130">
        <v>20</v>
      </c>
      <c r="L53" s="130">
        <v>400</v>
      </c>
      <c r="M53" s="130">
        <v>196</v>
      </c>
      <c r="N53" s="130">
        <v>26.576489727246699</v>
      </c>
      <c r="O53" s="130">
        <v>907.25178527831997</v>
      </c>
      <c r="P53" s="130">
        <v>25.891888849267101</v>
      </c>
      <c r="R53" s="130">
        <v>23988.447639465299</v>
      </c>
      <c r="T53" s="130">
        <v>85000</v>
      </c>
      <c r="U53" s="130">
        <v>7300</v>
      </c>
      <c r="AB53" s="130">
        <v>28850.75</v>
      </c>
      <c r="AC53" s="130">
        <v>28850.7463378906</v>
      </c>
      <c r="AD53" s="130">
        <v>31.8001538338555</v>
      </c>
      <c r="AF53" s="130">
        <v>28850.7463378906</v>
      </c>
      <c r="AG53" s="130">
        <v>29613.582153320302</v>
      </c>
      <c r="AH53" s="130">
        <v>26.450665249097501</v>
      </c>
      <c r="AI53" s="130">
        <v>23997.413269043001</v>
      </c>
      <c r="AL53" s="130">
        <v>0</v>
      </c>
      <c r="AM53" s="130">
        <v>-4853.3330688476599</v>
      </c>
    </row>
    <row r="54" spans="1:39" ht="16.5" hidden="1" x14ac:dyDescent="0.5">
      <c r="A54" s="20" t="str">
        <f>INDEX(Resource_Match!$B$2:$B$17,MATCH($H54,Resource_Match!$C$2:$C$17,0))</f>
        <v>Solar</v>
      </c>
      <c r="B54" s="20" t="str">
        <f>INDEX(Resource_Match!$A$2:$A$17,MATCH($H54,Resource_Match!$C$2:$C$17,0))</f>
        <v>Utility Solar</v>
      </c>
      <c r="C54" s="20" t="str">
        <f>IFERROR(INDEX(Project_Match!$C$3:$C$151,MATCH(I54,Project_Match!$A$3:$A$151,0)),"")</f>
        <v>New Solar</v>
      </c>
      <c r="D54" s="129" t="s">
        <v>406</v>
      </c>
      <c r="E54" s="129">
        <v>0</v>
      </c>
      <c r="F54" s="129" t="s">
        <v>407</v>
      </c>
      <c r="G54" s="130" t="s">
        <v>407</v>
      </c>
      <c r="H54" s="130" t="s">
        <v>45</v>
      </c>
      <c r="I54" s="130" t="s">
        <v>211</v>
      </c>
      <c r="J54" s="129">
        <v>2030</v>
      </c>
      <c r="K54" s="130">
        <v>25</v>
      </c>
      <c r="L54" s="130">
        <v>500</v>
      </c>
      <c r="M54" s="130">
        <v>200</v>
      </c>
      <c r="N54" s="130">
        <v>26.576491926358699</v>
      </c>
      <c r="O54" s="130">
        <v>1134.06480407715</v>
      </c>
      <c r="P54" s="130">
        <v>25.8918905040445</v>
      </c>
      <c r="R54" s="130">
        <v>29985.5594100952</v>
      </c>
      <c r="T54" s="130">
        <v>106250</v>
      </c>
      <c r="U54" s="130">
        <v>9125</v>
      </c>
      <c r="AB54" s="130">
        <v>34071.67</v>
      </c>
      <c r="AC54" s="130">
        <v>34071.666137695298</v>
      </c>
      <c r="AD54" s="130">
        <v>30.043844068876901</v>
      </c>
      <c r="AF54" s="130">
        <v>34071.666137695298</v>
      </c>
      <c r="AG54" s="130">
        <v>34972.549682617202</v>
      </c>
      <c r="AH54" s="130">
        <v>26.450663356783998</v>
      </c>
      <c r="AI54" s="130">
        <v>29996.7663574219</v>
      </c>
      <c r="AL54" s="130">
        <v>0</v>
      </c>
      <c r="AM54" s="130">
        <v>-4074.8997802734398</v>
      </c>
    </row>
    <row r="55" spans="1:39" ht="16.5" hidden="1" x14ac:dyDescent="0.5">
      <c r="A55" s="20" t="str">
        <f>INDEX(Resource_Match!$B$2:$B$17,MATCH($H55,Resource_Match!$C$2:$C$17,0))</f>
        <v>Solar</v>
      </c>
      <c r="B55" s="20" t="str">
        <f>INDEX(Resource_Match!$A$2:$A$17,MATCH($H55,Resource_Match!$C$2:$C$17,0))</f>
        <v>Utility Solar</v>
      </c>
      <c r="C55" s="20" t="str">
        <f>IFERROR(INDEX(Project_Match!$C$3:$C$151,MATCH(I55,Project_Match!$A$3:$A$151,0)),"")</f>
        <v>New Solar</v>
      </c>
      <c r="D55" s="129" t="s">
        <v>406</v>
      </c>
      <c r="E55" s="129">
        <v>0</v>
      </c>
      <c r="F55" s="129" t="s">
        <v>407</v>
      </c>
      <c r="G55" s="130" t="s">
        <v>407</v>
      </c>
      <c r="H55" s="130" t="s">
        <v>45</v>
      </c>
      <c r="I55" s="130" t="s">
        <v>214</v>
      </c>
      <c r="J55" s="129">
        <v>2030</v>
      </c>
      <c r="K55" s="130">
        <v>25</v>
      </c>
      <c r="L55" s="130">
        <v>500</v>
      </c>
      <c r="M55" s="130">
        <v>200</v>
      </c>
      <c r="N55" s="130">
        <v>26.576491926358699</v>
      </c>
      <c r="O55" s="130">
        <v>1134.06480407715</v>
      </c>
      <c r="P55" s="130">
        <v>25.8918905040445</v>
      </c>
      <c r="R55" s="130">
        <v>29985.5594100952</v>
      </c>
      <c r="T55" s="130">
        <v>106250</v>
      </c>
      <c r="U55" s="130">
        <v>9125</v>
      </c>
      <c r="AB55" s="130">
        <v>32103.48</v>
      </c>
      <c r="AC55" s="130">
        <v>32103.4812011719</v>
      </c>
      <c r="AD55" s="130">
        <v>28.308330428521</v>
      </c>
      <c r="AF55" s="130">
        <v>32103.4812011719</v>
      </c>
      <c r="AG55" s="130">
        <v>32952.322998046897</v>
      </c>
      <c r="AH55" s="130">
        <v>26.450663356783998</v>
      </c>
      <c r="AI55" s="130">
        <v>29996.7663574219</v>
      </c>
      <c r="AL55" s="130">
        <v>0</v>
      </c>
      <c r="AM55" s="130">
        <v>-2106.71484375</v>
      </c>
    </row>
    <row r="56" spans="1:39" ht="16.5" hidden="1" x14ac:dyDescent="0.5">
      <c r="A56" s="20" t="str">
        <f>INDEX(Resource_Match!$B$2:$B$17,MATCH($H56,Resource_Match!$C$2:$C$17,0))</f>
        <v>Solar</v>
      </c>
      <c r="B56" s="20" t="str">
        <f>INDEX(Resource_Match!$A$2:$A$17,MATCH($H56,Resource_Match!$C$2:$C$17,0))</f>
        <v>Utility Solar</v>
      </c>
      <c r="C56" s="20" t="str">
        <f>IFERROR(INDEX(Project_Match!$C$3:$C$151,MATCH(I56,Project_Match!$A$3:$A$151,0)),"")</f>
        <v>New Solar</v>
      </c>
      <c r="D56" s="129" t="s">
        <v>406</v>
      </c>
      <c r="E56" s="129">
        <v>0</v>
      </c>
      <c r="F56" s="129" t="s">
        <v>407</v>
      </c>
      <c r="G56" s="130" t="s">
        <v>407</v>
      </c>
      <c r="H56" s="130" t="s">
        <v>45</v>
      </c>
      <c r="I56" s="130" t="s">
        <v>217</v>
      </c>
      <c r="J56" s="129">
        <v>2030</v>
      </c>
      <c r="K56" s="130">
        <v>20</v>
      </c>
      <c r="L56" s="130">
        <v>400</v>
      </c>
      <c r="M56" s="130">
        <v>160</v>
      </c>
      <c r="N56" s="130">
        <v>26.576489727246699</v>
      </c>
      <c r="O56" s="130">
        <v>907.25178527831997</v>
      </c>
      <c r="P56" s="130">
        <v>25.891888849267101</v>
      </c>
      <c r="R56" s="130">
        <v>23988.447639465299</v>
      </c>
      <c r="T56" s="130">
        <v>85000</v>
      </c>
      <c r="U56" s="130">
        <v>7300</v>
      </c>
      <c r="AB56" s="130">
        <v>24126.75</v>
      </c>
      <c r="AC56" s="130">
        <v>24126.751953125</v>
      </c>
      <c r="AD56" s="130">
        <v>26.593226207566602</v>
      </c>
      <c r="AF56" s="130">
        <v>24126.751953125</v>
      </c>
      <c r="AG56" s="130">
        <v>24764.682128906301</v>
      </c>
      <c r="AH56" s="130">
        <v>26.450665249097501</v>
      </c>
      <c r="AI56" s="130">
        <v>23997.413269043001</v>
      </c>
      <c r="AL56" s="130">
        <v>0</v>
      </c>
      <c r="AM56" s="130">
        <v>-129.33868408203099</v>
      </c>
    </row>
    <row r="57" spans="1:39" ht="16.5" hidden="1" x14ac:dyDescent="0.5">
      <c r="A57" s="20" t="str">
        <f>INDEX(Resource_Match!$B$2:$B$17,MATCH($H57,Resource_Match!$C$2:$C$17,0))</f>
        <v>Wind</v>
      </c>
      <c r="B57" s="20" t="str">
        <f>INDEX(Resource_Match!$A$2:$A$17,MATCH($H57,Resource_Match!$C$2:$C$17,0))</f>
        <v>Onshore Wind</v>
      </c>
      <c r="C57" s="20" t="str">
        <f>IFERROR(INDEX(Project_Match!$C$3:$C$151,MATCH(I57,Project_Match!$A$3:$A$151,0)),"")</f>
        <v>New Wind</v>
      </c>
      <c r="D57" s="129" t="s">
        <v>406</v>
      </c>
      <c r="E57" s="129">
        <v>0</v>
      </c>
      <c r="F57" s="129" t="s">
        <v>407</v>
      </c>
      <c r="G57" s="130" t="s">
        <v>407</v>
      </c>
      <c r="H57" s="130" t="s">
        <v>59</v>
      </c>
      <c r="I57" s="130" t="s">
        <v>278</v>
      </c>
      <c r="J57" s="129">
        <v>2030</v>
      </c>
      <c r="K57" s="130">
        <v>2</v>
      </c>
      <c r="L57" s="130">
        <v>200</v>
      </c>
      <c r="M57" s="130">
        <v>20</v>
      </c>
      <c r="N57" s="130">
        <v>36.7306476314318</v>
      </c>
      <c r="O57" s="130">
        <v>639.61833572387695</v>
      </c>
      <c r="P57" s="130">
        <v>36.507895874650501</v>
      </c>
      <c r="R57" s="130">
        <v>3902.6153697967502</v>
      </c>
      <c r="T57" s="130">
        <v>16836</v>
      </c>
      <c r="U57" s="130">
        <v>594</v>
      </c>
      <c r="AB57" s="130">
        <v>33707.14</v>
      </c>
      <c r="AC57" s="130">
        <v>33707.140258789099</v>
      </c>
      <c r="AD57" s="130">
        <v>52.698833626527602</v>
      </c>
      <c r="AF57" s="130">
        <v>33707.140258789099</v>
      </c>
      <c r="AG57" s="130">
        <v>33912.803222656301</v>
      </c>
      <c r="AH57" s="130">
        <v>37.0415185509476</v>
      </c>
      <c r="AI57" s="130">
        <v>23692.434448242198</v>
      </c>
      <c r="AL57" s="130">
        <v>0</v>
      </c>
      <c r="AM57" s="130">
        <v>-10014.7058105469</v>
      </c>
    </row>
    <row r="58" spans="1:39" ht="16.5" hidden="1" x14ac:dyDescent="0.5">
      <c r="A58" s="20" t="str">
        <f>INDEX(Resource_Match!$B$2:$B$17,MATCH($H58,Resource_Match!$C$2:$C$17,0))</f>
        <v>Wind</v>
      </c>
      <c r="B58" s="20" t="str">
        <f>INDEX(Resource_Match!$A$2:$A$17,MATCH($H58,Resource_Match!$C$2:$C$17,0))</f>
        <v>Onshore Wind</v>
      </c>
      <c r="C58" s="20" t="str">
        <f>IFERROR(INDEX(Project_Match!$C$3:$C$151,MATCH(I58,Project_Match!$A$3:$A$151,0)),"")</f>
        <v>New Wind</v>
      </c>
      <c r="D58" s="129" t="s">
        <v>406</v>
      </c>
      <c r="E58" s="129">
        <v>0</v>
      </c>
      <c r="F58" s="129" t="s">
        <v>407</v>
      </c>
      <c r="G58" s="130" t="s">
        <v>407</v>
      </c>
      <c r="H58" s="130" t="s">
        <v>59</v>
      </c>
      <c r="I58" s="130" t="s">
        <v>280</v>
      </c>
      <c r="J58" s="129">
        <v>2030</v>
      </c>
      <c r="K58" s="130">
        <v>2</v>
      </c>
      <c r="L58" s="130">
        <v>200</v>
      </c>
      <c r="M58" s="130">
        <v>24</v>
      </c>
      <c r="N58" s="130">
        <v>36.7306476314318</v>
      </c>
      <c r="O58" s="130">
        <v>639.61833572387695</v>
      </c>
      <c r="P58" s="130">
        <v>36.507895874650501</v>
      </c>
      <c r="R58" s="130">
        <v>3902.6153697967502</v>
      </c>
      <c r="T58" s="130">
        <v>16836</v>
      </c>
      <c r="U58" s="130">
        <v>594</v>
      </c>
      <c r="AB58" s="130">
        <v>31884.43</v>
      </c>
      <c r="AC58" s="130">
        <v>31884.434936523401</v>
      </c>
      <c r="AD58" s="130">
        <v>49.849157154694097</v>
      </c>
      <c r="AF58" s="130">
        <v>31884.434936523401</v>
      </c>
      <c r="AG58" s="130">
        <v>32078.9775390625</v>
      </c>
      <c r="AH58" s="130">
        <v>37.0415185509476</v>
      </c>
      <c r="AI58" s="130">
        <v>23692.434448242198</v>
      </c>
      <c r="AL58" s="130">
        <v>0</v>
      </c>
      <c r="AM58" s="130">
        <v>-8192.00048828125</v>
      </c>
    </row>
    <row r="59" spans="1:39" ht="16.5" hidden="1" x14ac:dyDescent="0.5">
      <c r="A59" s="20" t="str">
        <f>INDEX(Resource_Match!$B$2:$B$17,MATCH($H59,Resource_Match!$C$2:$C$17,0))</f>
        <v>Solar</v>
      </c>
      <c r="B59" s="20" t="str">
        <f>INDEX(Resource_Match!$A$2:$A$17,MATCH($H59,Resource_Match!$C$2:$C$17,0))</f>
        <v>Utility Solar</v>
      </c>
      <c r="C59" s="20" t="str">
        <f>IFERROR(INDEX(Project_Match!$C$3:$C$151,MATCH(I59,Project_Match!$A$3:$A$151,0)),"")</f>
        <v>New Solar</v>
      </c>
      <c r="D59" s="129" t="s">
        <v>406</v>
      </c>
      <c r="E59" s="129">
        <v>0</v>
      </c>
      <c r="F59" s="129" t="s">
        <v>407</v>
      </c>
      <c r="G59" s="130" t="s">
        <v>407</v>
      </c>
      <c r="H59" s="130" t="s">
        <v>45</v>
      </c>
      <c r="I59" s="130" t="s">
        <v>208</v>
      </c>
      <c r="J59" s="129">
        <v>2031</v>
      </c>
      <c r="K59" s="130">
        <v>20</v>
      </c>
      <c r="L59" s="130">
        <v>400</v>
      </c>
      <c r="M59" s="130">
        <v>196</v>
      </c>
      <c r="N59" s="130">
        <v>26.539138789590599</v>
      </c>
      <c r="O59" s="130">
        <v>861.71136093139603</v>
      </c>
      <c r="P59" s="130">
        <v>24.592219204663099</v>
      </c>
      <c r="R59" s="130">
        <v>68220.053924560503</v>
      </c>
      <c r="T59" s="130">
        <v>85000</v>
      </c>
      <c r="U59" s="130">
        <v>7300</v>
      </c>
      <c r="AB59" s="130">
        <v>28005.41</v>
      </c>
      <c r="AC59" s="130">
        <v>28005.4069824219</v>
      </c>
      <c r="AD59" s="130">
        <v>32.499753690321199</v>
      </c>
      <c r="AF59" s="130">
        <v>28005.4069824219</v>
      </c>
      <c r="AG59" s="130">
        <v>30222.5427246094</v>
      </c>
      <c r="AH59" s="130">
        <v>16.792968926988902</v>
      </c>
      <c r="AI59" s="130">
        <v>14470.692108154301</v>
      </c>
      <c r="AL59" s="130">
        <v>10888.889221191401</v>
      </c>
      <c r="AM59" s="130">
        <v>-2645.8256530761701</v>
      </c>
    </row>
    <row r="60" spans="1:39" ht="16.5" hidden="1" x14ac:dyDescent="0.5">
      <c r="A60" s="20" t="str">
        <f>INDEX(Resource_Match!$B$2:$B$17,MATCH($H60,Resource_Match!$C$2:$C$17,0))</f>
        <v>Solar</v>
      </c>
      <c r="B60" s="20" t="str">
        <f>INDEX(Resource_Match!$A$2:$A$17,MATCH($H60,Resource_Match!$C$2:$C$17,0))</f>
        <v>Utility Solar</v>
      </c>
      <c r="C60" s="20" t="str">
        <f>IFERROR(INDEX(Project_Match!$C$3:$C$151,MATCH(I60,Project_Match!$A$3:$A$151,0)),"")</f>
        <v>New Solar</v>
      </c>
      <c r="D60" s="129" t="s">
        <v>406</v>
      </c>
      <c r="E60" s="129">
        <v>0</v>
      </c>
      <c r="F60" s="129" t="s">
        <v>407</v>
      </c>
      <c r="G60" s="130" t="s">
        <v>407</v>
      </c>
      <c r="H60" s="130" t="s">
        <v>45</v>
      </c>
      <c r="I60" s="130" t="s">
        <v>211</v>
      </c>
      <c r="J60" s="129">
        <v>2031</v>
      </c>
      <c r="K60" s="130">
        <v>25</v>
      </c>
      <c r="L60" s="130">
        <v>500</v>
      </c>
      <c r="M60" s="130">
        <v>200</v>
      </c>
      <c r="N60" s="130">
        <v>26.539137766241499</v>
      </c>
      <c r="O60" s="130">
        <v>1077.1391906738299</v>
      </c>
      <c r="P60" s="130">
        <v>24.592218965155901</v>
      </c>
      <c r="R60" s="130">
        <v>85275.070556640596</v>
      </c>
      <c r="T60" s="130">
        <v>106250</v>
      </c>
      <c r="U60" s="130">
        <v>9125</v>
      </c>
      <c r="AB60" s="130">
        <v>33073.35</v>
      </c>
      <c r="AC60" s="130">
        <v>33073.353149414099</v>
      </c>
      <c r="AD60" s="130">
        <v>30.704809030970502</v>
      </c>
      <c r="AF60" s="130">
        <v>33073.353149414099</v>
      </c>
      <c r="AG60" s="130">
        <v>35691.706298828103</v>
      </c>
      <c r="AH60" s="130">
        <v>16.792969834254901</v>
      </c>
      <c r="AI60" s="130">
        <v>18088.365936279301</v>
      </c>
      <c r="AL60" s="130">
        <v>11111.1114501953</v>
      </c>
      <c r="AM60" s="130">
        <v>-3873.8757629394499</v>
      </c>
    </row>
    <row r="61" spans="1:39" ht="16.5" hidden="1" x14ac:dyDescent="0.5">
      <c r="A61" s="20" t="str">
        <f>INDEX(Resource_Match!$B$2:$B$17,MATCH($H61,Resource_Match!$C$2:$C$17,0))</f>
        <v>Solar</v>
      </c>
      <c r="B61" s="20" t="str">
        <f>INDEX(Resource_Match!$A$2:$A$17,MATCH($H61,Resource_Match!$C$2:$C$17,0))</f>
        <v>Utility Solar</v>
      </c>
      <c r="C61" s="20" t="str">
        <f>IFERROR(INDEX(Project_Match!$C$3:$C$151,MATCH(I61,Project_Match!$A$3:$A$151,0)),"")</f>
        <v>New Solar</v>
      </c>
      <c r="D61" s="129" t="s">
        <v>406</v>
      </c>
      <c r="E61" s="129">
        <v>0</v>
      </c>
      <c r="F61" s="129" t="s">
        <v>407</v>
      </c>
      <c r="G61" s="130" t="s">
        <v>407</v>
      </c>
      <c r="H61" s="130" t="s">
        <v>45</v>
      </c>
      <c r="I61" s="130" t="s">
        <v>214</v>
      </c>
      <c r="J61" s="129">
        <v>2031</v>
      </c>
      <c r="K61" s="130">
        <v>25</v>
      </c>
      <c r="L61" s="130">
        <v>500</v>
      </c>
      <c r="M61" s="130">
        <v>200</v>
      </c>
      <c r="N61" s="130">
        <v>26.539137766241499</v>
      </c>
      <c r="O61" s="130">
        <v>1077.1391906738299</v>
      </c>
      <c r="P61" s="130">
        <v>24.592218965155901</v>
      </c>
      <c r="R61" s="130">
        <v>85275.070556640596</v>
      </c>
      <c r="T61" s="130">
        <v>106250</v>
      </c>
      <c r="U61" s="130">
        <v>9125</v>
      </c>
      <c r="AB61" s="130">
        <v>31162.84</v>
      </c>
      <c r="AC61" s="130">
        <v>31162.8369140625</v>
      </c>
      <c r="AD61" s="130">
        <v>28.931114180858899</v>
      </c>
      <c r="AF61" s="130">
        <v>31162.8369140625</v>
      </c>
      <c r="AG61" s="130">
        <v>33629.939697265603</v>
      </c>
      <c r="AH61" s="130">
        <v>16.792969834254901</v>
      </c>
      <c r="AI61" s="130">
        <v>18088.365936279301</v>
      </c>
      <c r="AL61" s="130">
        <v>11111.1114501953</v>
      </c>
      <c r="AM61" s="130">
        <v>-1963.3595275878899</v>
      </c>
    </row>
    <row r="62" spans="1:39" ht="16.5" hidden="1" x14ac:dyDescent="0.5">
      <c r="A62" s="20" t="str">
        <f>INDEX(Resource_Match!$B$2:$B$17,MATCH($H62,Resource_Match!$C$2:$C$17,0))</f>
        <v>Solar</v>
      </c>
      <c r="B62" s="20" t="str">
        <f>INDEX(Resource_Match!$A$2:$A$17,MATCH($H62,Resource_Match!$C$2:$C$17,0))</f>
        <v>Utility Solar</v>
      </c>
      <c r="C62" s="20" t="str">
        <f>IFERROR(INDEX(Project_Match!$C$3:$C$151,MATCH(I62,Project_Match!$A$3:$A$151,0)),"")</f>
        <v>New Solar</v>
      </c>
      <c r="D62" s="129" t="s">
        <v>406</v>
      </c>
      <c r="E62" s="129">
        <v>0</v>
      </c>
      <c r="F62" s="129" t="s">
        <v>407</v>
      </c>
      <c r="G62" s="130" t="s">
        <v>407</v>
      </c>
      <c r="H62" s="130" t="s">
        <v>45</v>
      </c>
      <c r="I62" s="130" t="s">
        <v>217</v>
      </c>
      <c r="J62" s="129">
        <v>2031</v>
      </c>
      <c r="K62" s="130">
        <v>20</v>
      </c>
      <c r="L62" s="130">
        <v>400</v>
      </c>
      <c r="M62" s="130">
        <v>160</v>
      </c>
      <c r="N62" s="130">
        <v>26.539138789590599</v>
      </c>
      <c r="O62" s="130">
        <v>861.71136093139603</v>
      </c>
      <c r="P62" s="130">
        <v>24.592219204663099</v>
      </c>
      <c r="R62" s="130">
        <v>68220.053924560503</v>
      </c>
      <c r="T62" s="130">
        <v>85000</v>
      </c>
      <c r="U62" s="130">
        <v>7300</v>
      </c>
      <c r="AB62" s="130">
        <v>23419.83</v>
      </c>
      <c r="AC62" s="130">
        <v>23419.8293457031</v>
      </c>
      <c r="AD62" s="130">
        <v>27.1782761694001</v>
      </c>
      <c r="AF62" s="130">
        <v>23419.8293457031</v>
      </c>
      <c r="AG62" s="130">
        <v>25273.931762695302</v>
      </c>
      <c r="AH62" s="130">
        <v>16.792968926988902</v>
      </c>
      <c r="AI62" s="130">
        <v>14470.692108154301</v>
      </c>
      <c r="AL62" s="130">
        <v>8888.88916015625</v>
      </c>
      <c r="AM62" s="130">
        <v>-60.248077392578097</v>
      </c>
    </row>
    <row r="63" spans="1:39" ht="16.5" hidden="1" x14ac:dyDescent="0.5">
      <c r="A63" s="20" t="str">
        <f>INDEX(Resource_Match!$B$2:$B$17,MATCH($H63,Resource_Match!$C$2:$C$17,0))</f>
        <v>Solar</v>
      </c>
      <c r="B63" s="20" t="str">
        <f>INDEX(Resource_Match!$A$2:$A$17,MATCH($H63,Resource_Match!$C$2:$C$17,0))</f>
        <v>Utility Solar</v>
      </c>
      <c r="C63" s="20" t="str">
        <f>IFERROR(INDEX(Project_Match!$C$3:$C$151,MATCH(I63,Project_Match!$A$3:$A$151,0)),"")</f>
        <v>New Solar</v>
      </c>
      <c r="D63" s="129" t="s">
        <v>406</v>
      </c>
      <c r="E63" s="129">
        <v>0</v>
      </c>
      <c r="F63" s="129" t="s">
        <v>407</v>
      </c>
      <c r="G63" s="130" t="s">
        <v>407</v>
      </c>
      <c r="H63" s="130" t="s">
        <v>45</v>
      </c>
      <c r="I63" s="130" t="s">
        <v>219</v>
      </c>
      <c r="J63" s="129">
        <v>2031</v>
      </c>
      <c r="K63" s="130">
        <v>12</v>
      </c>
      <c r="L63" s="130">
        <v>240</v>
      </c>
      <c r="M63" s="130">
        <v>64.800003051757798</v>
      </c>
      <c r="N63" s="130">
        <v>26.539138372267399</v>
      </c>
      <c r="O63" s="130">
        <v>517.02680206298805</v>
      </c>
      <c r="P63" s="130">
        <v>24.5922185151726</v>
      </c>
      <c r="R63" s="130">
        <v>40932.031204223596</v>
      </c>
      <c r="T63" s="130">
        <v>51000</v>
      </c>
      <c r="U63" s="130">
        <v>4380</v>
      </c>
      <c r="AB63" s="130">
        <v>12985.55</v>
      </c>
      <c r="AC63" s="130">
        <v>12985.552368164101</v>
      </c>
      <c r="AD63" s="130">
        <v>25.115820526809099</v>
      </c>
      <c r="AF63" s="130">
        <v>12985.552368164101</v>
      </c>
      <c r="AG63" s="130">
        <v>14013.594360351601</v>
      </c>
      <c r="AH63" s="130">
        <v>16.792969226639499</v>
      </c>
      <c r="AI63" s="130">
        <v>8682.4151763915997</v>
      </c>
      <c r="AL63" s="130">
        <v>3600.0002794053898</v>
      </c>
      <c r="AM63" s="130">
        <v>-703.13691236707405</v>
      </c>
    </row>
    <row r="64" spans="1:39" ht="16.5" hidden="1" x14ac:dyDescent="0.5">
      <c r="A64" s="20" t="str">
        <f>INDEX(Resource_Match!$B$2:$B$17,MATCH($H64,Resource_Match!$C$2:$C$17,0))</f>
        <v>Wind</v>
      </c>
      <c r="B64" s="20" t="str">
        <f>INDEX(Resource_Match!$A$2:$A$17,MATCH($H64,Resource_Match!$C$2:$C$17,0))</f>
        <v>Onshore Wind</v>
      </c>
      <c r="C64" s="20" t="str">
        <f>IFERROR(INDEX(Project_Match!$C$3:$C$151,MATCH(I64,Project_Match!$A$3:$A$151,0)),"")</f>
        <v>New Wind</v>
      </c>
      <c r="D64" s="129" t="s">
        <v>406</v>
      </c>
      <c r="E64" s="129">
        <v>0</v>
      </c>
      <c r="F64" s="129" t="s">
        <v>407</v>
      </c>
      <c r="G64" s="130" t="s">
        <v>407</v>
      </c>
      <c r="H64" s="130" t="s">
        <v>59</v>
      </c>
      <c r="I64" s="130" t="s">
        <v>278</v>
      </c>
      <c r="J64" s="129">
        <v>2031</v>
      </c>
      <c r="K64" s="130">
        <v>2</v>
      </c>
      <c r="L64" s="130">
        <v>200</v>
      </c>
      <c r="M64" s="130">
        <v>20</v>
      </c>
      <c r="N64" s="130">
        <v>36.742128629118298</v>
      </c>
      <c r="O64" s="130">
        <v>634.78271675109897</v>
      </c>
      <c r="P64" s="130">
        <v>36.231890225519301</v>
      </c>
      <c r="R64" s="130">
        <v>8939.3721847534198</v>
      </c>
      <c r="T64" s="130">
        <v>16880</v>
      </c>
      <c r="U64" s="130">
        <v>598</v>
      </c>
      <c r="AB64" s="130">
        <v>34188.25</v>
      </c>
      <c r="AC64" s="130">
        <v>34188.2548828125</v>
      </c>
      <c r="AD64" s="130">
        <v>53.858200578920098</v>
      </c>
      <c r="AF64" s="130">
        <v>34188.2548828125</v>
      </c>
      <c r="AG64" s="130">
        <v>34669.713256835901</v>
      </c>
      <c r="AH64" s="130">
        <v>35.826540523949397</v>
      </c>
      <c r="AI64" s="130">
        <v>22742.068725585901</v>
      </c>
      <c r="AL64" s="130">
        <v>1111.1111450195301</v>
      </c>
      <c r="AM64" s="130">
        <v>-10335.075012207</v>
      </c>
    </row>
    <row r="65" spans="1:39" ht="16.5" hidden="1" x14ac:dyDescent="0.5">
      <c r="A65" s="20" t="str">
        <f>INDEX(Resource_Match!$B$2:$B$17,MATCH($H65,Resource_Match!$C$2:$C$17,0))</f>
        <v>Wind</v>
      </c>
      <c r="B65" s="20" t="str">
        <f>INDEX(Resource_Match!$A$2:$A$17,MATCH($H65,Resource_Match!$C$2:$C$17,0))</f>
        <v>Onshore Wind</v>
      </c>
      <c r="C65" s="20" t="str">
        <f>IFERROR(INDEX(Project_Match!$C$3:$C$151,MATCH(I65,Project_Match!$A$3:$A$151,0)),"")</f>
        <v>New Wind</v>
      </c>
      <c r="D65" s="129" t="s">
        <v>406</v>
      </c>
      <c r="E65" s="129">
        <v>0</v>
      </c>
      <c r="F65" s="129" t="s">
        <v>407</v>
      </c>
      <c r="G65" s="130" t="s">
        <v>407</v>
      </c>
      <c r="H65" s="130" t="s">
        <v>59</v>
      </c>
      <c r="I65" s="130" t="s">
        <v>280</v>
      </c>
      <c r="J65" s="129">
        <v>2031</v>
      </c>
      <c r="K65" s="130">
        <v>2</v>
      </c>
      <c r="L65" s="130">
        <v>200</v>
      </c>
      <c r="M65" s="130">
        <v>24</v>
      </c>
      <c r="N65" s="130">
        <v>36.742128629118298</v>
      </c>
      <c r="O65" s="130">
        <v>634.78271675109897</v>
      </c>
      <c r="P65" s="130">
        <v>36.231890225519301</v>
      </c>
      <c r="R65" s="130">
        <v>8939.3721847534198</v>
      </c>
      <c r="T65" s="130">
        <v>16880</v>
      </c>
      <c r="U65" s="130">
        <v>598</v>
      </c>
      <c r="AB65" s="130">
        <v>32339.54</v>
      </c>
      <c r="AC65" s="130">
        <v>32339.5363769531</v>
      </c>
      <c r="AD65" s="130">
        <v>50.9458363051709</v>
      </c>
      <c r="AF65" s="130">
        <v>32339.5363769531</v>
      </c>
      <c r="AG65" s="130">
        <v>32794.961669921897</v>
      </c>
      <c r="AH65" s="130">
        <v>35.826540523949397</v>
      </c>
      <c r="AI65" s="130">
        <v>22742.068725585901</v>
      </c>
      <c r="AL65" s="130">
        <v>1333.33337402344</v>
      </c>
      <c r="AM65" s="130">
        <v>-8264.13427734375</v>
      </c>
    </row>
    <row r="66" spans="1:39" ht="16.5" hidden="1" x14ac:dyDescent="0.5">
      <c r="A66" s="20" t="str">
        <f>INDEX(Resource_Match!$B$2:$B$17,MATCH($H66,Resource_Match!$C$2:$C$17,0))</f>
        <v>Capacity Only PPA</v>
      </c>
      <c r="B66" s="20" t="str">
        <f>INDEX(Resource_Match!$A$2:$A$17,MATCH($H66,Resource_Match!$C$2:$C$17,0))</f>
        <v>Capacity Only PPA</v>
      </c>
      <c r="C66" s="20" t="str">
        <f>IFERROR(INDEX(Project_Match!$C$3:$C$151,MATCH(I66,Project_Match!$A$3:$A$151,0)),"")</f>
        <v/>
      </c>
      <c r="D66" s="129" t="s">
        <v>406</v>
      </c>
      <c r="E66" s="129">
        <v>0</v>
      </c>
      <c r="F66" s="129" t="s">
        <v>407</v>
      </c>
      <c r="G66" s="130" t="s">
        <v>407</v>
      </c>
      <c r="H66" s="130" t="s">
        <v>402</v>
      </c>
      <c r="I66" s="130" t="s">
        <v>403</v>
      </c>
      <c r="J66" s="129">
        <v>2031</v>
      </c>
      <c r="K66" s="130">
        <v>1</v>
      </c>
      <c r="L66" s="130">
        <v>50</v>
      </c>
      <c r="M66" s="130">
        <v>50</v>
      </c>
      <c r="N66" s="130">
        <v>0</v>
      </c>
      <c r="AE66" s="130">
        <v>4224.0417480468795</v>
      </c>
      <c r="AF66" s="130">
        <v>4224.0417480468795</v>
      </c>
      <c r="AG66" s="130">
        <v>4224.0417480468795</v>
      </c>
      <c r="AL66" s="130">
        <v>2777.7778625488299</v>
      </c>
      <c r="AM66" s="130">
        <v>-1446.2638854980501</v>
      </c>
    </row>
    <row r="67" spans="1:39" ht="16.5" x14ac:dyDescent="0.5">
      <c r="A67" s="20" t="str">
        <f>INDEX(Resource_Match!$B$2:$B$17,MATCH($H67,Resource_Match!$C$2:$C$17,0))</f>
        <v>Gas</v>
      </c>
      <c r="B67" s="20" t="str">
        <f>INDEX(Resource_Match!$A$2:$A$17,MATCH($H67,Resource_Match!$C$2:$C$17,0))</f>
        <v>Gas</v>
      </c>
      <c r="C67" s="20" t="str">
        <f>IFERROR(INDEX(Project_Match!$C$3:$C$151,MATCH(I67,Project_Match!$A$3:$A$151,0)),"")</f>
        <v/>
      </c>
      <c r="D67" s="129" t="s">
        <v>406</v>
      </c>
      <c r="E67" s="129">
        <v>0</v>
      </c>
      <c r="F67" s="129" t="s">
        <v>407</v>
      </c>
      <c r="G67" s="130" t="s">
        <v>407</v>
      </c>
      <c r="H67" s="130" t="s">
        <v>41</v>
      </c>
      <c r="I67" s="130" t="s">
        <v>445</v>
      </c>
      <c r="J67" s="129">
        <v>2031</v>
      </c>
      <c r="K67" s="130">
        <v>1</v>
      </c>
      <c r="L67" s="130">
        <v>125</v>
      </c>
      <c r="M67" s="130">
        <v>125</v>
      </c>
      <c r="N67" s="130">
        <v>87.457645364003596</v>
      </c>
      <c r="O67" s="130">
        <v>52.760515213012702</v>
      </c>
      <c r="P67" s="130">
        <v>4.8183118915993299</v>
      </c>
      <c r="S67" s="130">
        <v>88</v>
      </c>
      <c r="T67" s="130">
        <v>422.08366394042997</v>
      </c>
      <c r="U67" s="130">
        <v>105.520915985107</v>
      </c>
      <c r="V67" s="130">
        <v>9899.9992777017906</v>
      </c>
      <c r="W67" s="130">
        <v>522329.0625</v>
      </c>
      <c r="X67" s="130">
        <v>1819.44592285156</v>
      </c>
      <c r="Y67" s="130">
        <v>468.97578430175798</v>
      </c>
      <c r="Z67" s="130">
        <v>4.3811877826601302</v>
      </c>
      <c r="AA67" s="130">
        <v>129.022407531738</v>
      </c>
      <c r="AB67" s="130">
        <v>321.51</v>
      </c>
      <c r="AC67" s="130">
        <v>2738.95239257813</v>
      </c>
      <c r="AD67" s="130">
        <v>51.912919756754</v>
      </c>
      <c r="AE67" s="130">
        <v>1184.8913269043001</v>
      </c>
      <c r="AF67" s="130">
        <v>3923.8437194824201</v>
      </c>
      <c r="AG67" s="130">
        <v>3923.79298400879</v>
      </c>
      <c r="AH67" s="130">
        <v>56.626833089283501</v>
      </c>
      <c r="AI67" s="130">
        <v>2987.66088867188</v>
      </c>
      <c r="AL67" s="130">
        <v>6944.4446563720703</v>
      </c>
      <c r="AM67" s="130">
        <v>6008.2618255615198</v>
      </c>
    </row>
    <row r="68" spans="1:39" ht="16.5" hidden="1" x14ac:dyDescent="0.5">
      <c r="A68" s="20" t="str">
        <f>INDEX(Resource_Match!$B$2:$B$17,MATCH($H68,Resource_Match!$C$2:$C$17,0))</f>
        <v>Solar</v>
      </c>
      <c r="B68" s="20" t="str">
        <f>INDEX(Resource_Match!$A$2:$A$17,MATCH($H68,Resource_Match!$C$2:$C$17,0))</f>
        <v>Utility Solar</v>
      </c>
      <c r="C68" s="20" t="str">
        <f>IFERROR(INDEX(Project_Match!$C$3:$C$151,MATCH(I68,Project_Match!$A$3:$A$151,0)),"")</f>
        <v>New Solar</v>
      </c>
      <c r="D68" s="129" t="s">
        <v>406</v>
      </c>
      <c r="E68" s="129">
        <v>0</v>
      </c>
      <c r="F68" s="129" t="s">
        <v>407</v>
      </c>
      <c r="G68" s="130" t="s">
        <v>407</v>
      </c>
      <c r="H68" s="130" t="s">
        <v>45</v>
      </c>
      <c r="I68" s="130" t="s">
        <v>208</v>
      </c>
      <c r="J68" s="129">
        <v>2032</v>
      </c>
      <c r="K68" s="130">
        <v>20</v>
      </c>
      <c r="L68" s="130">
        <v>400</v>
      </c>
      <c r="M68" s="130">
        <v>196</v>
      </c>
      <c r="N68" s="130">
        <v>26.565075029223799</v>
      </c>
      <c r="O68" s="130">
        <v>864.70114135742199</v>
      </c>
      <c r="P68" s="130">
        <v>24.610119004935701</v>
      </c>
      <c r="R68" s="130">
        <v>68689.332641601606</v>
      </c>
      <c r="T68" s="130">
        <v>84980</v>
      </c>
      <c r="U68" s="130">
        <v>7320</v>
      </c>
      <c r="AB68" s="130">
        <v>28720.83</v>
      </c>
      <c r="AC68" s="130">
        <v>28720.829711914099</v>
      </c>
      <c r="AD68" s="130">
        <v>33.214747082243498</v>
      </c>
      <c r="AF68" s="130">
        <v>28720.829711914099</v>
      </c>
      <c r="AG68" s="130">
        <v>31002.331176757802</v>
      </c>
      <c r="AH68" s="130">
        <v>16.9332849283138</v>
      </c>
      <c r="AI68" s="130">
        <v>14642.230804443399</v>
      </c>
      <c r="AL68" s="130">
        <v>0</v>
      </c>
      <c r="AM68" s="130">
        <v>-14078.598907470699</v>
      </c>
    </row>
    <row r="69" spans="1:39" ht="16.5" hidden="1" x14ac:dyDescent="0.5">
      <c r="A69" s="20" t="str">
        <f>INDEX(Resource_Match!$B$2:$B$17,MATCH($H69,Resource_Match!$C$2:$C$17,0))</f>
        <v>Solar</v>
      </c>
      <c r="B69" s="20" t="str">
        <f>INDEX(Resource_Match!$A$2:$A$17,MATCH($H69,Resource_Match!$C$2:$C$17,0))</f>
        <v>Utility Solar</v>
      </c>
      <c r="C69" s="20" t="str">
        <f>IFERROR(INDEX(Project_Match!$C$3:$C$151,MATCH(I69,Project_Match!$A$3:$A$151,0)),"")</f>
        <v>New Solar</v>
      </c>
      <c r="D69" s="129" t="s">
        <v>406</v>
      </c>
      <c r="E69" s="129">
        <v>0</v>
      </c>
      <c r="F69" s="129" t="s">
        <v>407</v>
      </c>
      <c r="G69" s="130" t="s">
        <v>407</v>
      </c>
      <c r="H69" s="130" t="s">
        <v>45</v>
      </c>
      <c r="I69" s="130" t="s">
        <v>211</v>
      </c>
      <c r="J69" s="129">
        <v>2032</v>
      </c>
      <c r="K69" s="130">
        <v>25</v>
      </c>
      <c r="L69" s="130">
        <v>500</v>
      </c>
      <c r="M69" s="130">
        <v>200</v>
      </c>
      <c r="N69" s="130">
        <v>26.565075876065698</v>
      </c>
      <c r="O69" s="130">
        <v>1080.8764343261701</v>
      </c>
      <c r="P69" s="130">
        <v>24.610119178646901</v>
      </c>
      <c r="R69" s="130">
        <v>85861.661804199204</v>
      </c>
      <c r="T69" s="130">
        <v>106225</v>
      </c>
      <c r="U69" s="130">
        <v>9150</v>
      </c>
      <c r="AB69" s="130">
        <v>33918.239999999998</v>
      </c>
      <c r="AC69" s="130">
        <v>33918.241577148401</v>
      </c>
      <c r="AD69" s="130">
        <v>31.380313697276002</v>
      </c>
      <c r="AF69" s="130">
        <v>33918.241577148401</v>
      </c>
      <c r="AG69" s="130">
        <v>36612.608032226599</v>
      </c>
      <c r="AH69" s="130">
        <v>16.933284166463899</v>
      </c>
      <c r="AI69" s="130">
        <v>18302.787811279301</v>
      </c>
      <c r="AL69" s="130">
        <v>0</v>
      </c>
      <c r="AM69" s="130">
        <v>-15615.453765869101</v>
      </c>
    </row>
    <row r="70" spans="1:39" ht="16.5" hidden="1" x14ac:dyDescent="0.5">
      <c r="A70" s="20" t="str">
        <f>INDEX(Resource_Match!$B$2:$B$17,MATCH($H70,Resource_Match!$C$2:$C$17,0))</f>
        <v>Solar</v>
      </c>
      <c r="B70" s="20" t="str">
        <f>INDEX(Resource_Match!$A$2:$A$17,MATCH($H70,Resource_Match!$C$2:$C$17,0))</f>
        <v>Utility Solar</v>
      </c>
      <c r="C70" s="20" t="str">
        <f>IFERROR(INDEX(Project_Match!$C$3:$C$151,MATCH(I70,Project_Match!$A$3:$A$151,0)),"")</f>
        <v>New Solar</v>
      </c>
      <c r="D70" s="129" t="s">
        <v>406</v>
      </c>
      <c r="E70" s="129">
        <v>0</v>
      </c>
      <c r="F70" s="129" t="s">
        <v>407</v>
      </c>
      <c r="G70" s="130" t="s">
        <v>407</v>
      </c>
      <c r="H70" s="130" t="s">
        <v>45</v>
      </c>
      <c r="I70" s="130" t="s">
        <v>214</v>
      </c>
      <c r="J70" s="129">
        <v>2032</v>
      </c>
      <c r="K70" s="130">
        <v>25</v>
      </c>
      <c r="L70" s="130">
        <v>500</v>
      </c>
      <c r="M70" s="130">
        <v>200</v>
      </c>
      <c r="N70" s="130">
        <v>26.565075876065698</v>
      </c>
      <c r="O70" s="130">
        <v>1080.8764343261701</v>
      </c>
      <c r="P70" s="130">
        <v>24.610119178646901</v>
      </c>
      <c r="R70" s="130">
        <v>85861.661804199204</v>
      </c>
      <c r="T70" s="130">
        <v>106225</v>
      </c>
      <c r="U70" s="130">
        <v>9150</v>
      </c>
      <c r="AB70" s="130">
        <v>31958.92</v>
      </c>
      <c r="AC70" s="130">
        <v>31958.918823242198</v>
      </c>
      <c r="AD70" s="130">
        <v>29.567597005818399</v>
      </c>
      <c r="AF70" s="130">
        <v>31958.918823242198</v>
      </c>
      <c r="AG70" s="130">
        <v>34497.644409179702</v>
      </c>
      <c r="AH70" s="130">
        <v>16.933284166463899</v>
      </c>
      <c r="AI70" s="130">
        <v>18302.787811279301</v>
      </c>
      <c r="AL70" s="130">
        <v>0</v>
      </c>
      <c r="AM70" s="130">
        <v>-13656.1310119629</v>
      </c>
    </row>
    <row r="71" spans="1:39" ht="16.5" hidden="1" x14ac:dyDescent="0.5">
      <c r="A71" s="20" t="str">
        <f>INDEX(Resource_Match!$B$2:$B$17,MATCH($H71,Resource_Match!$C$2:$C$17,0))</f>
        <v>Solar</v>
      </c>
      <c r="B71" s="20" t="str">
        <f>INDEX(Resource_Match!$A$2:$A$17,MATCH($H71,Resource_Match!$C$2:$C$17,0))</f>
        <v>Utility Solar</v>
      </c>
      <c r="C71" s="20" t="str">
        <f>IFERROR(INDEX(Project_Match!$C$3:$C$151,MATCH(I71,Project_Match!$A$3:$A$151,0)),"")</f>
        <v>New Solar</v>
      </c>
      <c r="D71" s="129" t="s">
        <v>406</v>
      </c>
      <c r="E71" s="129">
        <v>0</v>
      </c>
      <c r="F71" s="129" t="s">
        <v>407</v>
      </c>
      <c r="G71" s="130" t="s">
        <v>407</v>
      </c>
      <c r="H71" s="130" t="s">
        <v>45</v>
      </c>
      <c r="I71" s="130" t="s">
        <v>217</v>
      </c>
      <c r="J71" s="129">
        <v>2032</v>
      </c>
      <c r="K71" s="130">
        <v>20</v>
      </c>
      <c r="L71" s="130">
        <v>400</v>
      </c>
      <c r="M71" s="130">
        <v>160</v>
      </c>
      <c r="N71" s="130">
        <v>26.565075029223799</v>
      </c>
      <c r="O71" s="130">
        <v>864.70114135742199</v>
      </c>
      <c r="P71" s="130">
        <v>24.610119004935701</v>
      </c>
      <c r="R71" s="130">
        <v>68689.332641601606</v>
      </c>
      <c r="T71" s="130">
        <v>84980</v>
      </c>
      <c r="U71" s="130">
        <v>7320</v>
      </c>
      <c r="AB71" s="130">
        <v>24018.11</v>
      </c>
      <c r="AC71" s="130">
        <v>24018.108886718801</v>
      </c>
      <c r="AD71" s="130">
        <v>27.7761965816475</v>
      </c>
      <c r="AF71" s="130">
        <v>24018.108886718801</v>
      </c>
      <c r="AG71" s="130">
        <v>25926.038574218801</v>
      </c>
      <c r="AH71" s="130">
        <v>16.9332849283138</v>
      </c>
      <c r="AI71" s="130">
        <v>14642.230804443399</v>
      </c>
      <c r="AL71" s="130">
        <v>0</v>
      </c>
      <c r="AM71" s="130">
        <v>-9375.8780822753906</v>
      </c>
    </row>
    <row r="72" spans="1:39" ht="16.5" hidden="1" x14ac:dyDescent="0.5">
      <c r="A72" s="20" t="str">
        <f>INDEX(Resource_Match!$B$2:$B$17,MATCH($H72,Resource_Match!$C$2:$C$17,0))</f>
        <v>Solar</v>
      </c>
      <c r="B72" s="20" t="str">
        <f>INDEX(Resource_Match!$A$2:$A$17,MATCH($H72,Resource_Match!$C$2:$C$17,0))</f>
        <v>Utility Solar</v>
      </c>
      <c r="C72" s="20" t="str">
        <f>IFERROR(INDEX(Project_Match!$C$3:$C$151,MATCH(I72,Project_Match!$A$3:$A$151,0)),"")</f>
        <v>New Solar</v>
      </c>
      <c r="D72" s="129" t="s">
        <v>406</v>
      </c>
      <c r="E72" s="129">
        <v>0</v>
      </c>
      <c r="F72" s="129" t="s">
        <v>407</v>
      </c>
      <c r="G72" s="130" t="s">
        <v>407</v>
      </c>
      <c r="H72" s="130" t="s">
        <v>45</v>
      </c>
      <c r="I72" s="130" t="s">
        <v>219</v>
      </c>
      <c r="J72" s="129">
        <v>2032</v>
      </c>
      <c r="K72" s="130">
        <v>12</v>
      </c>
      <c r="L72" s="130">
        <v>240</v>
      </c>
      <c r="M72" s="130">
        <v>64.800003051757798</v>
      </c>
      <c r="N72" s="130">
        <v>26.565074160667901</v>
      </c>
      <c r="O72" s="130">
        <v>518.82067680358898</v>
      </c>
      <c r="P72" s="130">
        <v>24.610118624942601</v>
      </c>
      <c r="R72" s="130">
        <v>41213.596817016602</v>
      </c>
      <c r="T72" s="130">
        <v>50988</v>
      </c>
      <c r="U72" s="130">
        <v>4392</v>
      </c>
      <c r="AB72" s="130">
        <v>13317.28</v>
      </c>
      <c r="AC72" s="130">
        <v>13317.279602050799</v>
      </c>
      <c r="AD72" s="130">
        <v>25.6683671207891</v>
      </c>
      <c r="AF72" s="130">
        <v>13317.279602050799</v>
      </c>
      <c r="AG72" s="130">
        <v>14375.1649169922</v>
      </c>
      <c r="AH72" s="130">
        <v>16.933285283886299</v>
      </c>
      <c r="AI72" s="130">
        <v>8785.3385314941406</v>
      </c>
      <c r="AL72" s="130">
        <v>0</v>
      </c>
      <c r="AM72" s="130">
        <v>-4531.9410705566397</v>
      </c>
    </row>
    <row r="73" spans="1:39" ht="16.5" hidden="1" x14ac:dyDescent="0.5">
      <c r="A73" s="20" t="str">
        <f>INDEX(Resource_Match!$B$2:$B$17,MATCH($H73,Resource_Match!$C$2:$C$17,0))</f>
        <v>Wind</v>
      </c>
      <c r="B73" s="20" t="str">
        <f>INDEX(Resource_Match!$A$2:$A$17,MATCH($H73,Resource_Match!$C$2:$C$17,0))</f>
        <v>Onshore Wind</v>
      </c>
      <c r="C73" s="20" t="str">
        <f>IFERROR(INDEX(Project_Match!$C$3:$C$151,MATCH(I73,Project_Match!$A$3:$A$151,0)),"")</f>
        <v>New Wind</v>
      </c>
      <c r="D73" s="129" t="s">
        <v>406</v>
      </c>
      <c r="E73" s="129">
        <v>0</v>
      </c>
      <c r="F73" s="129" t="s">
        <v>407</v>
      </c>
      <c r="G73" s="130" t="s">
        <v>407</v>
      </c>
      <c r="H73" s="130" t="s">
        <v>59</v>
      </c>
      <c r="I73" s="130" t="s">
        <v>278</v>
      </c>
      <c r="J73" s="129">
        <v>2032</v>
      </c>
      <c r="K73" s="130">
        <v>2</v>
      </c>
      <c r="L73" s="130">
        <v>200</v>
      </c>
      <c r="M73" s="130">
        <v>20</v>
      </c>
      <c r="N73" s="130">
        <v>36.814562718507801</v>
      </c>
      <c r="O73" s="130">
        <v>638.12957572937</v>
      </c>
      <c r="P73" s="130">
        <v>36.323404811553402</v>
      </c>
      <c r="R73" s="130">
        <v>8628.6736755371094</v>
      </c>
      <c r="T73" s="130">
        <v>16970</v>
      </c>
      <c r="U73" s="130">
        <v>554</v>
      </c>
      <c r="AB73" s="130">
        <v>35124.620000000003</v>
      </c>
      <c r="AC73" s="130">
        <v>35124.615966796897</v>
      </c>
      <c r="AD73" s="130">
        <v>55.043077930763701</v>
      </c>
      <c r="AF73" s="130">
        <v>35124.615966796897</v>
      </c>
      <c r="AG73" s="130">
        <v>35599.565917968801</v>
      </c>
      <c r="AH73" s="130">
        <v>35.762766178811702</v>
      </c>
      <c r="AI73" s="130">
        <v>22821.278808593801</v>
      </c>
      <c r="AL73" s="130">
        <v>0</v>
      </c>
      <c r="AM73" s="130">
        <v>-12303.3371582031</v>
      </c>
    </row>
    <row r="74" spans="1:39" ht="16.5" hidden="1" x14ac:dyDescent="0.5">
      <c r="A74" s="20" t="str">
        <f>INDEX(Resource_Match!$B$2:$B$17,MATCH($H74,Resource_Match!$C$2:$C$17,0))</f>
        <v>Wind</v>
      </c>
      <c r="B74" s="20" t="str">
        <f>INDEX(Resource_Match!$A$2:$A$17,MATCH($H74,Resource_Match!$C$2:$C$17,0))</f>
        <v>Onshore Wind</v>
      </c>
      <c r="C74" s="20" t="str">
        <f>IFERROR(INDEX(Project_Match!$C$3:$C$151,MATCH(I74,Project_Match!$A$3:$A$151,0)),"")</f>
        <v>New Wind</v>
      </c>
      <c r="D74" s="129" t="s">
        <v>406</v>
      </c>
      <c r="E74" s="129">
        <v>0</v>
      </c>
      <c r="F74" s="129" t="s">
        <v>407</v>
      </c>
      <c r="G74" s="130" t="s">
        <v>407</v>
      </c>
      <c r="H74" s="130" t="s">
        <v>59</v>
      </c>
      <c r="I74" s="130" t="s">
        <v>280</v>
      </c>
      <c r="J74" s="129">
        <v>2032</v>
      </c>
      <c r="K74" s="130">
        <v>2</v>
      </c>
      <c r="L74" s="130">
        <v>200</v>
      </c>
      <c r="M74" s="130">
        <v>24</v>
      </c>
      <c r="N74" s="130">
        <v>36.814562718507801</v>
      </c>
      <c r="O74" s="130">
        <v>638.12957572937</v>
      </c>
      <c r="P74" s="130">
        <v>36.323404811553402</v>
      </c>
      <c r="R74" s="130">
        <v>8628.6736755371094</v>
      </c>
      <c r="T74" s="130">
        <v>16970</v>
      </c>
      <c r="U74" s="130">
        <v>554</v>
      </c>
      <c r="AB74" s="130">
        <v>33225.26</v>
      </c>
      <c r="AC74" s="130">
        <v>33225.260009765603</v>
      </c>
      <c r="AD74" s="130">
        <v>52.066635481970501</v>
      </c>
      <c r="AF74" s="130">
        <v>33225.260009765603</v>
      </c>
      <c r="AG74" s="130">
        <v>33674.526733398401</v>
      </c>
      <c r="AH74" s="130">
        <v>35.762766178811702</v>
      </c>
      <c r="AI74" s="130">
        <v>22821.278808593801</v>
      </c>
      <c r="AL74" s="130">
        <v>0</v>
      </c>
      <c r="AM74" s="130">
        <v>-10403.9812011719</v>
      </c>
    </row>
    <row r="75" spans="1:39" ht="16.5" hidden="1" x14ac:dyDescent="0.5">
      <c r="A75" s="20" t="str">
        <f>INDEX(Resource_Match!$B$2:$B$17,MATCH($H75,Resource_Match!$C$2:$C$17,0))</f>
        <v>Capacity Only PPA</v>
      </c>
      <c r="B75" s="20" t="str">
        <f>INDEX(Resource_Match!$A$2:$A$17,MATCH($H75,Resource_Match!$C$2:$C$17,0))</f>
        <v>Capacity Only PPA</v>
      </c>
      <c r="C75" s="20" t="str">
        <f>IFERROR(INDEX(Project_Match!$C$3:$C$151,MATCH(I75,Project_Match!$A$3:$A$151,0)),"")</f>
        <v/>
      </c>
      <c r="D75" s="129" t="s">
        <v>406</v>
      </c>
      <c r="E75" s="129">
        <v>0</v>
      </c>
      <c r="F75" s="129" t="s">
        <v>407</v>
      </c>
      <c r="G75" s="130" t="s">
        <v>407</v>
      </c>
      <c r="H75" s="130" t="s">
        <v>402</v>
      </c>
      <c r="I75" s="130" t="s">
        <v>418</v>
      </c>
      <c r="J75" s="129">
        <v>2032</v>
      </c>
      <c r="K75" s="130">
        <v>1</v>
      </c>
      <c r="L75" s="130">
        <v>50</v>
      </c>
      <c r="M75" s="130">
        <v>50</v>
      </c>
      <c r="N75" s="130">
        <v>0</v>
      </c>
      <c r="AE75" s="130">
        <v>4307.2620849609402</v>
      </c>
      <c r="AF75" s="130">
        <v>4307.2620849609402</v>
      </c>
      <c r="AG75" s="130">
        <v>4307.2620849609402</v>
      </c>
      <c r="AL75" s="130">
        <v>0</v>
      </c>
      <c r="AM75" s="130">
        <v>-4307.2620849609402</v>
      </c>
    </row>
    <row r="76" spans="1:39" ht="16.5" x14ac:dyDescent="0.5">
      <c r="A76" s="20" t="str">
        <f>INDEX(Resource_Match!$B$2:$B$17,MATCH($H76,Resource_Match!$C$2:$C$17,0))</f>
        <v>Gas</v>
      </c>
      <c r="B76" s="20" t="str">
        <f>INDEX(Resource_Match!$A$2:$A$17,MATCH($H76,Resource_Match!$C$2:$C$17,0))</f>
        <v>Gas</v>
      </c>
      <c r="C76" s="20" t="str">
        <f>IFERROR(INDEX(Project_Match!$C$3:$C$151,MATCH(I76,Project_Match!$A$3:$A$151,0)),"")</f>
        <v/>
      </c>
      <c r="D76" s="129" t="s">
        <v>406</v>
      </c>
      <c r="E76" s="129">
        <v>0</v>
      </c>
      <c r="F76" s="129" t="s">
        <v>407</v>
      </c>
      <c r="G76" s="130" t="s">
        <v>407</v>
      </c>
      <c r="H76" s="130" t="s">
        <v>41</v>
      </c>
      <c r="I76" s="130" t="s">
        <v>445</v>
      </c>
      <c r="J76" s="129">
        <v>2032</v>
      </c>
      <c r="K76" s="130">
        <v>1</v>
      </c>
      <c r="L76" s="130">
        <v>125</v>
      </c>
      <c r="M76" s="130">
        <v>125</v>
      </c>
      <c r="N76" s="130">
        <v>87.4693080158616</v>
      </c>
      <c r="O76" s="130">
        <v>27.176755905151399</v>
      </c>
      <c r="P76" s="130">
        <v>2.4751143811613301</v>
      </c>
      <c r="S76" s="130">
        <v>66</v>
      </c>
      <c r="T76" s="130">
        <v>217.41412353515599</v>
      </c>
      <c r="U76" s="130">
        <v>54.353530883789098</v>
      </c>
      <c r="V76" s="130">
        <v>9899.9985387881206</v>
      </c>
      <c r="W76" s="130">
        <v>269049.84375</v>
      </c>
      <c r="X76" s="130">
        <v>964.76788330078102</v>
      </c>
      <c r="Y76" s="130">
        <v>250.05220031738301</v>
      </c>
      <c r="Z76" s="130">
        <v>4.5152231522831503</v>
      </c>
      <c r="AA76" s="130">
        <v>67.921173095703097</v>
      </c>
      <c r="AB76" s="130">
        <v>169.25</v>
      </c>
      <c r="AC76" s="130">
        <v>1451.99243164063</v>
      </c>
      <c r="AD76" s="130">
        <v>53.4277320187947</v>
      </c>
      <c r="AE76" s="130">
        <v>1210.9590454101599</v>
      </c>
      <c r="AF76" s="130">
        <v>2662.9514770507799</v>
      </c>
      <c r="AG76" s="130">
        <v>2662.9254302978502</v>
      </c>
      <c r="AH76" s="130">
        <v>57.644403772565497</v>
      </c>
      <c r="AI76" s="130">
        <v>1566.587890625</v>
      </c>
      <c r="AL76" s="130">
        <v>0</v>
      </c>
      <c r="AM76" s="130">
        <v>-1096.3635864257801</v>
      </c>
    </row>
    <row r="77" spans="1:39" ht="16.5" hidden="1" x14ac:dyDescent="0.5">
      <c r="A77" s="20" t="str">
        <f>INDEX(Resource_Match!$B$2:$B$17,MATCH($H77,Resource_Match!$C$2:$C$17,0))</f>
        <v>Solar</v>
      </c>
      <c r="B77" s="20" t="str">
        <f>INDEX(Resource_Match!$A$2:$A$17,MATCH($H77,Resource_Match!$C$2:$C$17,0))</f>
        <v>Utility Solar</v>
      </c>
      <c r="C77" s="20" t="str">
        <f>IFERROR(INDEX(Project_Match!$C$3:$C$151,MATCH(I77,Project_Match!$A$3:$A$151,0)),"")</f>
        <v>New Solar</v>
      </c>
      <c r="D77" s="129" t="s">
        <v>406</v>
      </c>
      <c r="E77" s="129">
        <v>0</v>
      </c>
      <c r="F77" s="129" t="s">
        <v>407</v>
      </c>
      <c r="G77" s="130" t="s">
        <v>407</v>
      </c>
      <c r="H77" s="130" t="s">
        <v>45</v>
      </c>
      <c r="I77" s="130" t="s">
        <v>208</v>
      </c>
      <c r="J77" s="129">
        <v>2033</v>
      </c>
      <c r="K77" s="130">
        <v>20</v>
      </c>
      <c r="L77" s="130">
        <v>400</v>
      </c>
      <c r="M77" s="130">
        <v>196</v>
      </c>
      <c r="N77" s="130">
        <v>26.534307492922402</v>
      </c>
      <c r="O77" s="130">
        <v>861.59654235839798</v>
      </c>
      <c r="P77" s="130">
        <v>24.5889424189041</v>
      </c>
      <c r="R77" s="130">
        <v>68165.5361938477</v>
      </c>
      <c r="T77" s="130">
        <v>85240</v>
      </c>
      <c r="U77" s="130">
        <v>7300</v>
      </c>
      <c r="AB77" s="130">
        <v>29247.3</v>
      </c>
      <c r="AC77" s="130">
        <v>29247.304809570302</v>
      </c>
      <c r="AD77" s="130">
        <v>33.945476068779698</v>
      </c>
      <c r="AF77" s="130">
        <v>29247.304809570302</v>
      </c>
      <c r="AG77" s="130">
        <v>31561.215942382802</v>
      </c>
      <c r="AH77" s="130">
        <v>18.059483695123301</v>
      </c>
      <c r="AI77" s="130">
        <v>15559.988708496099</v>
      </c>
      <c r="AL77" s="130">
        <v>0</v>
      </c>
      <c r="AM77" s="130">
        <v>-13687.316101074201</v>
      </c>
    </row>
    <row r="78" spans="1:39" ht="16.5" hidden="1" x14ac:dyDescent="0.5">
      <c r="A78" s="20" t="str">
        <f>INDEX(Resource_Match!$B$2:$B$17,MATCH($H78,Resource_Match!$C$2:$C$17,0))</f>
        <v>Solar</v>
      </c>
      <c r="B78" s="20" t="str">
        <f>INDEX(Resource_Match!$A$2:$A$17,MATCH($H78,Resource_Match!$C$2:$C$17,0))</f>
        <v>Utility Solar</v>
      </c>
      <c r="C78" s="20" t="str">
        <f>IFERROR(INDEX(Project_Match!$C$3:$C$151,MATCH(I78,Project_Match!$A$3:$A$151,0)),"")</f>
        <v>New Solar</v>
      </c>
      <c r="D78" s="129" t="s">
        <v>406</v>
      </c>
      <c r="E78" s="129">
        <v>0</v>
      </c>
      <c r="F78" s="129" t="s">
        <v>407</v>
      </c>
      <c r="G78" s="130" t="s">
        <v>407</v>
      </c>
      <c r="H78" s="130" t="s">
        <v>45</v>
      </c>
      <c r="I78" s="130" t="s">
        <v>211</v>
      </c>
      <c r="J78" s="129">
        <v>2033</v>
      </c>
      <c r="K78" s="130">
        <v>25</v>
      </c>
      <c r="L78" s="130">
        <v>500</v>
      </c>
      <c r="M78" s="130">
        <v>200</v>
      </c>
      <c r="N78" s="130">
        <v>26.534306948587801</v>
      </c>
      <c r="O78" s="130">
        <v>1076.9957656860399</v>
      </c>
      <c r="P78" s="130">
        <v>24.588944422055601</v>
      </c>
      <c r="R78" s="130">
        <v>85206.922088623003</v>
      </c>
      <c r="T78" s="130">
        <v>106550</v>
      </c>
      <c r="U78" s="130">
        <v>9125</v>
      </c>
      <c r="AB78" s="130">
        <v>34539.99</v>
      </c>
      <c r="AC78" s="130">
        <v>34539.985229492202</v>
      </c>
      <c r="AD78" s="130">
        <v>32.070678762131003</v>
      </c>
      <c r="AF78" s="130">
        <v>34539.985229492202</v>
      </c>
      <c r="AG78" s="130">
        <v>37272.627075195298</v>
      </c>
      <c r="AH78" s="130">
        <v>18.059484051559402</v>
      </c>
      <c r="AI78" s="130">
        <v>19449.987854003899</v>
      </c>
      <c r="AL78" s="130">
        <v>0</v>
      </c>
      <c r="AM78" s="130">
        <v>-15089.997375488299</v>
      </c>
    </row>
    <row r="79" spans="1:39" ht="16.5" hidden="1" x14ac:dyDescent="0.5">
      <c r="A79" s="20" t="str">
        <f>INDEX(Resource_Match!$B$2:$B$17,MATCH($H79,Resource_Match!$C$2:$C$17,0))</f>
        <v>Solar</v>
      </c>
      <c r="B79" s="20" t="str">
        <f>INDEX(Resource_Match!$A$2:$A$17,MATCH($H79,Resource_Match!$C$2:$C$17,0))</f>
        <v>Utility Solar</v>
      </c>
      <c r="C79" s="20" t="str">
        <f>IFERROR(INDEX(Project_Match!$C$3:$C$151,MATCH(I79,Project_Match!$A$3:$A$151,0)),"")</f>
        <v>New Solar</v>
      </c>
      <c r="D79" s="129" t="s">
        <v>406</v>
      </c>
      <c r="E79" s="129">
        <v>0</v>
      </c>
      <c r="F79" s="129" t="s">
        <v>407</v>
      </c>
      <c r="G79" s="130" t="s">
        <v>407</v>
      </c>
      <c r="H79" s="130" t="s">
        <v>45</v>
      </c>
      <c r="I79" s="130" t="s">
        <v>214</v>
      </c>
      <c r="J79" s="129">
        <v>2033</v>
      </c>
      <c r="K79" s="130">
        <v>25</v>
      </c>
      <c r="L79" s="130">
        <v>500</v>
      </c>
      <c r="M79" s="130">
        <v>200</v>
      </c>
      <c r="N79" s="130">
        <v>26.534306948587801</v>
      </c>
      <c r="O79" s="130">
        <v>1076.9957656860399</v>
      </c>
      <c r="P79" s="130">
        <v>24.588944422055601</v>
      </c>
      <c r="R79" s="130">
        <v>85206.922088623003</v>
      </c>
      <c r="T79" s="130">
        <v>106550</v>
      </c>
      <c r="U79" s="130">
        <v>9125</v>
      </c>
      <c r="AB79" s="130">
        <v>32544.75</v>
      </c>
      <c r="AC79" s="130">
        <v>32544.746582031301</v>
      </c>
      <c r="AD79" s="130">
        <v>30.218082205087001</v>
      </c>
      <c r="AF79" s="130">
        <v>32544.746582031301</v>
      </c>
      <c r="AG79" s="130">
        <v>35119.536010742202</v>
      </c>
      <c r="AH79" s="130">
        <v>18.059484051559402</v>
      </c>
      <c r="AI79" s="130">
        <v>19449.987854003899</v>
      </c>
      <c r="AL79" s="130">
        <v>0</v>
      </c>
      <c r="AM79" s="130">
        <v>-13094.7587280273</v>
      </c>
    </row>
    <row r="80" spans="1:39" ht="16.5" hidden="1" x14ac:dyDescent="0.5">
      <c r="A80" s="20" t="str">
        <f>INDEX(Resource_Match!$B$2:$B$17,MATCH($H80,Resource_Match!$C$2:$C$17,0))</f>
        <v>Solar</v>
      </c>
      <c r="B80" s="20" t="str">
        <f>INDEX(Resource_Match!$A$2:$A$17,MATCH($H80,Resource_Match!$C$2:$C$17,0))</f>
        <v>Utility Solar</v>
      </c>
      <c r="C80" s="20" t="str">
        <f>IFERROR(INDEX(Project_Match!$C$3:$C$151,MATCH(I80,Project_Match!$A$3:$A$151,0)),"")</f>
        <v>New Solar</v>
      </c>
      <c r="D80" s="129" t="s">
        <v>406</v>
      </c>
      <c r="E80" s="129">
        <v>0</v>
      </c>
      <c r="F80" s="129" t="s">
        <v>407</v>
      </c>
      <c r="G80" s="130" t="s">
        <v>407</v>
      </c>
      <c r="H80" s="130" t="s">
        <v>45</v>
      </c>
      <c r="I80" s="130" t="s">
        <v>217</v>
      </c>
      <c r="J80" s="129">
        <v>2033</v>
      </c>
      <c r="K80" s="130">
        <v>20</v>
      </c>
      <c r="L80" s="130">
        <v>400</v>
      </c>
      <c r="M80" s="130">
        <v>160</v>
      </c>
      <c r="N80" s="130">
        <v>26.534307492922402</v>
      </c>
      <c r="O80" s="130">
        <v>861.59654235839798</v>
      </c>
      <c r="P80" s="130">
        <v>24.5889424189041</v>
      </c>
      <c r="R80" s="130">
        <v>68165.5361938477</v>
      </c>
      <c r="T80" s="130">
        <v>85240</v>
      </c>
      <c r="U80" s="130">
        <v>7300</v>
      </c>
      <c r="AB80" s="130">
        <v>24458.38</v>
      </c>
      <c r="AC80" s="130">
        <v>24458.376831054698</v>
      </c>
      <c r="AD80" s="130">
        <v>28.3872736583949</v>
      </c>
      <c r="AF80" s="130">
        <v>24458.376831054698</v>
      </c>
      <c r="AG80" s="130">
        <v>26393.41015625</v>
      </c>
      <c r="AH80" s="130">
        <v>18.059483695123301</v>
      </c>
      <c r="AI80" s="130">
        <v>15559.988708496099</v>
      </c>
      <c r="AL80" s="130">
        <v>0</v>
      </c>
      <c r="AM80" s="130">
        <v>-8898.3881225585901</v>
      </c>
    </row>
    <row r="81" spans="1:39" ht="16.5" hidden="1" x14ac:dyDescent="0.5">
      <c r="A81" s="20" t="str">
        <f>INDEX(Resource_Match!$B$2:$B$17,MATCH($H81,Resource_Match!$C$2:$C$17,0))</f>
        <v>Solar</v>
      </c>
      <c r="B81" s="20" t="str">
        <f>INDEX(Resource_Match!$A$2:$A$17,MATCH($H81,Resource_Match!$C$2:$C$17,0))</f>
        <v>Utility Solar</v>
      </c>
      <c r="C81" s="20" t="str">
        <f>IFERROR(INDEX(Project_Match!$C$3:$C$151,MATCH(I81,Project_Match!$A$3:$A$151,0)),"")</f>
        <v>New Solar</v>
      </c>
      <c r="D81" s="129" t="s">
        <v>406</v>
      </c>
      <c r="E81" s="129">
        <v>0</v>
      </c>
      <c r="F81" s="129" t="s">
        <v>407</v>
      </c>
      <c r="G81" s="130" t="s">
        <v>407</v>
      </c>
      <c r="H81" s="130" t="s">
        <v>45</v>
      </c>
      <c r="I81" s="130" t="s">
        <v>219</v>
      </c>
      <c r="J81" s="129">
        <v>2033</v>
      </c>
      <c r="K81" s="130">
        <v>12</v>
      </c>
      <c r="L81" s="130">
        <v>240</v>
      </c>
      <c r="M81" s="130">
        <v>64.800003051757798</v>
      </c>
      <c r="N81" s="130">
        <v>26.534306948587801</v>
      </c>
      <c r="O81" s="130">
        <v>516.95795631408703</v>
      </c>
      <c r="P81" s="130">
        <v>24.588943888607599</v>
      </c>
      <c r="R81" s="130">
        <v>40899.320755004897</v>
      </c>
      <c r="T81" s="130">
        <v>51144</v>
      </c>
      <c r="U81" s="130">
        <v>4380</v>
      </c>
      <c r="AB81" s="130">
        <v>13561.39</v>
      </c>
      <c r="AC81" s="130">
        <v>13561.394165039101</v>
      </c>
      <c r="AD81" s="130">
        <v>26.233069825894301</v>
      </c>
      <c r="AF81" s="130">
        <v>13561.394165039101</v>
      </c>
      <c r="AG81" s="130">
        <v>14634.3087768555</v>
      </c>
      <c r="AH81" s="130">
        <v>18.059483855384499</v>
      </c>
      <c r="AI81" s="130">
        <v>9335.9938659668005</v>
      </c>
      <c r="AL81" s="130">
        <v>0</v>
      </c>
      <c r="AM81" s="130">
        <v>-4225.4002990722702</v>
      </c>
    </row>
    <row r="82" spans="1:39" ht="16.5" hidden="1" x14ac:dyDescent="0.5">
      <c r="A82" s="20" t="str">
        <f>INDEX(Resource_Match!$B$2:$B$17,MATCH($H82,Resource_Match!$C$2:$C$17,0))</f>
        <v>Wind</v>
      </c>
      <c r="B82" s="20" t="str">
        <f>INDEX(Resource_Match!$A$2:$A$17,MATCH($H82,Resource_Match!$C$2:$C$17,0))</f>
        <v>Onshore Wind</v>
      </c>
      <c r="C82" s="20" t="str">
        <f>IFERROR(INDEX(Project_Match!$C$3:$C$151,MATCH(I82,Project_Match!$A$3:$A$151,0)),"")</f>
        <v>New Wind</v>
      </c>
      <c r="D82" s="129" t="s">
        <v>406</v>
      </c>
      <c r="E82" s="129">
        <v>0</v>
      </c>
      <c r="F82" s="129" t="s">
        <v>407</v>
      </c>
      <c r="G82" s="130" t="s">
        <v>407</v>
      </c>
      <c r="H82" s="130" t="s">
        <v>59</v>
      </c>
      <c r="I82" s="130" t="s">
        <v>278</v>
      </c>
      <c r="J82" s="129">
        <v>2033</v>
      </c>
      <c r="K82" s="130">
        <v>2</v>
      </c>
      <c r="L82" s="130">
        <v>200</v>
      </c>
      <c r="M82" s="130">
        <v>20</v>
      </c>
      <c r="N82" s="130">
        <v>36.696487256925401</v>
      </c>
      <c r="O82" s="130">
        <v>634.45677375793503</v>
      </c>
      <c r="P82" s="130">
        <v>36.213286173398103</v>
      </c>
      <c r="R82" s="130">
        <v>8465.6991500854492</v>
      </c>
      <c r="T82" s="130">
        <v>16940</v>
      </c>
      <c r="U82" s="130">
        <v>534</v>
      </c>
      <c r="AB82" s="130">
        <v>35690.75</v>
      </c>
      <c r="AC82" s="130">
        <v>35690.751708984397</v>
      </c>
      <c r="AD82" s="130">
        <v>56.254032087301098</v>
      </c>
      <c r="AF82" s="130">
        <v>35690.751708984397</v>
      </c>
      <c r="AG82" s="130">
        <v>36166.981811523401</v>
      </c>
      <c r="AH82" s="130">
        <v>36.836958949073797</v>
      </c>
      <c r="AI82" s="130">
        <v>23371.458129882802</v>
      </c>
      <c r="AL82" s="130">
        <v>0</v>
      </c>
      <c r="AM82" s="130">
        <v>-12319.293579101601</v>
      </c>
    </row>
    <row r="83" spans="1:39" ht="16.5" hidden="1" x14ac:dyDescent="0.5">
      <c r="A83" s="20" t="str">
        <f>INDEX(Resource_Match!$B$2:$B$17,MATCH($H83,Resource_Match!$C$2:$C$17,0))</f>
        <v>Wind</v>
      </c>
      <c r="B83" s="20" t="str">
        <f>INDEX(Resource_Match!$A$2:$A$17,MATCH($H83,Resource_Match!$C$2:$C$17,0))</f>
        <v>Onshore Wind</v>
      </c>
      <c r="C83" s="20" t="str">
        <f>IFERROR(INDEX(Project_Match!$C$3:$C$151,MATCH(I83,Project_Match!$A$3:$A$151,0)),"")</f>
        <v>New Wind</v>
      </c>
      <c r="D83" s="129" t="s">
        <v>406</v>
      </c>
      <c r="E83" s="129">
        <v>0</v>
      </c>
      <c r="F83" s="129" t="s">
        <v>407</v>
      </c>
      <c r="G83" s="130" t="s">
        <v>407</v>
      </c>
      <c r="H83" s="130" t="s">
        <v>59</v>
      </c>
      <c r="I83" s="130" t="s">
        <v>280</v>
      </c>
      <c r="J83" s="129">
        <v>2033</v>
      </c>
      <c r="K83" s="130">
        <v>2</v>
      </c>
      <c r="L83" s="130">
        <v>200</v>
      </c>
      <c r="M83" s="130">
        <v>24</v>
      </c>
      <c r="N83" s="130">
        <v>36.696487256925401</v>
      </c>
      <c r="O83" s="130">
        <v>634.45677375793503</v>
      </c>
      <c r="P83" s="130">
        <v>36.213286173398103</v>
      </c>
      <c r="R83" s="130">
        <v>8465.6991500854492</v>
      </c>
      <c r="T83" s="130">
        <v>16940</v>
      </c>
      <c r="U83" s="130">
        <v>534</v>
      </c>
      <c r="AB83" s="130">
        <v>33760.78</v>
      </c>
      <c r="AC83" s="130">
        <v>33760.778076171897</v>
      </c>
      <c r="AD83" s="130">
        <v>53.212101237731702</v>
      </c>
      <c r="AF83" s="130">
        <v>33760.778076171897</v>
      </c>
      <c r="AG83" s="130">
        <v>34211.254394531301</v>
      </c>
      <c r="AH83" s="130">
        <v>36.836958949073797</v>
      </c>
      <c r="AI83" s="130">
        <v>23371.458129882802</v>
      </c>
      <c r="AL83" s="130">
        <v>0</v>
      </c>
      <c r="AM83" s="130">
        <v>-10389.319946289101</v>
      </c>
    </row>
    <row r="84" spans="1:39" ht="16.5" hidden="1" x14ac:dyDescent="0.5">
      <c r="A84" s="20" t="str">
        <f>INDEX(Resource_Match!$B$2:$B$17,MATCH($H84,Resource_Match!$C$2:$C$17,0))</f>
        <v>Capacity Only PPA</v>
      </c>
      <c r="B84" s="20" t="str">
        <f>INDEX(Resource_Match!$A$2:$A$17,MATCH($H84,Resource_Match!$C$2:$C$17,0))</f>
        <v>Capacity Only PPA</v>
      </c>
      <c r="C84" s="20" t="str">
        <f>IFERROR(INDEX(Project_Match!$C$3:$C$151,MATCH(I84,Project_Match!$A$3:$A$151,0)),"")</f>
        <v/>
      </c>
      <c r="D84" s="129" t="s">
        <v>406</v>
      </c>
      <c r="E84" s="129">
        <v>0</v>
      </c>
      <c r="F84" s="129" t="s">
        <v>407</v>
      </c>
      <c r="G84" s="130" t="s">
        <v>407</v>
      </c>
      <c r="H84" s="130" t="s">
        <v>402</v>
      </c>
      <c r="I84" s="130" t="s">
        <v>419</v>
      </c>
      <c r="J84" s="129">
        <v>2033</v>
      </c>
      <c r="K84" s="130">
        <v>1</v>
      </c>
      <c r="L84" s="130">
        <v>50</v>
      </c>
      <c r="M84" s="130">
        <v>50</v>
      </c>
      <c r="N84" s="130">
        <v>0</v>
      </c>
      <c r="AE84" s="130">
        <v>4391.0705566406295</v>
      </c>
      <c r="AF84" s="130">
        <v>4391.0705566406295</v>
      </c>
      <c r="AG84" s="130">
        <v>4391.0705566406295</v>
      </c>
      <c r="AL84" s="130">
        <v>0</v>
      </c>
      <c r="AM84" s="130">
        <v>-4391.0705566406295</v>
      </c>
    </row>
    <row r="85" spans="1:39" ht="16.5" x14ac:dyDescent="0.5">
      <c r="A85" s="20" t="str">
        <f>INDEX(Resource_Match!$B$2:$B$17,MATCH($H85,Resource_Match!$C$2:$C$17,0))</f>
        <v>Gas</v>
      </c>
      <c r="B85" s="20" t="str">
        <f>INDEX(Resource_Match!$A$2:$A$17,MATCH($H85,Resource_Match!$C$2:$C$17,0))</f>
        <v>Gas</v>
      </c>
      <c r="C85" s="20" t="str">
        <f>IFERROR(INDEX(Project_Match!$C$3:$C$151,MATCH(I85,Project_Match!$A$3:$A$151,0)),"")</f>
        <v/>
      </c>
      <c r="D85" s="129" t="s">
        <v>406</v>
      </c>
      <c r="E85" s="129">
        <v>0</v>
      </c>
      <c r="F85" s="129" t="s">
        <v>407</v>
      </c>
      <c r="G85" s="130" t="s">
        <v>407</v>
      </c>
      <c r="H85" s="130" t="s">
        <v>41</v>
      </c>
      <c r="I85" s="130" t="s">
        <v>445</v>
      </c>
      <c r="J85" s="129">
        <v>2033</v>
      </c>
      <c r="K85" s="130">
        <v>1</v>
      </c>
      <c r="L85" s="130">
        <v>125</v>
      </c>
      <c r="M85" s="130">
        <v>125</v>
      </c>
      <c r="N85" s="130">
        <v>87.457646757500399</v>
      </c>
      <c r="O85" s="130">
        <v>26.0838947296143</v>
      </c>
      <c r="P85" s="130">
        <v>2.3820908428871501</v>
      </c>
      <c r="S85" s="130">
        <v>42</v>
      </c>
      <c r="T85" s="130">
        <v>208.6708984375</v>
      </c>
      <c r="U85" s="130">
        <v>52.167724609375</v>
      </c>
      <c r="V85" s="130">
        <v>9899.9959860986201</v>
      </c>
      <c r="W85" s="130">
        <v>258230.453125</v>
      </c>
      <c r="X85" s="130">
        <v>969.22509765625</v>
      </c>
      <c r="Y85" s="130">
        <v>248.29374694824199</v>
      </c>
      <c r="Z85" s="130">
        <v>4.7148538441944901</v>
      </c>
      <c r="AA85" s="130">
        <v>66.623931884765597</v>
      </c>
      <c r="AB85" s="130">
        <v>166.02</v>
      </c>
      <c r="AC85" s="130">
        <v>1450.16149902344</v>
      </c>
      <c r="AD85" s="130">
        <v>55.596049365166401</v>
      </c>
      <c r="AE85" s="130">
        <v>1237.6000671386701</v>
      </c>
      <c r="AF85" s="130">
        <v>2687.7615661621098</v>
      </c>
      <c r="AG85" s="130">
        <v>2687.7368698120099</v>
      </c>
      <c r="AH85" s="130">
        <v>62.186042998293402</v>
      </c>
      <c r="AI85" s="130">
        <v>1622.05419921875</v>
      </c>
      <c r="AL85" s="130">
        <v>0</v>
      </c>
      <c r="AM85" s="130">
        <v>-1065.7073669433601</v>
      </c>
    </row>
    <row r="86" spans="1:39" ht="16.5" hidden="1" x14ac:dyDescent="0.5">
      <c r="A86" s="20" t="str">
        <f>INDEX(Resource_Match!$B$2:$B$17,MATCH($H86,Resource_Match!$C$2:$C$17,0))</f>
        <v>Solar</v>
      </c>
      <c r="B86" s="20" t="str">
        <f>INDEX(Resource_Match!$A$2:$A$17,MATCH($H86,Resource_Match!$C$2:$C$17,0))</f>
        <v>Utility Solar</v>
      </c>
      <c r="C86" s="20" t="str">
        <f>IFERROR(INDEX(Project_Match!$C$3:$C$151,MATCH(I86,Project_Match!$A$3:$A$151,0)),"")</f>
        <v>New Solar</v>
      </c>
      <c r="D86" s="129" t="s">
        <v>406</v>
      </c>
      <c r="E86" s="129">
        <v>0</v>
      </c>
      <c r="F86" s="129" t="s">
        <v>407</v>
      </c>
      <c r="G86" s="130" t="s">
        <v>407</v>
      </c>
      <c r="H86" s="130" t="s">
        <v>45</v>
      </c>
      <c r="I86" s="130" t="s">
        <v>208</v>
      </c>
      <c r="J86" s="129">
        <v>2034</v>
      </c>
      <c r="K86" s="130">
        <v>20</v>
      </c>
      <c r="L86" s="130">
        <v>400</v>
      </c>
      <c r="M86" s="130">
        <v>196</v>
      </c>
      <c r="N86" s="130">
        <v>26.572669477767601</v>
      </c>
      <c r="O86" s="130">
        <v>863.01403427124001</v>
      </c>
      <c r="P86" s="130">
        <v>24.629395955229501</v>
      </c>
      <c r="R86" s="130">
        <v>68092.355041503906</v>
      </c>
      <c r="T86" s="130">
        <v>85880</v>
      </c>
      <c r="U86" s="130">
        <v>7300</v>
      </c>
      <c r="AB86" s="130">
        <v>29939.919999999998</v>
      </c>
      <c r="AC86" s="130">
        <v>29939.916870117198</v>
      </c>
      <c r="AD86" s="130">
        <v>34.692271134848397</v>
      </c>
      <c r="AF86" s="130">
        <v>29939.916870117198</v>
      </c>
      <c r="AG86" s="130">
        <v>32302.1962890625</v>
      </c>
      <c r="AH86" s="130">
        <v>17.901109741039701</v>
      </c>
      <c r="AI86" s="130">
        <v>15448.9089355469</v>
      </c>
      <c r="AL86" s="130">
        <v>0</v>
      </c>
      <c r="AM86" s="130">
        <v>-14491.0079345703</v>
      </c>
    </row>
    <row r="87" spans="1:39" ht="16.5" hidden="1" x14ac:dyDescent="0.5">
      <c r="A87" s="20" t="str">
        <f>INDEX(Resource_Match!$B$2:$B$17,MATCH($H87,Resource_Match!$C$2:$C$17,0))</f>
        <v>Solar</v>
      </c>
      <c r="B87" s="20" t="str">
        <f>INDEX(Resource_Match!$A$2:$A$17,MATCH($H87,Resource_Match!$C$2:$C$17,0))</f>
        <v>Utility Solar</v>
      </c>
      <c r="C87" s="20" t="str">
        <f>IFERROR(INDEX(Project_Match!$C$3:$C$151,MATCH(I87,Project_Match!$A$3:$A$151,0)),"")</f>
        <v>New Solar</v>
      </c>
      <c r="D87" s="129" t="s">
        <v>406</v>
      </c>
      <c r="E87" s="129">
        <v>0</v>
      </c>
      <c r="F87" s="129" t="s">
        <v>407</v>
      </c>
      <c r="G87" s="130" t="s">
        <v>407</v>
      </c>
      <c r="H87" s="130" t="s">
        <v>45</v>
      </c>
      <c r="I87" s="130" t="s">
        <v>211</v>
      </c>
      <c r="J87" s="129">
        <v>2034</v>
      </c>
      <c r="K87" s="130">
        <v>25</v>
      </c>
      <c r="L87" s="130">
        <v>500</v>
      </c>
      <c r="M87" s="130">
        <v>200</v>
      </c>
      <c r="N87" s="130">
        <v>26.5726708712643</v>
      </c>
      <c r="O87" s="130">
        <v>1078.7675514221201</v>
      </c>
      <c r="P87" s="130">
        <v>24.629396151189901</v>
      </c>
      <c r="R87" s="130">
        <v>85115.442932128906</v>
      </c>
      <c r="T87" s="130">
        <v>107350</v>
      </c>
      <c r="U87" s="130">
        <v>9125</v>
      </c>
      <c r="AB87" s="130">
        <v>35357.94</v>
      </c>
      <c r="AC87" s="130">
        <v>35357.935791015603</v>
      </c>
      <c r="AD87" s="130">
        <v>32.776232233166397</v>
      </c>
      <c r="AF87" s="130">
        <v>35357.935791015603</v>
      </c>
      <c r="AG87" s="130">
        <v>38147.699829101599</v>
      </c>
      <c r="AH87" s="130">
        <v>17.901109711769099</v>
      </c>
      <c r="AI87" s="130">
        <v>19311.136291503899</v>
      </c>
      <c r="AL87" s="130">
        <v>0</v>
      </c>
      <c r="AM87" s="130">
        <v>-16046.799499511701</v>
      </c>
    </row>
    <row r="88" spans="1:39" ht="16.5" hidden="1" x14ac:dyDescent="0.5">
      <c r="A88" s="20" t="str">
        <f>INDEX(Resource_Match!$B$2:$B$17,MATCH($H88,Resource_Match!$C$2:$C$17,0))</f>
        <v>Solar</v>
      </c>
      <c r="B88" s="20" t="str">
        <f>INDEX(Resource_Match!$A$2:$A$17,MATCH($H88,Resource_Match!$C$2:$C$17,0))</f>
        <v>Utility Solar</v>
      </c>
      <c r="C88" s="20" t="str">
        <f>IFERROR(INDEX(Project_Match!$C$3:$C$151,MATCH(I88,Project_Match!$A$3:$A$151,0)),"")</f>
        <v>New Solar</v>
      </c>
      <c r="D88" s="129" t="s">
        <v>406</v>
      </c>
      <c r="E88" s="129">
        <v>0</v>
      </c>
      <c r="F88" s="129" t="s">
        <v>407</v>
      </c>
      <c r="G88" s="130" t="s">
        <v>407</v>
      </c>
      <c r="H88" s="130" t="s">
        <v>45</v>
      </c>
      <c r="I88" s="130" t="s">
        <v>214</v>
      </c>
      <c r="J88" s="129">
        <v>2034</v>
      </c>
      <c r="K88" s="130">
        <v>25</v>
      </c>
      <c r="L88" s="130">
        <v>500</v>
      </c>
      <c r="M88" s="130">
        <v>200</v>
      </c>
      <c r="N88" s="130">
        <v>26.5726708712643</v>
      </c>
      <c r="O88" s="130">
        <v>1078.7675514221201</v>
      </c>
      <c r="P88" s="130">
        <v>24.629396151189901</v>
      </c>
      <c r="R88" s="130">
        <v>85115.442932128906</v>
      </c>
      <c r="T88" s="130">
        <v>107350</v>
      </c>
      <c r="U88" s="130">
        <v>9125</v>
      </c>
      <c r="AB88" s="130">
        <v>33315.449999999997</v>
      </c>
      <c r="AC88" s="130">
        <v>33315.448608398401</v>
      </c>
      <c r="AD88" s="130">
        <v>30.882879786733799</v>
      </c>
      <c r="AF88" s="130">
        <v>33315.448608398401</v>
      </c>
      <c r="AG88" s="130">
        <v>35944.060180664099</v>
      </c>
      <c r="AH88" s="130">
        <v>17.901109711769099</v>
      </c>
      <c r="AI88" s="130">
        <v>19311.136291503899</v>
      </c>
      <c r="AL88" s="130">
        <v>0</v>
      </c>
      <c r="AM88" s="130">
        <v>-14004.3123168945</v>
      </c>
    </row>
    <row r="89" spans="1:39" ht="16.5" hidden="1" x14ac:dyDescent="0.5">
      <c r="A89" s="20" t="str">
        <f>INDEX(Resource_Match!$B$2:$B$17,MATCH($H89,Resource_Match!$C$2:$C$17,0))</f>
        <v>Solar</v>
      </c>
      <c r="B89" s="20" t="str">
        <f>INDEX(Resource_Match!$A$2:$A$17,MATCH($H89,Resource_Match!$C$2:$C$17,0))</f>
        <v>Utility Solar</v>
      </c>
      <c r="C89" s="20" t="str">
        <f>IFERROR(INDEX(Project_Match!$C$3:$C$151,MATCH(I89,Project_Match!$A$3:$A$151,0)),"")</f>
        <v>New Solar</v>
      </c>
      <c r="D89" s="129" t="s">
        <v>406</v>
      </c>
      <c r="E89" s="129">
        <v>0</v>
      </c>
      <c r="F89" s="129" t="s">
        <v>407</v>
      </c>
      <c r="G89" s="130" t="s">
        <v>407</v>
      </c>
      <c r="H89" s="130" t="s">
        <v>45</v>
      </c>
      <c r="I89" s="130" t="s">
        <v>217</v>
      </c>
      <c r="J89" s="129">
        <v>2034</v>
      </c>
      <c r="K89" s="130">
        <v>20</v>
      </c>
      <c r="L89" s="130">
        <v>400</v>
      </c>
      <c r="M89" s="130">
        <v>160</v>
      </c>
      <c r="N89" s="130">
        <v>26.572669477767601</v>
      </c>
      <c r="O89" s="130">
        <v>863.01403427124001</v>
      </c>
      <c r="P89" s="130">
        <v>24.629395955229501</v>
      </c>
      <c r="R89" s="130">
        <v>68092.355041503906</v>
      </c>
      <c r="T89" s="130">
        <v>85880</v>
      </c>
      <c r="U89" s="130">
        <v>7300</v>
      </c>
      <c r="AB89" s="130">
        <v>25037.58</v>
      </c>
      <c r="AC89" s="130">
        <v>25037.582397460901</v>
      </c>
      <c r="AD89" s="130">
        <v>29.0117905424372</v>
      </c>
      <c r="AF89" s="130">
        <v>25037.582397460901</v>
      </c>
      <c r="AG89" s="130">
        <v>27013.063354492198</v>
      </c>
      <c r="AH89" s="130">
        <v>17.901109741039701</v>
      </c>
      <c r="AI89" s="130">
        <v>15448.9089355469</v>
      </c>
      <c r="AL89" s="130">
        <v>0</v>
      </c>
      <c r="AM89" s="130">
        <v>-9588.6734619140607</v>
      </c>
    </row>
    <row r="90" spans="1:39" ht="16.5" hidden="1" x14ac:dyDescent="0.5">
      <c r="A90" s="20" t="str">
        <f>INDEX(Resource_Match!$B$2:$B$17,MATCH($H90,Resource_Match!$C$2:$C$17,0))</f>
        <v>Solar</v>
      </c>
      <c r="B90" s="20" t="str">
        <f>INDEX(Resource_Match!$A$2:$A$17,MATCH($H90,Resource_Match!$C$2:$C$17,0))</f>
        <v>Utility Solar</v>
      </c>
      <c r="C90" s="20" t="str">
        <f>IFERROR(INDEX(Project_Match!$C$3:$C$151,MATCH(I90,Project_Match!$A$3:$A$151,0)),"")</f>
        <v>New Solar</v>
      </c>
      <c r="D90" s="129" t="s">
        <v>406</v>
      </c>
      <c r="E90" s="129">
        <v>0</v>
      </c>
      <c r="F90" s="129" t="s">
        <v>407</v>
      </c>
      <c r="G90" s="130" t="s">
        <v>407</v>
      </c>
      <c r="H90" s="130" t="s">
        <v>45</v>
      </c>
      <c r="I90" s="130" t="s">
        <v>219</v>
      </c>
      <c r="J90" s="129">
        <v>2034</v>
      </c>
      <c r="K90" s="130">
        <v>12</v>
      </c>
      <c r="L90" s="130">
        <v>240</v>
      </c>
      <c r="M90" s="130">
        <v>64.800003051757798</v>
      </c>
      <c r="N90" s="130">
        <v>26.572670929326701</v>
      </c>
      <c r="O90" s="130">
        <v>517.80840873718296</v>
      </c>
      <c r="P90" s="130">
        <v>24.6293953927503</v>
      </c>
      <c r="R90" s="130">
        <v>40855.4111633301</v>
      </c>
      <c r="T90" s="130">
        <v>51528</v>
      </c>
      <c r="U90" s="130">
        <v>4380</v>
      </c>
      <c r="AB90" s="130">
        <v>13882.55</v>
      </c>
      <c r="AC90" s="130">
        <v>13882.5457763672</v>
      </c>
      <c r="AD90" s="130">
        <v>26.810197637044102</v>
      </c>
      <c r="AF90" s="130">
        <v>13882.5457763672</v>
      </c>
      <c r="AG90" s="130">
        <v>14977.8859863281</v>
      </c>
      <c r="AH90" s="130">
        <v>17.901109984839302</v>
      </c>
      <c r="AI90" s="130">
        <v>9269.3452758789099</v>
      </c>
      <c r="AL90" s="130">
        <v>0</v>
      </c>
      <c r="AM90" s="130">
        <v>-4613.2005004882803</v>
      </c>
    </row>
    <row r="91" spans="1:39" ht="16.5" hidden="1" x14ac:dyDescent="0.5">
      <c r="A91" s="20" t="str">
        <f>INDEX(Resource_Match!$B$2:$B$17,MATCH($H91,Resource_Match!$C$2:$C$17,0))</f>
        <v>Wind</v>
      </c>
      <c r="B91" s="20" t="str">
        <f>INDEX(Resource_Match!$A$2:$A$17,MATCH($H91,Resource_Match!$C$2:$C$17,0))</f>
        <v>Onshore Wind</v>
      </c>
      <c r="C91" s="20" t="str">
        <f>IFERROR(INDEX(Project_Match!$C$3:$C$151,MATCH(I91,Project_Match!$A$3:$A$151,0)),"")</f>
        <v>New Wind</v>
      </c>
      <c r="D91" s="129" t="s">
        <v>406</v>
      </c>
      <c r="E91" s="129">
        <v>0</v>
      </c>
      <c r="F91" s="129" t="s">
        <v>407</v>
      </c>
      <c r="G91" s="130" t="s">
        <v>407</v>
      </c>
      <c r="H91" s="130" t="s">
        <v>59</v>
      </c>
      <c r="I91" s="130" t="s">
        <v>278</v>
      </c>
      <c r="J91" s="129">
        <v>2034</v>
      </c>
      <c r="K91" s="130">
        <v>2</v>
      </c>
      <c r="L91" s="130">
        <v>200</v>
      </c>
      <c r="M91" s="130">
        <v>20</v>
      </c>
      <c r="N91" s="130">
        <v>36.7402593839114</v>
      </c>
      <c r="O91" s="130">
        <v>635.17606163024902</v>
      </c>
      <c r="P91" s="130">
        <v>36.254341417251702</v>
      </c>
      <c r="R91" s="130">
        <v>8513.2896690368707</v>
      </c>
      <c r="T91" s="130">
        <v>16938</v>
      </c>
      <c r="U91" s="130">
        <v>536</v>
      </c>
      <c r="AB91" s="130">
        <v>36517.300000000003</v>
      </c>
      <c r="AC91" s="130">
        <v>36517.297973632798</v>
      </c>
      <c r="AD91" s="130">
        <v>57.491615600101703</v>
      </c>
      <c r="AF91" s="130">
        <v>36517.297973632798</v>
      </c>
      <c r="AG91" s="130">
        <v>37006.739624023401</v>
      </c>
      <c r="AH91" s="130">
        <v>37.367326529765698</v>
      </c>
      <c r="AI91" s="130">
        <v>23734.8312988281</v>
      </c>
      <c r="AL91" s="130">
        <v>0</v>
      </c>
      <c r="AM91" s="130">
        <v>-12782.4666748047</v>
      </c>
    </row>
    <row r="92" spans="1:39" ht="16.5" hidden="1" x14ac:dyDescent="0.5">
      <c r="A92" s="20" t="str">
        <f>INDEX(Resource_Match!$B$2:$B$17,MATCH($H92,Resource_Match!$C$2:$C$17,0))</f>
        <v>Wind</v>
      </c>
      <c r="B92" s="20" t="str">
        <f>INDEX(Resource_Match!$A$2:$A$17,MATCH($H92,Resource_Match!$C$2:$C$17,0))</f>
        <v>Onshore Wind</v>
      </c>
      <c r="C92" s="20" t="str">
        <f>IFERROR(INDEX(Project_Match!$C$3:$C$151,MATCH(I92,Project_Match!$A$3:$A$151,0)),"")</f>
        <v>New Wind</v>
      </c>
      <c r="D92" s="129" t="s">
        <v>406</v>
      </c>
      <c r="E92" s="129">
        <v>0</v>
      </c>
      <c r="F92" s="129" t="s">
        <v>407</v>
      </c>
      <c r="G92" s="130" t="s">
        <v>407</v>
      </c>
      <c r="H92" s="130" t="s">
        <v>59</v>
      </c>
      <c r="I92" s="130" t="s">
        <v>280</v>
      </c>
      <c r="J92" s="129">
        <v>2034</v>
      </c>
      <c r="K92" s="130">
        <v>2</v>
      </c>
      <c r="L92" s="130">
        <v>200</v>
      </c>
      <c r="M92" s="130">
        <v>24</v>
      </c>
      <c r="N92" s="130">
        <v>36.7402593839114</v>
      </c>
      <c r="O92" s="130">
        <v>635.17606163024902</v>
      </c>
      <c r="P92" s="130">
        <v>36.254341417251702</v>
      </c>
      <c r="R92" s="130">
        <v>8513.2896690368707</v>
      </c>
      <c r="T92" s="130">
        <v>16938</v>
      </c>
      <c r="U92" s="130">
        <v>536</v>
      </c>
      <c r="AB92" s="130">
        <v>34542.629999999997</v>
      </c>
      <c r="AC92" s="130">
        <v>34542.630615234397</v>
      </c>
      <c r="AD92" s="130">
        <v>54.382765192027101</v>
      </c>
      <c r="AF92" s="130">
        <v>34542.630615234397</v>
      </c>
      <c r="AG92" s="130">
        <v>35005.606933593801</v>
      </c>
      <c r="AH92" s="130">
        <v>37.367326529765698</v>
      </c>
      <c r="AI92" s="130">
        <v>23734.8312988281</v>
      </c>
      <c r="AL92" s="130">
        <v>0</v>
      </c>
      <c r="AM92" s="130">
        <v>-10807.799316406299</v>
      </c>
    </row>
    <row r="93" spans="1:39" ht="16.5" hidden="1" x14ac:dyDescent="0.5">
      <c r="A93" s="20" t="str">
        <f>INDEX(Resource_Match!$B$2:$B$17,MATCH($H93,Resource_Match!$C$2:$C$17,0))</f>
        <v>Capacity Only PPA</v>
      </c>
      <c r="B93" s="20" t="str">
        <f>INDEX(Resource_Match!$A$2:$A$17,MATCH($H93,Resource_Match!$C$2:$C$17,0))</f>
        <v>Capacity Only PPA</v>
      </c>
      <c r="C93" s="20" t="str">
        <f>IFERROR(INDEX(Project_Match!$C$3:$C$151,MATCH(I93,Project_Match!$A$3:$A$151,0)),"")</f>
        <v/>
      </c>
      <c r="D93" s="129" t="s">
        <v>406</v>
      </c>
      <c r="E93" s="129">
        <v>0</v>
      </c>
      <c r="F93" s="129" t="s">
        <v>407</v>
      </c>
      <c r="G93" s="130" t="s">
        <v>407</v>
      </c>
      <c r="H93" s="130" t="s">
        <v>402</v>
      </c>
      <c r="I93" s="130" t="s">
        <v>420</v>
      </c>
      <c r="J93" s="129">
        <v>2034</v>
      </c>
      <c r="K93" s="130">
        <v>1</v>
      </c>
      <c r="L93" s="130">
        <v>50</v>
      </c>
      <c r="M93" s="130">
        <v>50</v>
      </c>
      <c r="N93" s="130">
        <v>0</v>
      </c>
      <c r="AE93" s="130">
        <v>4476.3889160156295</v>
      </c>
      <c r="AF93" s="130">
        <v>4476.3889160156295</v>
      </c>
      <c r="AG93" s="130">
        <v>4476.3889160156295</v>
      </c>
      <c r="AL93" s="130">
        <v>0</v>
      </c>
      <c r="AM93" s="130">
        <v>-4476.3889160156295</v>
      </c>
    </row>
    <row r="94" spans="1:39" ht="16.5" x14ac:dyDescent="0.5">
      <c r="A94" s="20" t="str">
        <f>INDEX(Resource_Match!$B$2:$B$17,MATCH($H94,Resource_Match!$C$2:$C$17,0))</f>
        <v>Gas</v>
      </c>
      <c r="B94" s="20" t="str">
        <f>INDEX(Resource_Match!$A$2:$A$17,MATCH($H94,Resource_Match!$C$2:$C$17,0))</f>
        <v>Gas</v>
      </c>
      <c r="C94" s="20" t="str">
        <f>IFERROR(INDEX(Project_Match!$C$3:$C$151,MATCH(I94,Project_Match!$A$3:$A$151,0)),"")</f>
        <v/>
      </c>
      <c r="D94" s="129" t="s">
        <v>406</v>
      </c>
      <c r="E94" s="129">
        <v>0</v>
      </c>
      <c r="F94" s="129" t="s">
        <v>407</v>
      </c>
      <c r="G94" s="130" t="s">
        <v>407</v>
      </c>
      <c r="H94" s="130" t="s">
        <v>41</v>
      </c>
      <c r="I94" s="130" t="s">
        <v>445</v>
      </c>
      <c r="J94" s="129">
        <v>2034</v>
      </c>
      <c r="K94" s="130">
        <v>1</v>
      </c>
      <c r="L94" s="130">
        <v>125</v>
      </c>
      <c r="M94" s="130">
        <v>125</v>
      </c>
      <c r="N94" s="130">
        <v>87.457650241242106</v>
      </c>
      <c r="AE94" s="130">
        <v>1264.8271179199201</v>
      </c>
      <c r="AF94" s="130">
        <v>1264.8271179199201</v>
      </c>
      <c r="AG94" s="130">
        <v>1264.8271179199201</v>
      </c>
      <c r="AL94" s="130">
        <v>0</v>
      </c>
      <c r="AM94" s="130">
        <v>-1264.8271179199201</v>
      </c>
    </row>
    <row r="95" spans="1:39" ht="16.5" hidden="1" x14ac:dyDescent="0.5">
      <c r="A95" s="20" t="str">
        <f>INDEX(Resource_Match!$B$2:$B$17,MATCH($H95,Resource_Match!$C$2:$C$17,0))</f>
        <v>Solar</v>
      </c>
      <c r="B95" s="20" t="str">
        <f>INDEX(Resource_Match!$A$2:$A$17,MATCH($H95,Resource_Match!$C$2:$C$17,0))</f>
        <v>Utility Solar</v>
      </c>
      <c r="C95" s="20" t="str">
        <f>IFERROR(INDEX(Project_Match!$C$3:$C$151,MATCH(I95,Project_Match!$A$3:$A$151,0)),"")</f>
        <v>New Solar</v>
      </c>
      <c r="D95" s="129" t="s">
        <v>406</v>
      </c>
      <c r="E95" s="129">
        <v>0</v>
      </c>
      <c r="F95" s="129" t="s">
        <v>407</v>
      </c>
      <c r="G95" s="130" t="s">
        <v>407</v>
      </c>
      <c r="H95" s="130" t="s">
        <v>45</v>
      </c>
      <c r="I95" s="130" t="s">
        <v>208</v>
      </c>
      <c r="J95" s="129">
        <v>2035</v>
      </c>
      <c r="K95" s="130">
        <v>20</v>
      </c>
      <c r="L95" s="130">
        <v>400</v>
      </c>
      <c r="M95" s="130">
        <v>196</v>
      </c>
      <c r="N95" s="130">
        <v>26.5540682561866</v>
      </c>
      <c r="O95" s="130">
        <v>842.37610244750999</v>
      </c>
      <c r="P95" s="130">
        <v>24.0404138826344</v>
      </c>
      <c r="R95" s="130">
        <v>88078.428436279297</v>
      </c>
      <c r="T95" s="130">
        <v>85860</v>
      </c>
      <c r="U95" s="130">
        <v>7300</v>
      </c>
      <c r="AB95" s="130">
        <v>29866.87</v>
      </c>
      <c r="AC95" s="130">
        <v>29866.8688964844</v>
      </c>
      <c r="AD95" s="130">
        <v>35.455503556792102</v>
      </c>
      <c r="AF95" s="130">
        <v>29866.8688964844</v>
      </c>
      <c r="AG95" s="130">
        <v>32989.734741210901</v>
      </c>
      <c r="AH95" s="130">
        <v>14.4336646693869</v>
      </c>
      <c r="AI95" s="130">
        <v>12158.5741882324</v>
      </c>
      <c r="AL95" s="130">
        <v>21777.778442382802</v>
      </c>
      <c r="AM95" s="130">
        <v>4069.4837341308598</v>
      </c>
    </row>
    <row r="96" spans="1:39" ht="16.5" hidden="1" x14ac:dyDescent="0.5">
      <c r="A96" s="20" t="str">
        <f>INDEX(Resource_Match!$B$2:$B$17,MATCH($H96,Resource_Match!$C$2:$C$17,0))</f>
        <v>Solar</v>
      </c>
      <c r="B96" s="20" t="str">
        <f>INDEX(Resource_Match!$A$2:$A$17,MATCH($H96,Resource_Match!$C$2:$C$17,0))</f>
        <v>Utility Solar</v>
      </c>
      <c r="C96" s="20" t="str">
        <f>IFERROR(INDEX(Project_Match!$C$3:$C$151,MATCH(I96,Project_Match!$A$3:$A$151,0)),"")</f>
        <v>New Solar</v>
      </c>
      <c r="D96" s="129" t="s">
        <v>406</v>
      </c>
      <c r="E96" s="129">
        <v>0</v>
      </c>
      <c r="F96" s="129" t="s">
        <v>407</v>
      </c>
      <c r="G96" s="130" t="s">
        <v>407</v>
      </c>
      <c r="H96" s="130" t="s">
        <v>45</v>
      </c>
      <c r="I96" s="130" t="s">
        <v>211</v>
      </c>
      <c r="J96" s="129">
        <v>2035</v>
      </c>
      <c r="K96" s="130">
        <v>25</v>
      </c>
      <c r="L96" s="130">
        <v>500</v>
      </c>
      <c r="M96" s="130">
        <v>200</v>
      </c>
      <c r="N96" s="130">
        <v>26.554068038452701</v>
      </c>
      <c r="O96" s="130">
        <v>1052.9701614379901</v>
      </c>
      <c r="P96" s="130">
        <v>24.040414644702899</v>
      </c>
      <c r="R96" s="130">
        <v>110098.035949707</v>
      </c>
      <c r="T96" s="130">
        <v>107325</v>
      </c>
      <c r="U96" s="130">
        <v>9125</v>
      </c>
      <c r="AB96" s="130">
        <v>35271.67</v>
      </c>
      <c r="AC96" s="130">
        <v>35271.668701171897</v>
      </c>
      <c r="AD96" s="130">
        <v>33.497310743357801</v>
      </c>
      <c r="AF96" s="130">
        <v>35271.668701171897</v>
      </c>
      <c r="AG96" s="130">
        <v>38959.656494140603</v>
      </c>
      <c r="AH96" s="130">
        <v>14.433664074180999</v>
      </c>
      <c r="AI96" s="130">
        <v>15198.217590332</v>
      </c>
      <c r="AL96" s="130">
        <v>22222.2229003906</v>
      </c>
      <c r="AM96" s="130">
        <v>2148.7717895507799</v>
      </c>
    </row>
    <row r="97" spans="1:39" ht="16.5" hidden="1" x14ac:dyDescent="0.5">
      <c r="A97" s="20" t="str">
        <f>INDEX(Resource_Match!$B$2:$B$17,MATCH($H97,Resource_Match!$C$2:$C$17,0))</f>
        <v>Solar</v>
      </c>
      <c r="B97" s="20" t="str">
        <f>INDEX(Resource_Match!$A$2:$A$17,MATCH($H97,Resource_Match!$C$2:$C$17,0))</f>
        <v>Utility Solar</v>
      </c>
      <c r="C97" s="20" t="str">
        <f>IFERROR(INDEX(Project_Match!$C$3:$C$151,MATCH(I97,Project_Match!$A$3:$A$151,0)),"")</f>
        <v>New Solar</v>
      </c>
      <c r="D97" s="129" t="s">
        <v>406</v>
      </c>
      <c r="E97" s="129">
        <v>0</v>
      </c>
      <c r="F97" s="129" t="s">
        <v>407</v>
      </c>
      <c r="G97" s="130" t="s">
        <v>407</v>
      </c>
      <c r="H97" s="130" t="s">
        <v>45</v>
      </c>
      <c r="I97" s="130" t="s">
        <v>214</v>
      </c>
      <c r="J97" s="129">
        <v>2035</v>
      </c>
      <c r="K97" s="130">
        <v>25</v>
      </c>
      <c r="L97" s="130">
        <v>500</v>
      </c>
      <c r="M97" s="130">
        <v>200</v>
      </c>
      <c r="N97" s="130">
        <v>26.554068038452701</v>
      </c>
      <c r="O97" s="130">
        <v>1052.9701614379901</v>
      </c>
      <c r="P97" s="130">
        <v>24.040414644702899</v>
      </c>
      <c r="R97" s="130">
        <v>110098.035949707</v>
      </c>
      <c r="T97" s="130">
        <v>107325</v>
      </c>
      <c r="U97" s="130">
        <v>9125</v>
      </c>
      <c r="AB97" s="130">
        <v>33234.17</v>
      </c>
      <c r="AC97" s="130">
        <v>33234.165649414099</v>
      </c>
      <c r="AD97" s="130">
        <v>31.562305245219701</v>
      </c>
      <c r="AF97" s="130">
        <v>33234.165649414099</v>
      </c>
      <c r="AG97" s="130">
        <v>36709.112182617202</v>
      </c>
      <c r="AH97" s="130">
        <v>14.433664074180999</v>
      </c>
      <c r="AI97" s="130">
        <v>15198.217590332</v>
      </c>
      <c r="AL97" s="130">
        <v>22222.2229003906</v>
      </c>
      <c r="AM97" s="130">
        <v>4186.2748413085901</v>
      </c>
    </row>
    <row r="98" spans="1:39" ht="16.5" hidden="1" x14ac:dyDescent="0.5">
      <c r="A98" s="20" t="str">
        <f>INDEX(Resource_Match!$B$2:$B$17,MATCH($H98,Resource_Match!$C$2:$C$17,0))</f>
        <v>Solar</v>
      </c>
      <c r="B98" s="20" t="str">
        <f>INDEX(Resource_Match!$A$2:$A$17,MATCH($H98,Resource_Match!$C$2:$C$17,0))</f>
        <v>Utility Solar</v>
      </c>
      <c r="C98" s="20" t="str">
        <f>IFERROR(INDEX(Project_Match!$C$3:$C$151,MATCH(I98,Project_Match!$A$3:$A$151,0)),"")</f>
        <v>New Solar</v>
      </c>
      <c r="D98" s="129" t="s">
        <v>406</v>
      </c>
      <c r="E98" s="129">
        <v>0</v>
      </c>
      <c r="F98" s="129" t="s">
        <v>407</v>
      </c>
      <c r="G98" s="130" t="s">
        <v>407</v>
      </c>
      <c r="H98" s="130" t="s">
        <v>45</v>
      </c>
      <c r="I98" s="130" t="s">
        <v>217</v>
      </c>
      <c r="J98" s="129">
        <v>2035</v>
      </c>
      <c r="K98" s="130">
        <v>20</v>
      </c>
      <c r="L98" s="130">
        <v>400</v>
      </c>
      <c r="M98" s="130">
        <v>160</v>
      </c>
      <c r="N98" s="130">
        <v>26.5540682561866</v>
      </c>
      <c r="O98" s="130">
        <v>842.37610244750999</v>
      </c>
      <c r="P98" s="130">
        <v>24.0404138826344</v>
      </c>
      <c r="R98" s="130">
        <v>88078.428436279297</v>
      </c>
      <c r="T98" s="130">
        <v>85860</v>
      </c>
      <c r="U98" s="130">
        <v>7300</v>
      </c>
      <c r="AB98" s="130">
        <v>24976.49</v>
      </c>
      <c r="AC98" s="130">
        <v>24976.4929199219</v>
      </c>
      <c r="AD98" s="130">
        <v>29.650049244456401</v>
      </c>
      <c r="AF98" s="130">
        <v>24976.4929199219</v>
      </c>
      <c r="AG98" s="130">
        <v>27588.023803710901</v>
      </c>
      <c r="AH98" s="130">
        <v>14.4336646693869</v>
      </c>
      <c r="AI98" s="130">
        <v>12158.5741882324</v>
      </c>
      <c r="AL98" s="130">
        <v>17777.7783203125</v>
      </c>
      <c r="AM98" s="130">
        <v>4959.8595886230496</v>
      </c>
    </row>
    <row r="99" spans="1:39" ht="16.5" hidden="1" x14ac:dyDescent="0.5">
      <c r="A99" s="20" t="str">
        <f>INDEX(Resource_Match!$B$2:$B$17,MATCH($H99,Resource_Match!$C$2:$C$17,0))</f>
        <v>Solar</v>
      </c>
      <c r="B99" s="20" t="str">
        <f>INDEX(Resource_Match!$A$2:$A$17,MATCH($H99,Resource_Match!$C$2:$C$17,0))</f>
        <v>Utility Solar</v>
      </c>
      <c r="C99" s="20" t="str">
        <f>IFERROR(INDEX(Project_Match!$C$3:$C$151,MATCH(I99,Project_Match!$A$3:$A$151,0)),"")</f>
        <v>New Solar</v>
      </c>
      <c r="D99" s="129" t="s">
        <v>406</v>
      </c>
      <c r="E99" s="129">
        <v>0</v>
      </c>
      <c r="F99" s="129" t="s">
        <v>407</v>
      </c>
      <c r="G99" s="130" t="s">
        <v>407</v>
      </c>
      <c r="H99" s="130" t="s">
        <v>45</v>
      </c>
      <c r="I99" s="130" t="s">
        <v>219</v>
      </c>
      <c r="J99" s="129">
        <v>2035</v>
      </c>
      <c r="K99" s="130">
        <v>12</v>
      </c>
      <c r="L99" s="130">
        <v>240</v>
      </c>
      <c r="M99" s="130">
        <v>64.800003051757798</v>
      </c>
      <c r="N99" s="130">
        <v>26.5540682017531</v>
      </c>
      <c r="O99" s="130">
        <v>505.42568778991699</v>
      </c>
      <c r="P99" s="130">
        <v>24.0404151346041</v>
      </c>
      <c r="R99" s="130">
        <v>52847.055358886697</v>
      </c>
      <c r="T99" s="130">
        <v>51516</v>
      </c>
      <c r="U99" s="130">
        <v>4380</v>
      </c>
      <c r="AB99" s="130">
        <v>13848.67</v>
      </c>
      <c r="AC99" s="130">
        <v>13848.6737060547</v>
      </c>
      <c r="AD99" s="130">
        <v>27.400019509516799</v>
      </c>
      <c r="AF99" s="130">
        <v>13848.6737060547</v>
      </c>
      <c r="AG99" s="130">
        <v>15296.6826782227</v>
      </c>
      <c r="AH99" s="130">
        <v>14.433664557742199</v>
      </c>
      <c r="AI99" s="130">
        <v>7295.1448364257803</v>
      </c>
      <c r="AL99" s="130">
        <v>7200.0005588107697</v>
      </c>
      <c r="AM99" s="130">
        <v>646.47168918186799</v>
      </c>
    </row>
    <row r="100" spans="1:39" ht="16.5" hidden="1" x14ac:dyDescent="0.5">
      <c r="A100" s="20" t="str">
        <f>INDEX(Resource_Match!$B$2:$B$17,MATCH($H100,Resource_Match!$C$2:$C$17,0))</f>
        <v>Solar</v>
      </c>
      <c r="B100" s="20" t="str">
        <f>INDEX(Resource_Match!$A$2:$A$17,MATCH($H100,Resource_Match!$C$2:$C$17,0))</f>
        <v>Utility Solar</v>
      </c>
      <c r="C100" s="20" t="str">
        <f>IFERROR(INDEX(Project_Match!$C$3:$C$151,MATCH(I100,Project_Match!$A$3:$A$151,0)),"")</f>
        <v>New Solar</v>
      </c>
      <c r="D100" s="129" t="s">
        <v>406</v>
      </c>
      <c r="E100" s="129">
        <v>0</v>
      </c>
      <c r="F100" s="129" t="s">
        <v>407</v>
      </c>
      <c r="G100" s="130" t="s">
        <v>407</v>
      </c>
      <c r="H100" s="130" t="s">
        <v>45</v>
      </c>
      <c r="I100" s="130" t="s">
        <v>223</v>
      </c>
      <c r="J100" s="129">
        <v>2035</v>
      </c>
      <c r="K100" s="130">
        <v>5</v>
      </c>
      <c r="L100" s="130">
        <v>100</v>
      </c>
      <c r="M100" s="130">
        <v>27.000001907348601</v>
      </c>
      <c r="N100" s="130">
        <v>26.5540682561866</v>
      </c>
      <c r="O100" s="130">
        <v>210.59402561187699</v>
      </c>
      <c r="P100" s="130">
        <v>24.0404138826344</v>
      </c>
      <c r="R100" s="130">
        <v>22019.607109069799</v>
      </c>
      <c r="T100" s="130">
        <v>21465</v>
      </c>
      <c r="U100" s="130">
        <v>1825</v>
      </c>
      <c r="AB100" s="130">
        <v>5473.06</v>
      </c>
      <c r="AC100" s="130">
        <v>5473.0628662109402</v>
      </c>
      <c r="AD100" s="130">
        <v>25.988690088947401</v>
      </c>
      <c r="AF100" s="130">
        <v>5473.0628662109402</v>
      </c>
      <c r="AG100" s="130">
        <v>6045.3236694335901</v>
      </c>
      <c r="AH100" s="130">
        <v>14.4336646693869</v>
      </c>
      <c r="AI100" s="130">
        <v>3039.64354705811</v>
      </c>
      <c r="AL100" s="130">
        <v>3000.0003034803699</v>
      </c>
      <c r="AM100" s="130">
        <v>566.58098432753502</v>
      </c>
    </row>
    <row r="101" spans="1:39" ht="16.5" hidden="1" x14ac:dyDescent="0.5">
      <c r="A101" s="20" t="str">
        <f>INDEX(Resource_Match!$B$2:$B$17,MATCH($H101,Resource_Match!$C$2:$C$17,0))</f>
        <v>Wind</v>
      </c>
      <c r="B101" s="20" t="str">
        <f>INDEX(Resource_Match!$A$2:$A$17,MATCH($H101,Resource_Match!$C$2:$C$17,0))</f>
        <v>Onshore Wind</v>
      </c>
      <c r="C101" s="20" t="str">
        <f>IFERROR(INDEX(Project_Match!$C$3:$C$151,MATCH(I101,Project_Match!$A$3:$A$151,0)),"")</f>
        <v>New Wind</v>
      </c>
      <c r="D101" s="129" t="s">
        <v>406</v>
      </c>
      <c r="E101" s="129">
        <v>0</v>
      </c>
      <c r="F101" s="129" t="s">
        <v>407</v>
      </c>
      <c r="G101" s="130" t="s">
        <v>407</v>
      </c>
      <c r="H101" s="130" t="s">
        <v>59</v>
      </c>
      <c r="I101" s="130" t="s">
        <v>278</v>
      </c>
      <c r="J101" s="129">
        <v>2035</v>
      </c>
      <c r="K101" s="130">
        <v>2</v>
      </c>
      <c r="L101" s="130">
        <v>200</v>
      </c>
      <c r="M101" s="130">
        <v>20</v>
      </c>
      <c r="N101" s="130">
        <v>36.7428280991506</v>
      </c>
      <c r="O101" s="130">
        <v>633.43149185180698</v>
      </c>
      <c r="P101" s="130">
        <v>36.154765516655601</v>
      </c>
      <c r="R101" s="130">
        <v>10302.847045898399</v>
      </c>
      <c r="T101" s="130">
        <v>16938</v>
      </c>
      <c r="U101" s="130">
        <v>536</v>
      </c>
      <c r="AB101" s="130">
        <v>37218.17</v>
      </c>
      <c r="AC101" s="130">
        <v>37218.171508789099</v>
      </c>
      <c r="AD101" s="130">
        <v>58.756427470922702</v>
      </c>
      <c r="AF101" s="130">
        <v>37218.171508789099</v>
      </c>
      <c r="AG101" s="130">
        <v>37823.530029296897</v>
      </c>
      <c r="AH101" s="130">
        <v>37.595261121684999</v>
      </c>
      <c r="AI101" s="130">
        <v>23814.022338867198</v>
      </c>
      <c r="AL101" s="130">
        <v>2222.2222900390602</v>
      </c>
      <c r="AM101" s="130">
        <v>-11181.9268798828</v>
      </c>
    </row>
    <row r="102" spans="1:39" ht="16.5" hidden="1" x14ac:dyDescent="0.5">
      <c r="A102" s="20" t="str">
        <f>INDEX(Resource_Match!$B$2:$B$17,MATCH($H102,Resource_Match!$C$2:$C$17,0))</f>
        <v>Wind</v>
      </c>
      <c r="B102" s="20" t="str">
        <f>INDEX(Resource_Match!$A$2:$A$17,MATCH($H102,Resource_Match!$C$2:$C$17,0))</f>
        <v>Onshore Wind</v>
      </c>
      <c r="C102" s="20" t="str">
        <f>IFERROR(INDEX(Project_Match!$C$3:$C$151,MATCH(I102,Project_Match!$A$3:$A$151,0)),"")</f>
        <v>New Wind</v>
      </c>
      <c r="D102" s="129" t="s">
        <v>406</v>
      </c>
      <c r="E102" s="129">
        <v>0</v>
      </c>
      <c r="F102" s="129" t="s">
        <v>407</v>
      </c>
      <c r="G102" s="130" t="s">
        <v>407</v>
      </c>
      <c r="H102" s="130" t="s">
        <v>59</v>
      </c>
      <c r="I102" s="130" t="s">
        <v>280</v>
      </c>
      <c r="J102" s="129">
        <v>2035</v>
      </c>
      <c r="K102" s="130">
        <v>2</v>
      </c>
      <c r="L102" s="130">
        <v>200</v>
      </c>
      <c r="M102" s="130">
        <v>24</v>
      </c>
      <c r="N102" s="130">
        <v>36.7428280991506</v>
      </c>
      <c r="O102" s="130">
        <v>633.43149185180698</v>
      </c>
      <c r="P102" s="130">
        <v>36.154765516655601</v>
      </c>
      <c r="R102" s="130">
        <v>10302.847045898399</v>
      </c>
      <c r="T102" s="130">
        <v>16938</v>
      </c>
      <c r="U102" s="130">
        <v>536</v>
      </c>
      <c r="AB102" s="130">
        <v>35205.61</v>
      </c>
      <c r="AC102" s="130">
        <v>35205.607666015603</v>
      </c>
      <c r="AD102" s="130">
        <v>55.579187518911802</v>
      </c>
      <c r="AF102" s="130">
        <v>35205.607666015603</v>
      </c>
      <c r="AG102" s="130">
        <v>35778.232177734397</v>
      </c>
      <c r="AH102" s="130">
        <v>37.595261121684999</v>
      </c>
      <c r="AI102" s="130">
        <v>23814.022338867198</v>
      </c>
      <c r="AL102" s="130">
        <v>2666.66674804688</v>
      </c>
      <c r="AM102" s="130">
        <v>-8724.9185791015607</v>
      </c>
    </row>
    <row r="103" spans="1:39" ht="16.5" x14ac:dyDescent="0.5">
      <c r="A103" s="20" t="str">
        <f>INDEX(Resource_Match!$B$2:$B$17,MATCH($H103,Resource_Match!$C$2:$C$17,0))</f>
        <v>Gas</v>
      </c>
      <c r="B103" s="20" t="str">
        <f>INDEX(Resource_Match!$A$2:$A$17,MATCH($H103,Resource_Match!$C$2:$C$17,0))</f>
        <v>Gas</v>
      </c>
      <c r="C103" s="20" t="str">
        <f>IFERROR(INDEX(Project_Match!$C$3:$C$151,MATCH(I103,Project_Match!$A$3:$A$151,0)),"")</f>
        <v/>
      </c>
      <c r="D103" s="129" t="s">
        <v>406</v>
      </c>
      <c r="E103" s="129">
        <v>0</v>
      </c>
      <c r="F103" s="129" t="s">
        <v>407</v>
      </c>
      <c r="G103" s="130" t="s">
        <v>407</v>
      </c>
      <c r="H103" s="130" t="s">
        <v>41</v>
      </c>
      <c r="I103" s="130" t="s">
        <v>445</v>
      </c>
      <c r="J103" s="129">
        <v>2035</v>
      </c>
      <c r="K103" s="130">
        <v>1</v>
      </c>
      <c r="L103" s="130">
        <v>125</v>
      </c>
      <c r="M103" s="130">
        <v>125</v>
      </c>
      <c r="N103" s="130">
        <v>87.457656511977405</v>
      </c>
      <c r="AE103" s="130">
        <v>1292.6533813476599</v>
      </c>
      <c r="AF103" s="130">
        <v>1292.6533813476599</v>
      </c>
      <c r="AG103" s="130">
        <v>1292.6533813476599</v>
      </c>
      <c r="AL103" s="130">
        <v>13888.889312744101</v>
      </c>
      <c r="AM103" s="130">
        <v>12596.235931396501</v>
      </c>
    </row>
    <row r="104" spans="1:39" ht="16.5" hidden="1" x14ac:dyDescent="0.5">
      <c r="A104" s="20" t="str">
        <f>INDEX(Resource_Match!$B$2:$B$17,MATCH($H104,Resource_Match!$C$2:$C$17,0))</f>
        <v>Solar</v>
      </c>
      <c r="B104" s="20" t="str">
        <f>INDEX(Resource_Match!$A$2:$A$17,MATCH($H104,Resource_Match!$C$2:$C$17,0))</f>
        <v>Utility Solar</v>
      </c>
      <c r="C104" s="20" t="str">
        <f>IFERROR(INDEX(Project_Match!$C$3:$C$151,MATCH(I104,Project_Match!$A$3:$A$151,0)),"")</f>
        <v>New Solar</v>
      </c>
      <c r="D104" s="129" t="s">
        <v>406</v>
      </c>
      <c r="E104" s="129">
        <v>0</v>
      </c>
      <c r="F104" s="129" t="s">
        <v>407</v>
      </c>
      <c r="G104" s="130" t="s">
        <v>407</v>
      </c>
      <c r="H104" s="130" t="s">
        <v>45</v>
      </c>
      <c r="I104" s="130" t="s">
        <v>208</v>
      </c>
      <c r="J104" s="129">
        <v>2036</v>
      </c>
      <c r="K104" s="130">
        <v>20</v>
      </c>
      <c r="L104" s="130">
        <v>400</v>
      </c>
      <c r="M104" s="130">
        <v>196</v>
      </c>
      <c r="N104" s="130">
        <v>26.528553558829099</v>
      </c>
      <c r="O104" s="130">
        <v>841.67175292968795</v>
      </c>
      <c r="P104" s="130">
        <v>23.9546833142557</v>
      </c>
      <c r="R104" s="130">
        <v>90435.489471435503</v>
      </c>
      <c r="T104" s="130">
        <v>85220</v>
      </c>
      <c r="U104" s="130">
        <v>7320</v>
      </c>
      <c r="AB104" s="130">
        <v>30498.41</v>
      </c>
      <c r="AC104" s="130">
        <v>30498.413452148401</v>
      </c>
      <c r="AD104" s="130">
        <v>36.2355197807099</v>
      </c>
      <c r="AF104" s="130">
        <v>30498.413452148401</v>
      </c>
      <c r="AG104" s="130">
        <v>33775.3876953125</v>
      </c>
      <c r="AH104" s="130">
        <v>13.149268099231699</v>
      </c>
      <c r="AI104" s="130">
        <v>11067.367530822799</v>
      </c>
      <c r="AL104" s="130">
        <v>21777.778442382802</v>
      </c>
      <c r="AM104" s="130">
        <v>2346.7325210571298</v>
      </c>
    </row>
    <row r="105" spans="1:39" ht="16.5" hidden="1" x14ac:dyDescent="0.5">
      <c r="A105" s="20" t="str">
        <f>INDEX(Resource_Match!$B$2:$B$17,MATCH($H105,Resource_Match!$C$2:$C$17,0))</f>
        <v>Solar</v>
      </c>
      <c r="B105" s="20" t="str">
        <f>INDEX(Resource_Match!$A$2:$A$17,MATCH($H105,Resource_Match!$C$2:$C$17,0))</f>
        <v>Utility Solar</v>
      </c>
      <c r="C105" s="20" t="str">
        <f>IFERROR(INDEX(Project_Match!$C$3:$C$151,MATCH(I105,Project_Match!$A$3:$A$151,0)),"")</f>
        <v>New Solar</v>
      </c>
      <c r="D105" s="129" t="s">
        <v>406</v>
      </c>
      <c r="E105" s="129">
        <v>0</v>
      </c>
      <c r="F105" s="129" t="s">
        <v>407</v>
      </c>
      <c r="G105" s="130" t="s">
        <v>407</v>
      </c>
      <c r="H105" s="130" t="s">
        <v>45</v>
      </c>
      <c r="I105" s="130" t="s">
        <v>211</v>
      </c>
      <c r="J105" s="129">
        <v>2036</v>
      </c>
      <c r="K105" s="130">
        <v>25</v>
      </c>
      <c r="L105" s="130">
        <v>500</v>
      </c>
      <c r="M105" s="130">
        <v>200</v>
      </c>
      <c r="N105" s="130">
        <v>26.5285525817037</v>
      </c>
      <c r="O105" s="130">
        <v>1052.08972167969</v>
      </c>
      <c r="P105" s="130">
        <v>23.954684009100401</v>
      </c>
      <c r="R105" s="130">
        <v>113044.361602783</v>
      </c>
      <c r="T105" s="130">
        <v>106525</v>
      </c>
      <c r="U105" s="130">
        <v>9150</v>
      </c>
      <c r="AB105" s="130">
        <v>36017.5</v>
      </c>
      <c r="AC105" s="130">
        <v>36017.501464843801</v>
      </c>
      <c r="AD105" s="130">
        <v>34.234248964376299</v>
      </c>
      <c r="AF105" s="130">
        <v>36017.501464843801</v>
      </c>
      <c r="AG105" s="130">
        <v>39887.488647460901</v>
      </c>
      <c r="AH105" s="130">
        <v>13.1492679480559</v>
      </c>
      <c r="AI105" s="130">
        <v>13834.209655761701</v>
      </c>
      <c r="AL105" s="130">
        <v>22222.2229003906</v>
      </c>
      <c r="AM105" s="130">
        <v>38.9310913085938</v>
      </c>
    </row>
    <row r="106" spans="1:39" ht="16.5" hidden="1" x14ac:dyDescent="0.5">
      <c r="A106" s="20" t="str">
        <f>INDEX(Resource_Match!$B$2:$B$17,MATCH($H106,Resource_Match!$C$2:$C$17,0))</f>
        <v>Solar</v>
      </c>
      <c r="B106" s="20" t="str">
        <f>INDEX(Resource_Match!$A$2:$A$17,MATCH($H106,Resource_Match!$C$2:$C$17,0))</f>
        <v>Utility Solar</v>
      </c>
      <c r="C106" s="20" t="str">
        <f>IFERROR(INDEX(Project_Match!$C$3:$C$151,MATCH(I106,Project_Match!$A$3:$A$151,0)),"")</f>
        <v>New Solar</v>
      </c>
      <c r="D106" s="129" t="s">
        <v>406</v>
      </c>
      <c r="E106" s="129">
        <v>0</v>
      </c>
      <c r="F106" s="129" t="s">
        <v>407</v>
      </c>
      <c r="G106" s="130" t="s">
        <v>407</v>
      </c>
      <c r="H106" s="130" t="s">
        <v>45</v>
      </c>
      <c r="I106" s="130" t="s">
        <v>214</v>
      </c>
      <c r="J106" s="129">
        <v>2036</v>
      </c>
      <c r="K106" s="130">
        <v>25</v>
      </c>
      <c r="L106" s="130">
        <v>500</v>
      </c>
      <c r="M106" s="130">
        <v>200</v>
      </c>
      <c r="N106" s="130">
        <v>26.5285525817037</v>
      </c>
      <c r="O106" s="130">
        <v>1052.08972167969</v>
      </c>
      <c r="P106" s="130">
        <v>23.954684009100401</v>
      </c>
      <c r="R106" s="130">
        <v>113044.361602783</v>
      </c>
      <c r="T106" s="130">
        <v>106525</v>
      </c>
      <c r="U106" s="130">
        <v>9150</v>
      </c>
      <c r="AB106" s="130">
        <v>33936.910000000003</v>
      </c>
      <c r="AC106" s="130">
        <v>33936.9111328125</v>
      </c>
      <c r="AD106" s="130">
        <v>32.256670161772298</v>
      </c>
      <c r="AF106" s="130">
        <v>33936.9111328125</v>
      </c>
      <c r="AG106" s="130">
        <v>37583.346191406301</v>
      </c>
      <c r="AH106" s="130">
        <v>13.1492679480559</v>
      </c>
      <c r="AI106" s="130">
        <v>13834.209655761701</v>
      </c>
      <c r="AL106" s="130">
        <v>22222.2229003906</v>
      </c>
      <c r="AM106" s="130">
        <v>2119.5214233398401</v>
      </c>
    </row>
    <row r="107" spans="1:39" ht="16.5" hidden="1" x14ac:dyDescent="0.5">
      <c r="A107" s="20" t="str">
        <f>INDEX(Resource_Match!$B$2:$B$17,MATCH($H107,Resource_Match!$C$2:$C$17,0))</f>
        <v>Solar</v>
      </c>
      <c r="B107" s="20" t="str">
        <f>INDEX(Resource_Match!$A$2:$A$17,MATCH($H107,Resource_Match!$C$2:$C$17,0))</f>
        <v>Utility Solar</v>
      </c>
      <c r="C107" s="20" t="str">
        <f>IFERROR(INDEX(Project_Match!$C$3:$C$151,MATCH(I107,Project_Match!$A$3:$A$151,0)),"")</f>
        <v>New Solar</v>
      </c>
      <c r="D107" s="129" t="s">
        <v>406</v>
      </c>
      <c r="E107" s="129">
        <v>0</v>
      </c>
      <c r="F107" s="129" t="s">
        <v>407</v>
      </c>
      <c r="G107" s="130" t="s">
        <v>407</v>
      </c>
      <c r="H107" s="130" t="s">
        <v>45</v>
      </c>
      <c r="I107" s="130" t="s">
        <v>217</v>
      </c>
      <c r="J107" s="129">
        <v>2036</v>
      </c>
      <c r="K107" s="130">
        <v>20</v>
      </c>
      <c r="L107" s="130">
        <v>400</v>
      </c>
      <c r="M107" s="130">
        <v>160</v>
      </c>
      <c r="N107" s="130">
        <v>26.528553558829099</v>
      </c>
      <c r="O107" s="130">
        <v>841.67175292968795</v>
      </c>
      <c r="P107" s="130">
        <v>23.9546833142557</v>
      </c>
      <c r="R107" s="130">
        <v>90435.489471435503</v>
      </c>
      <c r="T107" s="130">
        <v>85220</v>
      </c>
      <c r="U107" s="130">
        <v>7320</v>
      </c>
      <c r="AB107" s="130">
        <v>25504.63</v>
      </c>
      <c r="AC107" s="130">
        <v>25504.6301269531</v>
      </c>
      <c r="AD107" s="130">
        <v>30.302347724248499</v>
      </c>
      <c r="AF107" s="130">
        <v>25504.6301269531</v>
      </c>
      <c r="AG107" s="130">
        <v>28245.038208007802</v>
      </c>
      <c r="AH107" s="130">
        <v>13.149268099231699</v>
      </c>
      <c r="AI107" s="130">
        <v>11067.367530822799</v>
      </c>
      <c r="AL107" s="130">
        <v>17777.7783203125</v>
      </c>
      <c r="AM107" s="130">
        <v>3340.5157241821298</v>
      </c>
    </row>
    <row r="108" spans="1:39" ht="16.5" hidden="1" x14ac:dyDescent="0.5">
      <c r="A108" s="20" t="str">
        <f>INDEX(Resource_Match!$B$2:$B$17,MATCH($H108,Resource_Match!$C$2:$C$17,0))</f>
        <v>Solar</v>
      </c>
      <c r="B108" s="20" t="str">
        <f>INDEX(Resource_Match!$A$2:$A$17,MATCH($H108,Resource_Match!$C$2:$C$17,0))</f>
        <v>Utility Solar</v>
      </c>
      <c r="C108" s="20" t="str">
        <f>IFERROR(INDEX(Project_Match!$C$3:$C$151,MATCH(I108,Project_Match!$A$3:$A$151,0)),"")</f>
        <v>New Solar</v>
      </c>
      <c r="D108" s="129" t="s">
        <v>406</v>
      </c>
      <c r="E108" s="129">
        <v>0</v>
      </c>
      <c r="F108" s="129" t="s">
        <v>407</v>
      </c>
      <c r="G108" s="130" t="s">
        <v>407</v>
      </c>
      <c r="H108" s="130" t="s">
        <v>45</v>
      </c>
      <c r="I108" s="130" t="s">
        <v>219</v>
      </c>
      <c r="J108" s="129">
        <v>2036</v>
      </c>
      <c r="K108" s="130">
        <v>12</v>
      </c>
      <c r="L108" s="130">
        <v>240</v>
      </c>
      <c r="M108" s="130">
        <v>64.800003051757798</v>
      </c>
      <c r="N108" s="130">
        <v>26.528553558829099</v>
      </c>
      <c r="O108" s="130">
        <v>505.00305175781301</v>
      </c>
      <c r="P108" s="130">
        <v>23.9546833142557</v>
      </c>
      <c r="R108" s="130">
        <v>54261.292358398401</v>
      </c>
      <c r="T108" s="130">
        <v>51132</v>
      </c>
      <c r="U108" s="130">
        <v>4392</v>
      </c>
      <c r="AB108" s="130">
        <v>14141.51</v>
      </c>
      <c r="AC108" s="130">
        <v>14141.5076904297</v>
      </c>
      <c r="AD108" s="130">
        <v>28.002816302210402</v>
      </c>
      <c r="AF108" s="130">
        <v>14141.5076904297</v>
      </c>
      <c r="AG108" s="130">
        <v>15660.977355957</v>
      </c>
      <c r="AH108" s="130">
        <v>13.1492680659949</v>
      </c>
      <c r="AI108" s="130">
        <v>6640.4205017089798</v>
      </c>
      <c r="AL108" s="130">
        <v>7200.0005588107697</v>
      </c>
      <c r="AM108" s="130">
        <v>-301.086629909929</v>
      </c>
    </row>
    <row r="109" spans="1:39" ht="16.5" hidden="1" x14ac:dyDescent="0.5">
      <c r="A109" s="20" t="str">
        <f>INDEX(Resource_Match!$B$2:$B$17,MATCH($H109,Resource_Match!$C$2:$C$17,0))</f>
        <v>Solar</v>
      </c>
      <c r="B109" s="20" t="str">
        <f>INDEX(Resource_Match!$A$2:$A$17,MATCH($H109,Resource_Match!$C$2:$C$17,0))</f>
        <v>Utility Solar</v>
      </c>
      <c r="C109" s="20" t="str">
        <f>IFERROR(INDEX(Project_Match!$C$3:$C$151,MATCH(I109,Project_Match!$A$3:$A$151,0)),"")</f>
        <v>New Solar</v>
      </c>
      <c r="D109" s="129" t="s">
        <v>406</v>
      </c>
      <c r="E109" s="129">
        <v>0</v>
      </c>
      <c r="F109" s="129" t="s">
        <v>407</v>
      </c>
      <c r="G109" s="130" t="s">
        <v>407</v>
      </c>
      <c r="H109" s="130" t="s">
        <v>45</v>
      </c>
      <c r="I109" s="130" t="s">
        <v>223</v>
      </c>
      <c r="J109" s="129">
        <v>2036</v>
      </c>
      <c r="K109" s="130">
        <v>5</v>
      </c>
      <c r="L109" s="130">
        <v>100</v>
      </c>
      <c r="M109" s="130">
        <v>27.000001907348601</v>
      </c>
      <c r="N109" s="130">
        <v>26.528553558829099</v>
      </c>
      <c r="O109" s="130">
        <v>210.41793823242199</v>
      </c>
      <c r="P109" s="130">
        <v>23.9546833142557</v>
      </c>
      <c r="R109" s="130">
        <v>22608.872367858901</v>
      </c>
      <c r="T109" s="130">
        <v>21305</v>
      </c>
      <c r="U109" s="130">
        <v>1830</v>
      </c>
      <c r="AB109" s="130">
        <v>5588.79</v>
      </c>
      <c r="AC109" s="130">
        <v>5588.7928771972702</v>
      </c>
      <c r="AD109" s="130">
        <v>26.560439305436201</v>
      </c>
      <c r="AF109" s="130">
        <v>5588.7928771972702</v>
      </c>
      <c r="AG109" s="130">
        <v>6189.2950134277298</v>
      </c>
      <c r="AH109" s="130">
        <v>13.149268099231699</v>
      </c>
      <c r="AI109" s="130">
        <v>2766.8418827056898</v>
      </c>
      <c r="AL109" s="130">
        <v>3000.0003034803699</v>
      </c>
      <c r="AM109" s="130">
        <v>178.04930898878999</v>
      </c>
    </row>
    <row r="110" spans="1:39" ht="16.5" hidden="1" x14ac:dyDescent="0.5">
      <c r="A110" s="20" t="str">
        <f>INDEX(Resource_Match!$B$2:$B$17,MATCH($H110,Resource_Match!$C$2:$C$17,0))</f>
        <v>Wind</v>
      </c>
      <c r="B110" s="20" t="str">
        <f>INDEX(Resource_Match!$A$2:$A$17,MATCH($H110,Resource_Match!$C$2:$C$17,0))</f>
        <v>Onshore Wind</v>
      </c>
      <c r="C110" s="20" t="str">
        <f>IFERROR(INDEX(Project_Match!$C$3:$C$151,MATCH(I110,Project_Match!$A$3:$A$151,0)),"")</f>
        <v>New Wind</v>
      </c>
      <c r="D110" s="129" t="s">
        <v>406</v>
      </c>
      <c r="E110" s="129">
        <v>0</v>
      </c>
      <c r="F110" s="129" t="s">
        <v>407</v>
      </c>
      <c r="G110" s="130" t="s">
        <v>407</v>
      </c>
      <c r="H110" s="130" t="s">
        <v>59</v>
      </c>
      <c r="I110" s="130" t="s">
        <v>278</v>
      </c>
      <c r="J110" s="129">
        <v>2036</v>
      </c>
      <c r="K110" s="130">
        <v>2</v>
      </c>
      <c r="L110" s="130">
        <v>200</v>
      </c>
      <c r="M110" s="130">
        <v>20</v>
      </c>
      <c r="N110" s="130">
        <v>36.707933808936403</v>
      </c>
      <c r="O110" s="130">
        <v>633.49024772643997</v>
      </c>
      <c r="P110" s="130">
        <v>36.059326487160803</v>
      </c>
      <c r="R110" s="130">
        <v>11394.732208252</v>
      </c>
      <c r="T110" s="130">
        <v>16926</v>
      </c>
      <c r="U110" s="130">
        <v>600</v>
      </c>
      <c r="AB110" s="130">
        <v>38040.49</v>
      </c>
      <c r="AC110" s="130">
        <v>38040.494628906301</v>
      </c>
      <c r="AD110" s="130">
        <v>60.049061158291501</v>
      </c>
      <c r="AF110" s="130">
        <v>38040.494628906301</v>
      </c>
      <c r="AG110" s="130">
        <v>38724.737060546897</v>
      </c>
      <c r="AH110" s="130">
        <v>37.988534529570998</v>
      </c>
      <c r="AI110" s="130">
        <v>24065.3661499023</v>
      </c>
      <c r="AL110" s="130">
        <v>2222.2222900390602</v>
      </c>
      <c r="AM110" s="130">
        <v>-11752.9061889648</v>
      </c>
    </row>
    <row r="111" spans="1:39" ht="16.5" hidden="1" x14ac:dyDescent="0.5">
      <c r="A111" s="20" t="str">
        <f>INDEX(Resource_Match!$B$2:$B$17,MATCH($H111,Resource_Match!$C$2:$C$17,0))</f>
        <v>Wind</v>
      </c>
      <c r="B111" s="20" t="str">
        <f>INDEX(Resource_Match!$A$2:$A$17,MATCH($H111,Resource_Match!$C$2:$C$17,0))</f>
        <v>Onshore Wind</v>
      </c>
      <c r="C111" s="20" t="str">
        <f>IFERROR(INDEX(Project_Match!$C$3:$C$151,MATCH(I111,Project_Match!$A$3:$A$151,0)),"")</f>
        <v>New Wind</v>
      </c>
      <c r="D111" s="129" t="s">
        <v>406</v>
      </c>
      <c r="E111" s="129">
        <v>0</v>
      </c>
      <c r="F111" s="129" t="s">
        <v>407</v>
      </c>
      <c r="G111" s="130" t="s">
        <v>407</v>
      </c>
      <c r="H111" s="130" t="s">
        <v>59</v>
      </c>
      <c r="I111" s="130" t="s">
        <v>280</v>
      </c>
      <c r="J111" s="129">
        <v>2036</v>
      </c>
      <c r="K111" s="130">
        <v>2</v>
      </c>
      <c r="L111" s="130">
        <v>200</v>
      </c>
      <c r="M111" s="130">
        <v>24</v>
      </c>
      <c r="N111" s="130">
        <v>36.707933808936403</v>
      </c>
      <c r="O111" s="130">
        <v>633.49024772643997</v>
      </c>
      <c r="P111" s="130">
        <v>36.059326487160803</v>
      </c>
      <c r="R111" s="130">
        <v>11394.732208252</v>
      </c>
      <c r="T111" s="130">
        <v>16926</v>
      </c>
      <c r="U111" s="130">
        <v>600</v>
      </c>
      <c r="AB111" s="130">
        <v>35983.47</v>
      </c>
      <c r="AC111" s="130">
        <v>35983.467651367202</v>
      </c>
      <c r="AD111" s="130">
        <v>56.8019283335612</v>
      </c>
      <c r="AF111" s="130">
        <v>35983.467651367202</v>
      </c>
      <c r="AG111" s="130">
        <v>36630.710327148401</v>
      </c>
      <c r="AH111" s="130">
        <v>37.988534529570998</v>
      </c>
      <c r="AI111" s="130">
        <v>24065.3661499023</v>
      </c>
      <c r="AL111" s="130">
        <v>2666.66674804688</v>
      </c>
      <c r="AM111" s="130">
        <v>-9251.4347534179706</v>
      </c>
    </row>
    <row r="112" spans="1:39" ht="16.5" x14ac:dyDescent="0.5">
      <c r="A112" s="20" t="str">
        <f>INDEX(Resource_Match!$B$2:$B$17,MATCH($H112,Resource_Match!$C$2:$C$17,0))</f>
        <v>Gas</v>
      </c>
      <c r="B112" s="20" t="str">
        <f>INDEX(Resource_Match!$A$2:$A$17,MATCH($H112,Resource_Match!$C$2:$C$17,0))</f>
        <v>Gas</v>
      </c>
      <c r="C112" s="20" t="str">
        <f>IFERROR(INDEX(Project_Match!$C$3:$C$151,MATCH(I112,Project_Match!$A$3:$A$151,0)),"")</f>
        <v/>
      </c>
      <c r="D112" s="129" t="s">
        <v>406</v>
      </c>
      <c r="E112" s="129">
        <v>0</v>
      </c>
      <c r="F112" s="129" t="s">
        <v>407</v>
      </c>
      <c r="G112" s="130" t="s">
        <v>407</v>
      </c>
      <c r="H112" s="130" t="s">
        <v>41</v>
      </c>
      <c r="I112" s="130" t="s">
        <v>445</v>
      </c>
      <c r="J112" s="129">
        <v>2036</v>
      </c>
      <c r="K112" s="130">
        <v>1</v>
      </c>
      <c r="L112" s="130">
        <v>125</v>
      </c>
      <c r="M112" s="130">
        <v>125</v>
      </c>
      <c r="N112" s="130">
        <v>87.469320523065704</v>
      </c>
      <c r="AE112" s="130">
        <v>1321.0915832519499</v>
      </c>
      <c r="AF112" s="130">
        <v>1321.0915832519499</v>
      </c>
      <c r="AG112" s="130">
        <v>1321.0915832519499</v>
      </c>
      <c r="AL112" s="130">
        <v>13888.889312744101</v>
      </c>
      <c r="AM112" s="130">
        <v>12567.7977294922</v>
      </c>
    </row>
    <row r="113" spans="1:39" ht="16.5" hidden="1" x14ac:dyDescent="0.5">
      <c r="A113" s="20" t="str">
        <f>INDEX(Resource_Match!$B$2:$B$17,MATCH($H113,Resource_Match!$C$2:$C$17,0))</f>
        <v>Solar</v>
      </c>
      <c r="B113" s="20" t="str">
        <f>INDEX(Resource_Match!$A$2:$A$17,MATCH($H113,Resource_Match!$C$2:$C$17,0))</f>
        <v>Utility Solar</v>
      </c>
      <c r="C113" s="20" t="str">
        <f>IFERROR(INDEX(Project_Match!$C$3:$C$151,MATCH(I113,Project_Match!$A$3:$A$151,0)),"")</f>
        <v>New Solar</v>
      </c>
      <c r="D113" s="129" t="s">
        <v>406</v>
      </c>
      <c r="E113" s="129">
        <v>0</v>
      </c>
      <c r="F113" s="129" t="s">
        <v>407</v>
      </c>
      <c r="G113" s="130" t="s">
        <v>407</v>
      </c>
      <c r="H113" s="130" t="s">
        <v>45</v>
      </c>
      <c r="I113" s="130" t="s">
        <v>208</v>
      </c>
      <c r="J113" s="129">
        <v>2037</v>
      </c>
      <c r="K113" s="130">
        <v>20</v>
      </c>
      <c r="L113" s="130">
        <v>400</v>
      </c>
      <c r="M113" s="130">
        <v>196</v>
      </c>
      <c r="N113" s="130">
        <v>26.5806089253186</v>
      </c>
      <c r="O113" s="130">
        <v>841.26004028320301</v>
      </c>
      <c r="P113" s="130">
        <v>24.0085627934704</v>
      </c>
      <c r="R113" s="130">
        <v>90124.522216796904</v>
      </c>
      <c r="T113" s="130">
        <v>84940</v>
      </c>
      <c r="U113" s="130">
        <v>7300</v>
      </c>
      <c r="AB113" s="130">
        <v>31154.13</v>
      </c>
      <c r="AC113" s="130">
        <v>31154.1296386719</v>
      </c>
      <c r="AD113" s="130">
        <v>37.032698745781502</v>
      </c>
      <c r="AF113" s="130">
        <v>31154.1296386719</v>
      </c>
      <c r="AG113" s="130">
        <v>34491.684204101599</v>
      </c>
      <c r="AH113" s="130">
        <v>14.172910080525901</v>
      </c>
      <c r="AI113" s="130">
        <v>11923.102905273399</v>
      </c>
      <c r="AL113" s="130">
        <v>21777.778442382802</v>
      </c>
      <c r="AM113" s="130">
        <v>2546.75170898438</v>
      </c>
    </row>
    <row r="114" spans="1:39" ht="16.5" hidden="1" x14ac:dyDescent="0.5">
      <c r="A114" s="20" t="str">
        <f>INDEX(Resource_Match!$B$2:$B$17,MATCH($H114,Resource_Match!$C$2:$C$17,0))</f>
        <v>Solar</v>
      </c>
      <c r="B114" s="20" t="str">
        <f>INDEX(Resource_Match!$A$2:$A$17,MATCH($H114,Resource_Match!$C$2:$C$17,0))</f>
        <v>Utility Solar</v>
      </c>
      <c r="C114" s="20" t="str">
        <f>IFERROR(INDEX(Project_Match!$C$3:$C$151,MATCH(I114,Project_Match!$A$3:$A$151,0)),"")</f>
        <v>New Solar</v>
      </c>
      <c r="D114" s="129" t="s">
        <v>406</v>
      </c>
      <c r="E114" s="129">
        <v>0</v>
      </c>
      <c r="F114" s="129" t="s">
        <v>407</v>
      </c>
      <c r="G114" s="130" t="s">
        <v>407</v>
      </c>
      <c r="H114" s="130" t="s">
        <v>45</v>
      </c>
      <c r="I114" s="130" t="s">
        <v>211</v>
      </c>
      <c r="J114" s="129">
        <v>2037</v>
      </c>
      <c r="K114" s="130">
        <v>25</v>
      </c>
      <c r="L114" s="130">
        <v>500</v>
      </c>
      <c r="M114" s="130">
        <v>200</v>
      </c>
      <c r="N114" s="130">
        <v>26.5806090124122</v>
      </c>
      <c r="O114" s="130">
        <v>1051.5750312805201</v>
      </c>
      <c r="P114" s="130">
        <v>24.008562358002699</v>
      </c>
      <c r="R114" s="130">
        <v>112655.65637207001</v>
      </c>
      <c r="T114" s="130">
        <v>106175</v>
      </c>
      <c r="U114" s="130">
        <v>9125</v>
      </c>
      <c r="AB114" s="130">
        <v>36791.870000000003</v>
      </c>
      <c r="AC114" s="130">
        <v>36791.874877929702</v>
      </c>
      <c r="AD114" s="130">
        <v>34.987398695771297</v>
      </c>
      <c r="AF114" s="130">
        <v>36791.874877929702</v>
      </c>
      <c r="AG114" s="130">
        <v>40733.403076171897</v>
      </c>
      <c r="AH114" s="130">
        <v>14.1729104826985</v>
      </c>
      <c r="AI114" s="130">
        <v>14903.8787841797</v>
      </c>
      <c r="AL114" s="130">
        <v>22222.2229003906</v>
      </c>
      <c r="AM114" s="130">
        <v>334.226806640625</v>
      </c>
    </row>
    <row r="115" spans="1:39" ht="16.5" hidden="1" x14ac:dyDescent="0.5">
      <c r="A115" s="20" t="str">
        <f>INDEX(Resource_Match!$B$2:$B$17,MATCH($H115,Resource_Match!$C$2:$C$17,0))</f>
        <v>Solar</v>
      </c>
      <c r="B115" s="20" t="str">
        <f>INDEX(Resource_Match!$A$2:$A$17,MATCH($H115,Resource_Match!$C$2:$C$17,0))</f>
        <v>Utility Solar</v>
      </c>
      <c r="C115" s="20" t="str">
        <f>IFERROR(INDEX(Project_Match!$C$3:$C$151,MATCH(I115,Project_Match!$A$3:$A$151,0)),"")</f>
        <v>New Solar</v>
      </c>
      <c r="D115" s="129" t="s">
        <v>406</v>
      </c>
      <c r="E115" s="129">
        <v>0</v>
      </c>
      <c r="F115" s="129" t="s">
        <v>407</v>
      </c>
      <c r="G115" s="130" t="s">
        <v>407</v>
      </c>
      <c r="H115" s="130" t="s">
        <v>45</v>
      </c>
      <c r="I115" s="130" t="s">
        <v>214</v>
      </c>
      <c r="J115" s="129">
        <v>2037</v>
      </c>
      <c r="K115" s="130">
        <v>25</v>
      </c>
      <c r="L115" s="130">
        <v>500</v>
      </c>
      <c r="M115" s="130">
        <v>200</v>
      </c>
      <c r="N115" s="130">
        <v>26.5806090124122</v>
      </c>
      <c r="O115" s="130">
        <v>1051.5750312805201</v>
      </c>
      <c r="P115" s="130">
        <v>24.008562358002699</v>
      </c>
      <c r="R115" s="130">
        <v>112655.65637207001</v>
      </c>
      <c r="T115" s="130">
        <v>106175</v>
      </c>
      <c r="U115" s="130">
        <v>9125</v>
      </c>
      <c r="AB115" s="130">
        <v>34666.550000000003</v>
      </c>
      <c r="AC115" s="130">
        <v>34666.553833007798</v>
      </c>
      <c r="AD115" s="130">
        <v>32.966315100496303</v>
      </c>
      <c r="AF115" s="130">
        <v>34666.553833007798</v>
      </c>
      <c r="AG115" s="130">
        <v>38380.396240234397</v>
      </c>
      <c r="AH115" s="130">
        <v>14.1729104826985</v>
      </c>
      <c r="AI115" s="130">
        <v>14903.8787841797</v>
      </c>
      <c r="AL115" s="130">
        <v>22222.2229003906</v>
      </c>
      <c r="AM115" s="130">
        <v>2459.5478515625</v>
      </c>
    </row>
    <row r="116" spans="1:39" ht="16.5" hidden="1" x14ac:dyDescent="0.5">
      <c r="A116" s="20" t="str">
        <f>INDEX(Resource_Match!$B$2:$B$17,MATCH($H116,Resource_Match!$C$2:$C$17,0))</f>
        <v>Solar</v>
      </c>
      <c r="B116" s="20" t="str">
        <f>INDEX(Resource_Match!$A$2:$A$17,MATCH($H116,Resource_Match!$C$2:$C$17,0))</f>
        <v>Utility Solar</v>
      </c>
      <c r="C116" s="20" t="str">
        <f>IFERROR(INDEX(Project_Match!$C$3:$C$151,MATCH(I116,Project_Match!$A$3:$A$151,0)),"")</f>
        <v>New Solar</v>
      </c>
      <c r="D116" s="129" t="s">
        <v>406</v>
      </c>
      <c r="E116" s="129">
        <v>0</v>
      </c>
      <c r="F116" s="129" t="s">
        <v>407</v>
      </c>
      <c r="G116" s="130" t="s">
        <v>407</v>
      </c>
      <c r="H116" s="130" t="s">
        <v>45</v>
      </c>
      <c r="I116" s="130" t="s">
        <v>217</v>
      </c>
      <c r="J116" s="129">
        <v>2037</v>
      </c>
      <c r="K116" s="130">
        <v>20</v>
      </c>
      <c r="L116" s="130">
        <v>400</v>
      </c>
      <c r="M116" s="130">
        <v>160</v>
      </c>
      <c r="N116" s="130">
        <v>26.5806089253186</v>
      </c>
      <c r="O116" s="130">
        <v>841.26004028320301</v>
      </c>
      <c r="P116" s="130">
        <v>24.0085627934704</v>
      </c>
      <c r="R116" s="130">
        <v>90124.522216796904</v>
      </c>
      <c r="T116" s="130">
        <v>84940</v>
      </c>
      <c r="U116" s="130">
        <v>7300</v>
      </c>
      <c r="AB116" s="130">
        <v>26052.98</v>
      </c>
      <c r="AC116" s="130">
        <v>26052.980957031301</v>
      </c>
      <c r="AD116" s="130">
        <v>30.968998537314</v>
      </c>
      <c r="AF116" s="130">
        <v>26052.980957031301</v>
      </c>
      <c r="AG116" s="130">
        <v>28844.047363281301</v>
      </c>
      <c r="AH116" s="130">
        <v>14.172910080525901</v>
      </c>
      <c r="AI116" s="130">
        <v>11923.102905273399</v>
      </c>
      <c r="AL116" s="130">
        <v>17777.7783203125</v>
      </c>
      <c r="AM116" s="130">
        <v>3647.9002685546898</v>
      </c>
    </row>
    <row r="117" spans="1:39" ht="16.5" hidden="1" x14ac:dyDescent="0.5">
      <c r="A117" s="20" t="str">
        <f>INDEX(Resource_Match!$B$2:$B$17,MATCH($H117,Resource_Match!$C$2:$C$17,0))</f>
        <v>Solar</v>
      </c>
      <c r="B117" s="20" t="str">
        <f>INDEX(Resource_Match!$A$2:$A$17,MATCH($H117,Resource_Match!$C$2:$C$17,0))</f>
        <v>Utility Solar</v>
      </c>
      <c r="C117" s="20" t="str">
        <f>IFERROR(INDEX(Project_Match!$C$3:$C$151,MATCH(I117,Project_Match!$A$3:$A$151,0)),"")</f>
        <v>New Solar</v>
      </c>
      <c r="D117" s="129" t="s">
        <v>406</v>
      </c>
      <c r="E117" s="129">
        <v>0</v>
      </c>
      <c r="F117" s="129" t="s">
        <v>407</v>
      </c>
      <c r="G117" s="130" t="s">
        <v>407</v>
      </c>
      <c r="H117" s="130" t="s">
        <v>45</v>
      </c>
      <c r="I117" s="130" t="s">
        <v>219</v>
      </c>
      <c r="J117" s="129">
        <v>2037</v>
      </c>
      <c r="K117" s="130">
        <v>12</v>
      </c>
      <c r="L117" s="130">
        <v>240</v>
      </c>
      <c r="M117" s="130">
        <v>64.800003051757798</v>
      </c>
      <c r="N117" s="130">
        <v>26.580608780162699</v>
      </c>
      <c r="O117" s="130">
        <v>504.75599288940401</v>
      </c>
      <c r="P117" s="130">
        <v>24.008561305622401</v>
      </c>
      <c r="R117" s="130">
        <v>54074.714447021499</v>
      </c>
      <c r="T117" s="130">
        <v>50964</v>
      </c>
      <c r="U117" s="130">
        <v>4380</v>
      </c>
      <c r="AB117" s="130">
        <v>14445.55</v>
      </c>
      <c r="AC117" s="130">
        <v>14445.55078125</v>
      </c>
      <c r="AD117" s="130">
        <v>28.618879190633301</v>
      </c>
      <c r="AF117" s="130">
        <v>14445.55078125</v>
      </c>
      <c r="AG117" s="130">
        <v>15993.1073608398</v>
      </c>
      <c r="AH117" s="130">
        <v>14.1729108923372</v>
      </c>
      <c r="AI117" s="130">
        <v>7153.8617095947302</v>
      </c>
      <c r="AL117" s="130">
        <v>7200.0005588107697</v>
      </c>
      <c r="AM117" s="130">
        <v>-91.688512844499201</v>
      </c>
    </row>
    <row r="118" spans="1:39" ht="16.5" hidden="1" x14ac:dyDescent="0.5">
      <c r="A118" s="20" t="str">
        <f>INDEX(Resource_Match!$B$2:$B$17,MATCH($H118,Resource_Match!$C$2:$C$17,0))</f>
        <v>Solar</v>
      </c>
      <c r="B118" s="20" t="str">
        <f>INDEX(Resource_Match!$A$2:$A$17,MATCH($H118,Resource_Match!$C$2:$C$17,0))</f>
        <v>Utility Solar</v>
      </c>
      <c r="C118" s="20" t="str">
        <f>IFERROR(INDEX(Project_Match!$C$3:$C$151,MATCH(I118,Project_Match!$A$3:$A$151,0)),"")</f>
        <v>New Solar</v>
      </c>
      <c r="D118" s="129" t="s">
        <v>406</v>
      </c>
      <c r="E118" s="129">
        <v>0</v>
      </c>
      <c r="F118" s="129" t="s">
        <v>407</v>
      </c>
      <c r="G118" s="130" t="s">
        <v>407</v>
      </c>
      <c r="H118" s="130" t="s">
        <v>45</v>
      </c>
      <c r="I118" s="130" t="s">
        <v>223</v>
      </c>
      <c r="J118" s="129">
        <v>2037</v>
      </c>
      <c r="K118" s="130">
        <v>5</v>
      </c>
      <c r="L118" s="130">
        <v>100</v>
      </c>
      <c r="M118" s="130">
        <v>27.000001907348601</v>
      </c>
      <c r="N118" s="130">
        <v>26.5806089253186</v>
      </c>
      <c r="O118" s="130">
        <v>210.31501007080101</v>
      </c>
      <c r="P118" s="130">
        <v>24.0085627934704</v>
      </c>
      <c r="R118" s="130">
        <v>22531.130554199201</v>
      </c>
      <c r="T118" s="130">
        <v>21235</v>
      </c>
      <c r="U118" s="130">
        <v>1825</v>
      </c>
      <c r="AB118" s="130">
        <v>5708.95</v>
      </c>
      <c r="AC118" s="130">
        <v>5708.9519348144504</v>
      </c>
      <c r="AD118" s="130">
        <v>27.1447669516911</v>
      </c>
      <c r="AF118" s="130">
        <v>5708.9519348144504</v>
      </c>
      <c r="AG118" s="130">
        <v>6320.5544128417996</v>
      </c>
      <c r="AH118" s="130">
        <v>14.172910080525901</v>
      </c>
      <c r="AI118" s="130">
        <v>2980.7757263183598</v>
      </c>
      <c r="AL118" s="130">
        <v>3000.0003034803699</v>
      </c>
      <c r="AM118" s="130">
        <v>271.82409498427302</v>
      </c>
    </row>
    <row r="119" spans="1:39" ht="16.5" hidden="1" x14ac:dyDescent="0.5">
      <c r="A119" s="20" t="str">
        <f>INDEX(Resource_Match!$B$2:$B$17,MATCH($H119,Resource_Match!$C$2:$C$17,0))</f>
        <v>Wind</v>
      </c>
      <c r="B119" s="20" t="str">
        <f>INDEX(Resource_Match!$A$2:$A$17,MATCH($H119,Resource_Match!$C$2:$C$17,0))</f>
        <v>Onshore Wind</v>
      </c>
      <c r="C119" s="20" t="str">
        <f>IFERROR(INDEX(Project_Match!$C$3:$C$151,MATCH(I119,Project_Match!$A$3:$A$151,0)),"")</f>
        <v>New Wind</v>
      </c>
      <c r="D119" s="129" t="s">
        <v>406</v>
      </c>
      <c r="E119" s="129">
        <v>0</v>
      </c>
      <c r="F119" s="129" t="s">
        <v>407</v>
      </c>
      <c r="G119" s="130" t="s">
        <v>407</v>
      </c>
      <c r="H119" s="130" t="s">
        <v>59</v>
      </c>
      <c r="I119" s="130" t="s">
        <v>278</v>
      </c>
      <c r="J119" s="129">
        <v>2037</v>
      </c>
      <c r="K119" s="130">
        <v>2</v>
      </c>
      <c r="L119" s="130">
        <v>200</v>
      </c>
      <c r="M119" s="130">
        <v>20</v>
      </c>
      <c r="N119" s="130">
        <v>36.764779700536202</v>
      </c>
      <c r="O119" s="130">
        <v>632.74057006835903</v>
      </c>
      <c r="P119" s="130">
        <v>36.115329341801299</v>
      </c>
      <c r="R119" s="130">
        <v>11378.3153381348</v>
      </c>
      <c r="T119" s="130">
        <v>16924</v>
      </c>
      <c r="U119" s="130">
        <v>554</v>
      </c>
      <c r="AB119" s="130">
        <v>38831.370000000003</v>
      </c>
      <c r="AC119" s="130">
        <v>38831.374389648401</v>
      </c>
      <c r="AD119" s="130">
        <v>61.370135291709197</v>
      </c>
      <c r="AF119" s="130">
        <v>38831.374389648401</v>
      </c>
      <c r="AG119" s="130">
        <v>39529.663574218801</v>
      </c>
      <c r="AH119" s="130">
        <v>39.457898257436</v>
      </c>
      <c r="AI119" s="130">
        <v>24966.6130371094</v>
      </c>
      <c r="AL119" s="130">
        <v>2222.2222900390602</v>
      </c>
      <c r="AM119" s="130">
        <v>-11642.5390625</v>
      </c>
    </row>
    <row r="120" spans="1:39" ht="16.5" hidden="1" x14ac:dyDescent="0.5">
      <c r="A120" s="20" t="str">
        <f>INDEX(Resource_Match!$B$2:$B$17,MATCH($H120,Resource_Match!$C$2:$C$17,0))</f>
        <v>Wind</v>
      </c>
      <c r="B120" s="20" t="str">
        <f>INDEX(Resource_Match!$A$2:$A$17,MATCH($H120,Resource_Match!$C$2:$C$17,0))</f>
        <v>Onshore Wind</v>
      </c>
      <c r="C120" s="20" t="str">
        <f>IFERROR(INDEX(Project_Match!$C$3:$C$151,MATCH(I120,Project_Match!$A$3:$A$151,0)),"")</f>
        <v>New Wind</v>
      </c>
      <c r="D120" s="129" t="s">
        <v>406</v>
      </c>
      <c r="E120" s="129">
        <v>0</v>
      </c>
      <c r="F120" s="129" t="s">
        <v>407</v>
      </c>
      <c r="G120" s="130" t="s">
        <v>407</v>
      </c>
      <c r="H120" s="130" t="s">
        <v>59</v>
      </c>
      <c r="I120" s="130" t="s">
        <v>280</v>
      </c>
      <c r="J120" s="129">
        <v>2037</v>
      </c>
      <c r="K120" s="130">
        <v>2</v>
      </c>
      <c r="L120" s="130">
        <v>200</v>
      </c>
      <c r="M120" s="130">
        <v>24</v>
      </c>
      <c r="N120" s="130">
        <v>36.764779700536202</v>
      </c>
      <c r="O120" s="130">
        <v>632.74057006835903</v>
      </c>
      <c r="P120" s="130">
        <v>36.115329341801299</v>
      </c>
      <c r="R120" s="130">
        <v>11378.3153381348</v>
      </c>
      <c r="T120" s="130">
        <v>16924</v>
      </c>
      <c r="U120" s="130">
        <v>554</v>
      </c>
      <c r="AB120" s="130">
        <v>36731.58</v>
      </c>
      <c r="AC120" s="130">
        <v>36731.582885742202</v>
      </c>
      <c r="AD120" s="130">
        <v>58.051569036854701</v>
      </c>
      <c r="AF120" s="130">
        <v>36731.582885742202</v>
      </c>
      <c r="AG120" s="130">
        <v>37392.1123046875</v>
      </c>
      <c r="AH120" s="130">
        <v>39.457898257436</v>
      </c>
      <c r="AI120" s="130">
        <v>24966.6130371094</v>
      </c>
      <c r="AL120" s="130">
        <v>2666.66674804688</v>
      </c>
      <c r="AM120" s="130">
        <v>-9098.3031005859393</v>
      </c>
    </row>
    <row r="121" spans="1:39" ht="16.5" x14ac:dyDescent="0.5">
      <c r="A121" s="20" t="str">
        <f>INDEX(Resource_Match!$B$2:$B$17,MATCH($H121,Resource_Match!$C$2:$C$17,0))</f>
        <v>Gas</v>
      </c>
      <c r="B121" s="20" t="str">
        <f>INDEX(Resource_Match!$A$2:$A$17,MATCH($H121,Resource_Match!$C$2:$C$17,0))</f>
        <v>Gas</v>
      </c>
      <c r="C121" s="20" t="str">
        <f>IFERROR(INDEX(Project_Match!$C$3:$C$151,MATCH(I121,Project_Match!$A$3:$A$151,0)),"")</f>
        <v/>
      </c>
      <c r="D121" s="129" t="s">
        <v>406</v>
      </c>
      <c r="E121" s="129">
        <v>0</v>
      </c>
      <c r="F121" s="129" t="s">
        <v>407</v>
      </c>
      <c r="G121" s="130" t="s">
        <v>407</v>
      </c>
      <c r="H121" s="130" t="s">
        <v>41</v>
      </c>
      <c r="I121" s="130" t="s">
        <v>445</v>
      </c>
      <c r="J121" s="129">
        <v>2037</v>
      </c>
      <c r="K121" s="130">
        <v>1</v>
      </c>
      <c r="L121" s="130">
        <v>125</v>
      </c>
      <c r="M121" s="130">
        <v>125</v>
      </c>
      <c r="N121" s="130">
        <v>87.457633519281501</v>
      </c>
      <c r="AE121" s="130">
        <v>1350.15563964844</v>
      </c>
      <c r="AF121" s="130">
        <v>1350.15563964844</v>
      </c>
      <c r="AG121" s="130">
        <v>1350.15563964844</v>
      </c>
      <c r="AL121" s="130">
        <v>13888.889312744101</v>
      </c>
      <c r="AM121" s="130">
        <v>12538.733673095699</v>
      </c>
    </row>
    <row r="122" spans="1:39" ht="16.5" hidden="1" x14ac:dyDescent="0.5">
      <c r="A122" s="20" t="str">
        <f>INDEX(Resource_Match!$B$2:$B$17,MATCH($H122,Resource_Match!$C$2:$C$17,0))</f>
        <v>Solar</v>
      </c>
      <c r="B122" s="20" t="str">
        <f>INDEX(Resource_Match!$A$2:$A$17,MATCH($H122,Resource_Match!$C$2:$C$17,0))</f>
        <v>Utility Solar</v>
      </c>
      <c r="C122" s="20" t="str">
        <f>IFERROR(INDEX(Project_Match!$C$3:$C$151,MATCH(I122,Project_Match!$A$3:$A$151,0)),"")</f>
        <v>New Solar</v>
      </c>
      <c r="D122" s="129" t="s">
        <v>406</v>
      </c>
      <c r="E122" s="129">
        <v>0</v>
      </c>
      <c r="F122" s="129" t="s">
        <v>407</v>
      </c>
      <c r="G122" s="130" t="s">
        <v>407</v>
      </c>
      <c r="H122" s="130" t="s">
        <v>45</v>
      </c>
      <c r="I122" s="130" t="s">
        <v>208</v>
      </c>
      <c r="J122" s="129">
        <v>2038</v>
      </c>
      <c r="K122" s="130">
        <v>20</v>
      </c>
      <c r="L122" s="130">
        <v>400</v>
      </c>
      <c r="M122" s="130">
        <v>196</v>
      </c>
      <c r="N122" s="130">
        <v>26.574048821784601</v>
      </c>
      <c r="O122" s="130">
        <v>842.01545333862305</v>
      </c>
      <c r="P122" s="130">
        <v>24.0301213852347</v>
      </c>
      <c r="R122" s="130">
        <v>89139.192230224595</v>
      </c>
      <c r="T122" s="130">
        <v>84760</v>
      </c>
      <c r="U122" s="130">
        <v>7300</v>
      </c>
      <c r="AB122" s="130">
        <v>31868.11</v>
      </c>
      <c r="AC122" s="130">
        <v>31868.1091308594</v>
      </c>
      <c r="AD122" s="130">
        <v>37.847415988033397</v>
      </c>
      <c r="AF122" s="130">
        <v>31868.1091308594</v>
      </c>
      <c r="AG122" s="130">
        <v>35241.797729492202</v>
      </c>
      <c r="AH122" s="130">
        <v>16.973873214719902</v>
      </c>
      <c r="AI122" s="130">
        <v>14292.2635498047</v>
      </c>
      <c r="AL122" s="130">
        <v>21777.778442382802</v>
      </c>
      <c r="AM122" s="130">
        <v>4201.9328613281295</v>
      </c>
    </row>
    <row r="123" spans="1:39" ht="16.5" hidden="1" x14ac:dyDescent="0.5">
      <c r="A123" s="20" t="str">
        <f>INDEX(Resource_Match!$B$2:$B$17,MATCH($H123,Resource_Match!$C$2:$C$17,0))</f>
        <v>Solar</v>
      </c>
      <c r="B123" s="20" t="str">
        <f>INDEX(Resource_Match!$A$2:$A$17,MATCH($H123,Resource_Match!$C$2:$C$17,0))</f>
        <v>Utility Solar</v>
      </c>
      <c r="C123" s="20" t="str">
        <f>IFERROR(INDEX(Project_Match!$C$3:$C$151,MATCH(I123,Project_Match!$A$3:$A$151,0)),"")</f>
        <v>New Solar</v>
      </c>
      <c r="D123" s="129" t="s">
        <v>406</v>
      </c>
      <c r="E123" s="129">
        <v>0</v>
      </c>
      <c r="F123" s="129" t="s">
        <v>407</v>
      </c>
      <c r="G123" s="130" t="s">
        <v>407</v>
      </c>
      <c r="H123" s="130" t="s">
        <v>45</v>
      </c>
      <c r="I123" s="130" t="s">
        <v>211</v>
      </c>
      <c r="J123" s="129">
        <v>2038</v>
      </c>
      <c r="K123" s="130">
        <v>25</v>
      </c>
      <c r="L123" s="130">
        <v>500</v>
      </c>
      <c r="M123" s="130">
        <v>200</v>
      </c>
      <c r="N123" s="130">
        <v>26.5740492137055</v>
      </c>
      <c r="O123" s="130">
        <v>1052.5193367004399</v>
      </c>
      <c r="P123" s="130">
        <v>24.030121842475801</v>
      </c>
      <c r="R123" s="130">
        <v>111423.98873901401</v>
      </c>
      <c r="T123" s="130">
        <v>105950</v>
      </c>
      <c r="U123" s="130">
        <v>9125</v>
      </c>
      <c r="AB123" s="130">
        <v>37635.06</v>
      </c>
      <c r="AC123" s="130">
        <v>37635.062133789099</v>
      </c>
      <c r="AD123" s="130">
        <v>35.757121813810897</v>
      </c>
      <c r="AF123" s="130">
        <v>37635.062133789099</v>
      </c>
      <c r="AG123" s="130">
        <v>41619.263183593801</v>
      </c>
      <c r="AH123" s="130">
        <v>16.9738725148116</v>
      </c>
      <c r="AI123" s="130">
        <v>17865.3290405273</v>
      </c>
      <c r="AL123" s="130">
        <v>22222.2229003906</v>
      </c>
      <c r="AM123" s="130">
        <v>2452.4898071289099</v>
      </c>
    </row>
    <row r="124" spans="1:39" ht="16.5" hidden="1" x14ac:dyDescent="0.5">
      <c r="A124" s="20" t="str">
        <f>INDEX(Resource_Match!$B$2:$B$17,MATCH($H124,Resource_Match!$C$2:$C$17,0))</f>
        <v>Solar</v>
      </c>
      <c r="B124" s="20" t="str">
        <f>INDEX(Resource_Match!$A$2:$A$17,MATCH($H124,Resource_Match!$C$2:$C$17,0))</f>
        <v>Utility Solar</v>
      </c>
      <c r="C124" s="20" t="str">
        <f>IFERROR(INDEX(Project_Match!$C$3:$C$151,MATCH(I124,Project_Match!$A$3:$A$151,0)),"")</f>
        <v>New Solar</v>
      </c>
      <c r="D124" s="129" t="s">
        <v>406</v>
      </c>
      <c r="E124" s="129">
        <v>0</v>
      </c>
      <c r="F124" s="129" t="s">
        <v>407</v>
      </c>
      <c r="G124" s="130" t="s">
        <v>407</v>
      </c>
      <c r="H124" s="130" t="s">
        <v>45</v>
      </c>
      <c r="I124" s="130" t="s">
        <v>214</v>
      </c>
      <c r="J124" s="129">
        <v>2038</v>
      </c>
      <c r="K124" s="130">
        <v>25</v>
      </c>
      <c r="L124" s="130">
        <v>500</v>
      </c>
      <c r="M124" s="130">
        <v>200</v>
      </c>
      <c r="N124" s="130">
        <v>26.5740492137055</v>
      </c>
      <c r="O124" s="130">
        <v>1052.5193367004399</v>
      </c>
      <c r="P124" s="130">
        <v>24.030121842475801</v>
      </c>
      <c r="R124" s="130">
        <v>111423.98873901401</v>
      </c>
      <c r="T124" s="130">
        <v>105950</v>
      </c>
      <c r="U124" s="130">
        <v>9125</v>
      </c>
      <c r="AB124" s="130">
        <v>35461.03</v>
      </c>
      <c r="AC124" s="130">
        <v>35461.032592773401</v>
      </c>
      <c r="AD124" s="130">
        <v>33.691573500151399</v>
      </c>
      <c r="AF124" s="130">
        <v>35461.032592773401</v>
      </c>
      <c r="AG124" s="130">
        <v>39215.081787109397</v>
      </c>
      <c r="AH124" s="130">
        <v>16.9738725148116</v>
      </c>
      <c r="AI124" s="130">
        <v>17865.3290405273</v>
      </c>
      <c r="AL124" s="130">
        <v>22222.2229003906</v>
      </c>
      <c r="AM124" s="130">
        <v>4626.5193481445303</v>
      </c>
    </row>
    <row r="125" spans="1:39" ht="16.5" hidden="1" x14ac:dyDescent="0.5">
      <c r="A125" s="20" t="str">
        <f>INDEX(Resource_Match!$B$2:$B$17,MATCH($H125,Resource_Match!$C$2:$C$17,0))</f>
        <v>Solar</v>
      </c>
      <c r="B125" s="20" t="str">
        <f>INDEX(Resource_Match!$A$2:$A$17,MATCH($H125,Resource_Match!$C$2:$C$17,0))</f>
        <v>Utility Solar</v>
      </c>
      <c r="C125" s="20" t="str">
        <f>IFERROR(INDEX(Project_Match!$C$3:$C$151,MATCH(I125,Project_Match!$A$3:$A$151,0)),"")</f>
        <v>New Solar</v>
      </c>
      <c r="D125" s="129" t="s">
        <v>406</v>
      </c>
      <c r="E125" s="129">
        <v>0</v>
      </c>
      <c r="F125" s="129" t="s">
        <v>407</v>
      </c>
      <c r="G125" s="130" t="s">
        <v>407</v>
      </c>
      <c r="H125" s="130" t="s">
        <v>45</v>
      </c>
      <c r="I125" s="130" t="s">
        <v>217</v>
      </c>
      <c r="J125" s="129">
        <v>2038</v>
      </c>
      <c r="K125" s="130">
        <v>20</v>
      </c>
      <c r="L125" s="130">
        <v>400</v>
      </c>
      <c r="M125" s="130">
        <v>160</v>
      </c>
      <c r="N125" s="130">
        <v>26.574048821784601</v>
      </c>
      <c r="O125" s="130">
        <v>842.01545333862305</v>
      </c>
      <c r="P125" s="130">
        <v>24.0301213852347</v>
      </c>
      <c r="R125" s="130">
        <v>89139.192230224595</v>
      </c>
      <c r="T125" s="130">
        <v>84760</v>
      </c>
      <c r="U125" s="130">
        <v>7300</v>
      </c>
      <c r="AB125" s="130">
        <v>26650.06</v>
      </c>
      <c r="AC125" s="130">
        <v>26650.055175781301</v>
      </c>
      <c r="AD125" s="130">
        <v>31.650316000867701</v>
      </c>
      <c r="AF125" s="130">
        <v>26650.055175781301</v>
      </c>
      <c r="AG125" s="130">
        <v>29471.338989257802</v>
      </c>
      <c r="AH125" s="130">
        <v>16.973873214719902</v>
      </c>
      <c r="AI125" s="130">
        <v>14292.2635498047</v>
      </c>
      <c r="AL125" s="130">
        <v>17777.7783203125</v>
      </c>
      <c r="AM125" s="130">
        <v>5419.9866943359402</v>
      </c>
    </row>
    <row r="126" spans="1:39" ht="16.5" hidden="1" x14ac:dyDescent="0.5">
      <c r="A126" s="20" t="str">
        <f>INDEX(Resource_Match!$B$2:$B$17,MATCH($H126,Resource_Match!$C$2:$C$17,0))</f>
        <v>Solar</v>
      </c>
      <c r="B126" s="20" t="str">
        <f>INDEX(Resource_Match!$A$2:$A$17,MATCH($H126,Resource_Match!$C$2:$C$17,0))</f>
        <v>Utility Solar</v>
      </c>
      <c r="C126" s="20" t="str">
        <f>IFERROR(INDEX(Project_Match!$C$3:$C$151,MATCH(I126,Project_Match!$A$3:$A$151,0)),"")</f>
        <v>New Solar</v>
      </c>
      <c r="D126" s="129" t="s">
        <v>406</v>
      </c>
      <c r="E126" s="129">
        <v>0</v>
      </c>
      <c r="F126" s="129" t="s">
        <v>407</v>
      </c>
      <c r="G126" s="130" t="s">
        <v>407</v>
      </c>
      <c r="H126" s="130" t="s">
        <v>45</v>
      </c>
      <c r="I126" s="130" t="s">
        <v>219</v>
      </c>
      <c r="J126" s="129">
        <v>2038</v>
      </c>
      <c r="K126" s="130">
        <v>12</v>
      </c>
      <c r="L126" s="130">
        <v>240</v>
      </c>
      <c r="M126" s="130">
        <v>64.800003051757798</v>
      </c>
      <c r="N126" s="130">
        <v>26.574047823837699</v>
      </c>
      <c r="O126" s="130">
        <v>505.20925140380899</v>
      </c>
      <c r="P126" s="130">
        <v>24.030120405432299</v>
      </c>
      <c r="R126" s="130">
        <v>53483.513488769502</v>
      </c>
      <c r="T126" s="130">
        <v>50856</v>
      </c>
      <c r="U126" s="130">
        <v>4380</v>
      </c>
      <c r="AB126" s="130">
        <v>14776.61</v>
      </c>
      <c r="AC126" s="130">
        <v>14776.6095581055</v>
      </c>
      <c r="AD126" s="130">
        <v>29.248493603484501</v>
      </c>
      <c r="AF126" s="130">
        <v>14776.6095581055</v>
      </c>
      <c r="AG126" s="130">
        <v>16340.921264648399</v>
      </c>
      <c r="AH126" s="130">
        <v>16.973873411483702</v>
      </c>
      <c r="AI126" s="130">
        <v>8575.3578796386701</v>
      </c>
      <c r="AL126" s="130">
        <v>7200.0005588107697</v>
      </c>
      <c r="AM126" s="130">
        <v>998.74888034397702</v>
      </c>
    </row>
    <row r="127" spans="1:39" ht="16.5" hidden="1" x14ac:dyDescent="0.5">
      <c r="A127" s="20" t="str">
        <f>INDEX(Resource_Match!$B$2:$B$17,MATCH($H127,Resource_Match!$C$2:$C$17,0))</f>
        <v>Solar</v>
      </c>
      <c r="B127" s="20" t="str">
        <f>INDEX(Resource_Match!$A$2:$A$17,MATCH($H127,Resource_Match!$C$2:$C$17,0))</f>
        <v>Utility Solar</v>
      </c>
      <c r="C127" s="20" t="str">
        <f>IFERROR(INDEX(Project_Match!$C$3:$C$151,MATCH(I127,Project_Match!$A$3:$A$151,0)),"")</f>
        <v>New Solar</v>
      </c>
      <c r="D127" s="129" t="s">
        <v>406</v>
      </c>
      <c r="E127" s="129">
        <v>0</v>
      </c>
      <c r="F127" s="129" t="s">
        <v>407</v>
      </c>
      <c r="G127" s="130" t="s">
        <v>407</v>
      </c>
      <c r="H127" s="130" t="s">
        <v>45</v>
      </c>
      <c r="I127" s="130" t="s">
        <v>223</v>
      </c>
      <c r="J127" s="129">
        <v>2038</v>
      </c>
      <c r="K127" s="130">
        <v>5</v>
      </c>
      <c r="L127" s="130">
        <v>100</v>
      </c>
      <c r="M127" s="130">
        <v>27.000001907348601</v>
      </c>
      <c r="N127" s="130">
        <v>26.574048821784601</v>
      </c>
      <c r="O127" s="130">
        <v>210.50386333465599</v>
      </c>
      <c r="P127" s="130">
        <v>24.0301213852347</v>
      </c>
      <c r="R127" s="130">
        <v>22284.7980575562</v>
      </c>
      <c r="T127" s="130">
        <v>21190</v>
      </c>
      <c r="U127" s="130">
        <v>1825</v>
      </c>
      <c r="AB127" s="130">
        <v>5839.79</v>
      </c>
      <c r="AC127" s="130">
        <v>5839.7875671386701</v>
      </c>
      <c r="AD127" s="130">
        <v>27.741949599540899</v>
      </c>
      <c r="AF127" s="130">
        <v>5839.7875671386701</v>
      </c>
      <c r="AG127" s="130">
        <v>6458.0114135742197</v>
      </c>
      <c r="AH127" s="130">
        <v>16.973873214719902</v>
      </c>
      <c r="AI127" s="130">
        <v>3573.0658874511701</v>
      </c>
      <c r="AL127" s="130">
        <v>3000.0003034803699</v>
      </c>
      <c r="AM127" s="130">
        <v>733.27862379286705</v>
      </c>
    </row>
    <row r="128" spans="1:39" ht="16.5" hidden="1" x14ac:dyDescent="0.5">
      <c r="A128" s="20" t="str">
        <f>INDEX(Resource_Match!$B$2:$B$17,MATCH($H128,Resource_Match!$C$2:$C$17,0))</f>
        <v>Wind</v>
      </c>
      <c r="B128" s="20" t="str">
        <f>INDEX(Resource_Match!$A$2:$A$17,MATCH($H128,Resource_Match!$C$2:$C$17,0))</f>
        <v>Onshore Wind</v>
      </c>
      <c r="C128" s="20" t="str">
        <f>IFERROR(INDEX(Project_Match!$C$3:$C$151,MATCH(I128,Project_Match!$A$3:$A$151,0)),"")</f>
        <v>New Wind</v>
      </c>
      <c r="D128" s="129" t="s">
        <v>406</v>
      </c>
      <c r="E128" s="129">
        <v>0</v>
      </c>
      <c r="F128" s="129" t="s">
        <v>407</v>
      </c>
      <c r="G128" s="130" t="s">
        <v>407</v>
      </c>
      <c r="H128" s="130" t="s">
        <v>59</v>
      </c>
      <c r="I128" s="130" t="s">
        <v>278</v>
      </c>
      <c r="J128" s="129">
        <v>2038</v>
      </c>
      <c r="K128" s="130">
        <v>2</v>
      </c>
      <c r="L128" s="130">
        <v>200</v>
      </c>
      <c r="M128" s="130">
        <v>20</v>
      </c>
      <c r="N128" s="130">
        <v>36.705609652549697</v>
      </c>
      <c r="O128" s="130">
        <v>632.331249237061</v>
      </c>
      <c r="P128" s="130">
        <v>36.091966280654098</v>
      </c>
      <c r="R128" s="130">
        <v>10751.045379638699</v>
      </c>
      <c r="T128" s="130">
        <v>16924</v>
      </c>
      <c r="U128" s="130">
        <v>552</v>
      </c>
      <c r="AB128" s="130">
        <v>39660</v>
      </c>
      <c r="AC128" s="130">
        <v>39659.995727539099</v>
      </c>
      <c r="AD128" s="130">
        <v>62.720284305719296</v>
      </c>
      <c r="AF128" s="130">
        <v>39659.995727539099</v>
      </c>
      <c r="AG128" s="130">
        <v>40334.305053710901</v>
      </c>
      <c r="AH128" s="130">
        <v>41.392822979170198</v>
      </c>
      <c r="AI128" s="130">
        <v>26173.975463867198</v>
      </c>
      <c r="AL128" s="130">
        <v>2222.2222900390602</v>
      </c>
      <c r="AM128" s="130">
        <v>-11263.7979736328</v>
      </c>
    </row>
    <row r="129" spans="1:39" ht="16.5" hidden="1" x14ac:dyDescent="0.5">
      <c r="A129" s="20" t="str">
        <f>INDEX(Resource_Match!$B$2:$B$17,MATCH($H129,Resource_Match!$C$2:$C$17,0))</f>
        <v>Wind</v>
      </c>
      <c r="B129" s="20" t="str">
        <f>INDEX(Resource_Match!$A$2:$A$17,MATCH($H129,Resource_Match!$C$2:$C$17,0))</f>
        <v>Onshore Wind</v>
      </c>
      <c r="C129" s="20" t="str">
        <f>IFERROR(INDEX(Project_Match!$C$3:$C$151,MATCH(I129,Project_Match!$A$3:$A$151,0)),"")</f>
        <v>New Wind</v>
      </c>
      <c r="D129" s="129" t="s">
        <v>406</v>
      </c>
      <c r="E129" s="129">
        <v>0</v>
      </c>
      <c r="F129" s="129" t="s">
        <v>407</v>
      </c>
      <c r="G129" s="130" t="s">
        <v>407</v>
      </c>
      <c r="H129" s="130" t="s">
        <v>59</v>
      </c>
      <c r="I129" s="130" t="s">
        <v>280</v>
      </c>
      <c r="J129" s="129">
        <v>2038</v>
      </c>
      <c r="K129" s="130">
        <v>2</v>
      </c>
      <c r="L129" s="130">
        <v>200</v>
      </c>
      <c r="M129" s="130">
        <v>24</v>
      </c>
      <c r="N129" s="130">
        <v>36.705609652549697</v>
      </c>
      <c r="O129" s="130">
        <v>632.331249237061</v>
      </c>
      <c r="P129" s="130">
        <v>36.091966280654098</v>
      </c>
      <c r="R129" s="130">
        <v>10751.045379638699</v>
      </c>
      <c r="T129" s="130">
        <v>16924</v>
      </c>
      <c r="U129" s="130">
        <v>552</v>
      </c>
      <c r="AB129" s="130">
        <v>37515.39</v>
      </c>
      <c r="AC129" s="130">
        <v>37515.391723632798</v>
      </c>
      <c r="AD129" s="130">
        <v>59.328701165563203</v>
      </c>
      <c r="AF129" s="130">
        <v>37515.391723632798</v>
      </c>
      <c r="AG129" s="130">
        <v>38153.237426757798</v>
      </c>
      <c r="AH129" s="130">
        <v>41.392822979170198</v>
      </c>
      <c r="AI129" s="130">
        <v>26173.975463867198</v>
      </c>
      <c r="AL129" s="130">
        <v>2666.66674804688</v>
      </c>
      <c r="AM129" s="130">
        <v>-8674.74951171875</v>
      </c>
    </row>
    <row r="130" spans="1:39" ht="16.5" x14ac:dyDescent="0.5">
      <c r="A130" s="20" t="str">
        <f>INDEX(Resource_Match!$B$2:$B$17,MATCH($H130,Resource_Match!$C$2:$C$17,0))</f>
        <v>Gas</v>
      </c>
      <c r="B130" s="20" t="str">
        <f>INDEX(Resource_Match!$A$2:$A$17,MATCH($H130,Resource_Match!$C$2:$C$17,0))</f>
        <v>Gas</v>
      </c>
      <c r="C130" s="20" t="str">
        <f>IFERROR(INDEX(Project_Match!$C$3:$C$151,MATCH(I130,Project_Match!$A$3:$A$151,0)),"")</f>
        <v/>
      </c>
      <c r="D130" s="129" t="s">
        <v>406</v>
      </c>
      <c r="E130" s="129">
        <v>0</v>
      </c>
      <c r="F130" s="129" t="s">
        <v>407</v>
      </c>
      <c r="G130" s="130" t="s">
        <v>407</v>
      </c>
      <c r="H130" s="130" t="s">
        <v>41</v>
      </c>
      <c r="I130" s="130" t="s">
        <v>445</v>
      </c>
      <c r="J130" s="129">
        <v>2038</v>
      </c>
      <c r="K130" s="130">
        <v>1</v>
      </c>
      <c r="L130" s="130">
        <v>125</v>
      </c>
      <c r="M130" s="130">
        <v>125</v>
      </c>
      <c r="N130" s="130">
        <v>87.457640486765101</v>
      </c>
      <c r="AE130" s="130">
        <v>1379.85900878906</v>
      </c>
      <c r="AF130" s="130">
        <v>1379.85900878906</v>
      </c>
      <c r="AG130" s="130">
        <v>1379.85900878906</v>
      </c>
      <c r="AL130" s="130">
        <v>13888.889312744101</v>
      </c>
      <c r="AM130" s="130">
        <v>12509.0303039551</v>
      </c>
    </row>
    <row r="131" spans="1:39" ht="16.5" hidden="1" x14ac:dyDescent="0.5">
      <c r="A131" s="20" t="str">
        <f>INDEX(Resource_Match!$B$2:$B$17,MATCH($H131,Resource_Match!$C$2:$C$17,0))</f>
        <v>Solar</v>
      </c>
      <c r="B131" s="20" t="str">
        <f>INDEX(Resource_Match!$A$2:$A$17,MATCH($H131,Resource_Match!$C$2:$C$17,0))</f>
        <v>Utility Solar</v>
      </c>
      <c r="C131" s="20" t="str">
        <f>IFERROR(INDEX(Project_Match!$C$3:$C$151,MATCH(I131,Project_Match!$A$3:$A$151,0)),"")</f>
        <v>New Solar</v>
      </c>
      <c r="D131" s="129" t="s">
        <v>406</v>
      </c>
      <c r="E131" s="129">
        <v>0</v>
      </c>
      <c r="F131" s="129" t="s">
        <v>407</v>
      </c>
      <c r="G131" s="130" t="s">
        <v>407</v>
      </c>
      <c r="H131" s="130" t="s">
        <v>45</v>
      </c>
      <c r="I131" s="130" t="s">
        <v>208</v>
      </c>
      <c r="J131" s="129">
        <v>2039</v>
      </c>
      <c r="K131" s="130">
        <v>20</v>
      </c>
      <c r="L131" s="130">
        <v>400</v>
      </c>
      <c r="M131" s="130">
        <v>196</v>
      </c>
      <c r="N131" s="130">
        <v>26.534307492922402</v>
      </c>
      <c r="O131" s="130">
        <v>840.53412246704102</v>
      </c>
      <c r="P131" s="130">
        <v>23.987845960817399</v>
      </c>
      <c r="R131" s="130">
        <v>89227.984222412095</v>
      </c>
      <c r="T131" s="130">
        <v>85240</v>
      </c>
      <c r="U131" s="130">
        <v>7300</v>
      </c>
      <c r="AB131" s="130">
        <v>32511.91</v>
      </c>
      <c r="AC131" s="130">
        <v>32511.909667968801</v>
      </c>
      <c r="AD131" s="130">
        <v>38.680059261060599</v>
      </c>
      <c r="AF131" s="130">
        <v>32511.909667968801</v>
      </c>
      <c r="AG131" s="130">
        <v>35963.251342773401</v>
      </c>
      <c r="AH131" s="130">
        <v>17.286584982329501</v>
      </c>
      <c r="AI131" s="130">
        <v>14529.964538574201</v>
      </c>
      <c r="AL131" s="130">
        <v>21777.778442382802</v>
      </c>
      <c r="AM131" s="130">
        <v>3795.8333129882799</v>
      </c>
    </row>
    <row r="132" spans="1:39" ht="16.5" hidden="1" x14ac:dyDescent="0.5">
      <c r="A132" s="20" t="str">
        <f>INDEX(Resource_Match!$B$2:$B$17,MATCH($H132,Resource_Match!$C$2:$C$17,0))</f>
        <v>Solar</v>
      </c>
      <c r="B132" s="20" t="str">
        <f>INDEX(Resource_Match!$A$2:$A$17,MATCH($H132,Resource_Match!$C$2:$C$17,0))</f>
        <v>Utility Solar</v>
      </c>
      <c r="C132" s="20" t="str">
        <f>IFERROR(INDEX(Project_Match!$C$3:$C$151,MATCH(I132,Project_Match!$A$3:$A$151,0)),"")</f>
        <v>New Solar</v>
      </c>
      <c r="D132" s="129" t="s">
        <v>406</v>
      </c>
      <c r="E132" s="129">
        <v>0</v>
      </c>
      <c r="F132" s="129" t="s">
        <v>407</v>
      </c>
      <c r="G132" s="130" t="s">
        <v>407</v>
      </c>
      <c r="H132" s="130" t="s">
        <v>45</v>
      </c>
      <c r="I132" s="130" t="s">
        <v>211</v>
      </c>
      <c r="J132" s="129">
        <v>2039</v>
      </c>
      <c r="K132" s="130">
        <v>25</v>
      </c>
      <c r="L132" s="130">
        <v>500</v>
      </c>
      <c r="M132" s="130">
        <v>200</v>
      </c>
      <c r="N132" s="130">
        <v>26.534306948587801</v>
      </c>
      <c r="O132" s="130">
        <v>1050.6676788330101</v>
      </c>
      <c r="P132" s="130">
        <v>23.987846548698801</v>
      </c>
      <c r="R132" s="130">
        <v>111534.97833252</v>
      </c>
      <c r="T132" s="130">
        <v>106550</v>
      </c>
      <c r="U132" s="130">
        <v>9125</v>
      </c>
      <c r="AB132" s="130">
        <v>38395.370000000003</v>
      </c>
      <c r="AC132" s="130">
        <v>38395.365356445298</v>
      </c>
      <c r="AD132" s="130">
        <v>36.543777000061198</v>
      </c>
      <c r="AF132" s="130">
        <v>38395.365356445298</v>
      </c>
      <c r="AG132" s="130">
        <v>42471.271972656301</v>
      </c>
      <c r="AH132" s="130">
        <v>17.2865839341924</v>
      </c>
      <c r="AI132" s="130">
        <v>18162.4550170898</v>
      </c>
      <c r="AL132" s="130">
        <v>22222.2229003906</v>
      </c>
      <c r="AM132" s="130">
        <v>1989.3125610351599</v>
      </c>
    </row>
    <row r="133" spans="1:39" ht="16.5" hidden="1" x14ac:dyDescent="0.5">
      <c r="A133" s="20" t="str">
        <f>INDEX(Resource_Match!$B$2:$B$17,MATCH($H133,Resource_Match!$C$2:$C$17,0))</f>
        <v>Solar</v>
      </c>
      <c r="B133" s="20" t="str">
        <f>INDEX(Resource_Match!$A$2:$A$17,MATCH($H133,Resource_Match!$C$2:$C$17,0))</f>
        <v>Utility Solar</v>
      </c>
      <c r="C133" s="20" t="str">
        <f>IFERROR(INDEX(Project_Match!$C$3:$C$151,MATCH(I133,Project_Match!$A$3:$A$151,0)),"")</f>
        <v>New Solar</v>
      </c>
      <c r="D133" s="129" t="s">
        <v>406</v>
      </c>
      <c r="E133" s="129">
        <v>0</v>
      </c>
      <c r="F133" s="129" t="s">
        <v>407</v>
      </c>
      <c r="G133" s="130" t="s">
        <v>407</v>
      </c>
      <c r="H133" s="130" t="s">
        <v>45</v>
      </c>
      <c r="I133" s="130" t="s">
        <v>214</v>
      </c>
      <c r="J133" s="129">
        <v>2039</v>
      </c>
      <c r="K133" s="130">
        <v>25</v>
      </c>
      <c r="L133" s="130">
        <v>500</v>
      </c>
      <c r="M133" s="130">
        <v>200</v>
      </c>
      <c r="N133" s="130">
        <v>26.534306948587801</v>
      </c>
      <c r="O133" s="130">
        <v>1050.6676788330101</v>
      </c>
      <c r="P133" s="130">
        <v>23.987846548698801</v>
      </c>
      <c r="R133" s="130">
        <v>111534.97833252</v>
      </c>
      <c r="T133" s="130">
        <v>106550</v>
      </c>
      <c r="U133" s="130">
        <v>9125</v>
      </c>
      <c r="AB133" s="130">
        <v>36177.42</v>
      </c>
      <c r="AC133" s="130">
        <v>36177.417602539099</v>
      </c>
      <c r="AD133" s="130">
        <v>34.432788151170598</v>
      </c>
      <c r="AF133" s="130">
        <v>36177.417602539099</v>
      </c>
      <c r="AG133" s="130">
        <v>40017.880004882798</v>
      </c>
      <c r="AH133" s="130">
        <v>17.2865839341924</v>
      </c>
      <c r="AI133" s="130">
        <v>18162.4550170898</v>
      </c>
      <c r="AL133" s="130">
        <v>22222.2229003906</v>
      </c>
      <c r="AM133" s="130">
        <v>4207.2603149414099</v>
      </c>
    </row>
    <row r="134" spans="1:39" ht="16.5" hidden="1" x14ac:dyDescent="0.5">
      <c r="A134" s="20" t="str">
        <f>INDEX(Resource_Match!$B$2:$B$17,MATCH($H134,Resource_Match!$C$2:$C$17,0))</f>
        <v>Solar</v>
      </c>
      <c r="B134" s="20" t="str">
        <f>INDEX(Resource_Match!$A$2:$A$17,MATCH($H134,Resource_Match!$C$2:$C$17,0))</f>
        <v>Utility Solar</v>
      </c>
      <c r="C134" s="20" t="str">
        <f>IFERROR(INDEX(Project_Match!$C$3:$C$151,MATCH(I134,Project_Match!$A$3:$A$151,0)),"")</f>
        <v>New Solar</v>
      </c>
      <c r="D134" s="129" t="s">
        <v>406</v>
      </c>
      <c r="E134" s="129">
        <v>0</v>
      </c>
      <c r="F134" s="129" t="s">
        <v>407</v>
      </c>
      <c r="G134" s="130" t="s">
        <v>407</v>
      </c>
      <c r="H134" s="130" t="s">
        <v>45</v>
      </c>
      <c r="I134" s="130" t="s">
        <v>217</v>
      </c>
      <c r="J134" s="129">
        <v>2039</v>
      </c>
      <c r="K134" s="130">
        <v>20</v>
      </c>
      <c r="L134" s="130">
        <v>400</v>
      </c>
      <c r="M134" s="130">
        <v>160</v>
      </c>
      <c r="N134" s="130">
        <v>26.534307492922402</v>
      </c>
      <c r="O134" s="130">
        <v>840.53412246704102</v>
      </c>
      <c r="P134" s="130">
        <v>23.987845960817399</v>
      </c>
      <c r="R134" s="130">
        <v>89227.984222412095</v>
      </c>
      <c r="T134" s="130">
        <v>85240</v>
      </c>
      <c r="U134" s="130">
        <v>7300</v>
      </c>
      <c r="AB134" s="130">
        <v>27188.44</v>
      </c>
      <c r="AC134" s="130">
        <v>27188.4404296875</v>
      </c>
      <c r="AD134" s="130">
        <v>32.3466230614018</v>
      </c>
      <c r="AF134" s="130">
        <v>27188.4404296875</v>
      </c>
      <c r="AG134" s="130">
        <v>30074.6618652344</v>
      </c>
      <c r="AH134" s="130">
        <v>17.286584982329501</v>
      </c>
      <c r="AI134" s="130">
        <v>14529.964538574201</v>
      </c>
      <c r="AL134" s="130">
        <v>17777.7783203125</v>
      </c>
      <c r="AM134" s="130">
        <v>5119.3024291992197</v>
      </c>
    </row>
    <row r="135" spans="1:39" ht="16.5" hidden="1" x14ac:dyDescent="0.5">
      <c r="A135" s="20" t="str">
        <f>INDEX(Resource_Match!$B$2:$B$17,MATCH($H135,Resource_Match!$C$2:$C$17,0))</f>
        <v>Solar</v>
      </c>
      <c r="B135" s="20" t="str">
        <f>INDEX(Resource_Match!$A$2:$A$17,MATCH($H135,Resource_Match!$C$2:$C$17,0))</f>
        <v>Utility Solar</v>
      </c>
      <c r="C135" s="20" t="str">
        <f>IFERROR(INDEX(Project_Match!$C$3:$C$151,MATCH(I135,Project_Match!$A$3:$A$151,0)),"")</f>
        <v>New Solar</v>
      </c>
      <c r="D135" s="129" t="s">
        <v>406</v>
      </c>
      <c r="E135" s="129">
        <v>0</v>
      </c>
      <c r="F135" s="129" t="s">
        <v>407</v>
      </c>
      <c r="G135" s="130" t="s">
        <v>407</v>
      </c>
      <c r="H135" s="130" t="s">
        <v>45</v>
      </c>
      <c r="I135" s="130" t="s">
        <v>219</v>
      </c>
      <c r="J135" s="129">
        <v>2039</v>
      </c>
      <c r="K135" s="130">
        <v>12</v>
      </c>
      <c r="L135" s="130">
        <v>240</v>
      </c>
      <c r="M135" s="130">
        <v>64.800003051757798</v>
      </c>
      <c r="N135" s="130">
        <v>26.534306948587801</v>
      </c>
      <c r="O135" s="130">
        <v>504.32048797607399</v>
      </c>
      <c r="P135" s="130">
        <v>23.987846650307901</v>
      </c>
      <c r="R135" s="130">
        <v>53536.790161132798</v>
      </c>
      <c r="T135" s="130">
        <v>51144</v>
      </c>
      <c r="U135" s="130">
        <v>4380</v>
      </c>
      <c r="AB135" s="130">
        <v>15075.13</v>
      </c>
      <c r="AC135" s="130">
        <v>15075.125549316401</v>
      </c>
      <c r="AD135" s="130">
        <v>29.8919554305944</v>
      </c>
      <c r="AF135" s="130">
        <v>15075.125549316401</v>
      </c>
      <c r="AG135" s="130">
        <v>16675.4453735352</v>
      </c>
      <c r="AH135" s="130">
        <v>17.286584618582499</v>
      </c>
      <c r="AI135" s="130">
        <v>8717.9787902831995</v>
      </c>
      <c r="AL135" s="130">
        <v>7200.0005588107697</v>
      </c>
      <c r="AM135" s="130">
        <v>842.853799777571</v>
      </c>
    </row>
    <row r="136" spans="1:39" ht="16.5" hidden="1" x14ac:dyDescent="0.5">
      <c r="A136" s="20" t="str">
        <f>INDEX(Resource_Match!$B$2:$B$17,MATCH($H136,Resource_Match!$C$2:$C$17,0))</f>
        <v>Solar</v>
      </c>
      <c r="B136" s="20" t="str">
        <f>INDEX(Resource_Match!$A$2:$A$17,MATCH($H136,Resource_Match!$C$2:$C$17,0))</f>
        <v>Utility Solar</v>
      </c>
      <c r="C136" s="20" t="str">
        <f>IFERROR(INDEX(Project_Match!$C$3:$C$151,MATCH(I136,Project_Match!$A$3:$A$151,0)),"")</f>
        <v>New Solar</v>
      </c>
      <c r="D136" s="129" t="s">
        <v>406</v>
      </c>
      <c r="E136" s="129">
        <v>0</v>
      </c>
      <c r="F136" s="129" t="s">
        <v>407</v>
      </c>
      <c r="G136" s="130" t="s">
        <v>407</v>
      </c>
      <c r="H136" s="130" t="s">
        <v>45</v>
      </c>
      <c r="I136" s="130" t="s">
        <v>223</v>
      </c>
      <c r="J136" s="129">
        <v>2039</v>
      </c>
      <c r="K136" s="130">
        <v>5</v>
      </c>
      <c r="L136" s="130">
        <v>100</v>
      </c>
      <c r="M136" s="130">
        <v>27.000001907348601</v>
      </c>
      <c r="N136" s="130">
        <v>26.534307492922402</v>
      </c>
      <c r="O136" s="130">
        <v>210.13353061676</v>
      </c>
      <c r="P136" s="130">
        <v>23.987845960817399</v>
      </c>
      <c r="R136" s="130">
        <v>22306.996055602998</v>
      </c>
      <c r="T136" s="130">
        <v>21310</v>
      </c>
      <c r="U136" s="130">
        <v>1825</v>
      </c>
      <c r="AB136" s="130">
        <v>5957.76</v>
      </c>
      <c r="AC136" s="130">
        <v>5957.7631530761701</v>
      </c>
      <c r="AD136" s="130">
        <v>28.3522726505837</v>
      </c>
      <c r="AF136" s="130">
        <v>5957.7631530761701</v>
      </c>
      <c r="AG136" s="130">
        <v>6590.2169799804697</v>
      </c>
      <c r="AH136" s="130">
        <v>17.286584982329501</v>
      </c>
      <c r="AI136" s="130">
        <v>3632.4911346435501</v>
      </c>
      <c r="AL136" s="130">
        <v>3000.0003034803699</v>
      </c>
      <c r="AM136" s="130">
        <v>674.72828504774998</v>
      </c>
    </row>
    <row r="137" spans="1:39" ht="16.5" hidden="1" x14ac:dyDescent="0.5">
      <c r="A137" s="20" t="str">
        <f>INDEX(Resource_Match!$B$2:$B$17,MATCH($H137,Resource_Match!$C$2:$C$17,0))</f>
        <v>Wind</v>
      </c>
      <c r="B137" s="20" t="str">
        <f>INDEX(Resource_Match!$A$2:$A$17,MATCH($H137,Resource_Match!$C$2:$C$17,0))</f>
        <v>Onshore Wind</v>
      </c>
      <c r="C137" s="20" t="str">
        <f>IFERROR(INDEX(Project_Match!$C$3:$C$151,MATCH(I137,Project_Match!$A$3:$A$151,0)),"")</f>
        <v>New Wind</v>
      </c>
      <c r="D137" s="129" t="s">
        <v>406</v>
      </c>
      <c r="E137" s="129">
        <v>0</v>
      </c>
      <c r="F137" s="129" t="s">
        <v>407</v>
      </c>
      <c r="G137" s="130" t="s">
        <v>407</v>
      </c>
      <c r="H137" s="130" t="s">
        <v>59</v>
      </c>
      <c r="I137" s="130" t="s">
        <v>278</v>
      </c>
      <c r="J137" s="129">
        <v>2039</v>
      </c>
      <c r="K137" s="130">
        <v>2</v>
      </c>
      <c r="L137" s="130">
        <v>200</v>
      </c>
      <c r="M137" s="130">
        <v>20</v>
      </c>
      <c r="N137" s="130">
        <v>36.696487256925401</v>
      </c>
      <c r="O137" s="130">
        <v>632.14886665344204</v>
      </c>
      <c r="P137" s="130">
        <v>36.081556315835797</v>
      </c>
      <c r="R137" s="130">
        <v>10773.6015777588</v>
      </c>
      <c r="T137" s="130">
        <v>16940</v>
      </c>
      <c r="U137" s="130">
        <v>534</v>
      </c>
      <c r="AB137" s="130">
        <v>40520.82</v>
      </c>
      <c r="AC137" s="130">
        <v>40520.8232421875</v>
      </c>
      <c r="AD137" s="130">
        <v>64.100127959893797</v>
      </c>
      <c r="AF137" s="130">
        <v>40520.8232421875</v>
      </c>
      <c r="AG137" s="130">
        <v>41211.411010742202</v>
      </c>
      <c r="AH137" s="130">
        <v>42.198657280275903</v>
      </c>
      <c r="AI137" s="130">
        <v>26675.833374023401</v>
      </c>
      <c r="AL137" s="130">
        <v>2222.2222900390602</v>
      </c>
      <c r="AM137" s="130">
        <v>-11622.767578125</v>
      </c>
    </row>
    <row r="138" spans="1:39" ht="16.5" hidden="1" x14ac:dyDescent="0.5">
      <c r="A138" s="20" t="str">
        <f>INDEX(Resource_Match!$B$2:$B$17,MATCH($H138,Resource_Match!$C$2:$C$17,0))</f>
        <v>Wind</v>
      </c>
      <c r="B138" s="20" t="str">
        <f>INDEX(Resource_Match!$A$2:$A$17,MATCH($H138,Resource_Match!$C$2:$C$17,0))</f>
        <v>Onshore Wind</v>
      </c>
      <c r="C138" s="20" t="str">
        <f>IFERROR(INDEX(Project_Match!$C$3:$C$151,MATCH(I138,Project_Match!$A$3:$A$151,0)),"")</f>
        <v>New Wind</v>
      </c>
      <c r="D138" s="129" t="s">
        <v>406</v>
      </c>
      <c r="E138" s="129">
        <v>0</v>
      </c>
      <c r="F138" s="129" t="s">
        <v>407</v>
      </c>
      <c r="G138" s="130" t="s">
        <v>407</v>
      </c>
      <c r="H138" s="130" t="s">
        <v>59</v>
      </c>
      <c r="I138" s="130" t="s">
        <v>280</v>
      </c>
      <c r="J138" s="129">
        <v>2039</v>
      </c>
      <c r="K138" s="130">
        <v>2</v>
      </c>
      <c r="L138" s="130">
        <v>200</v>
      </c>
      <c r="M138" s="130">
        <v>24</v>
      </c>
      <c r="N138" s="130">
        <v>36.696487256925401</v>
      </c>
      <c r="O138" s="130">
        <v>632.14886665344204</v>
      </c>
      <c r="P138" s="130">
        <v>36.081556315835797</v>
      </c>
      <c r="R138" s="130">
        <v>10773.6015777588</v>
      </c>
      <c r="T138" s="130">
        <v>16940</v>
      </c>
      <c r="U138" s="130">
        <v>534</v>
      </c>
      <c r="AB138" s="130">
        <v>38329.67</v>
      </c>
      <c r="AC138" s="130">
        <v>38329.674438476599</v>
      </c>
      <c r="AD138" s="130">
        <v>60.6339368152181</v>
      </c>
      <c r="AF138" s="130">
        <v>38329.674438476599</v>
      </c>
      <c r="AG138" s="130">
        <v>38982.919433593801</v>
      </c>
      <c r="AH138" s="130">
        <v>42.198657280275903</v>
      </c>
      <c r="AI138" s="130">
        <v>26675.833374023401</v>
      </c>
      <c r="AL138" s="130">
        <v>2666.66674804688</v>
      </c>
      <c r="AM138" s="130">
        <v>-8987.17431640625</v>
      </c>
    </row>
    <row r="139" spans="1:39" ht="16.5" x14ac:dyDescent="0.5">
      <c r="A139" s="20" t="str">
        <f>INDEX(Resource_Match!$B$2:$B$17,MATCH($H139,Resource_Match!$C$2:$C$17,0))</f>
        <v>Gas</v>
      </c>
      <c r="B139" s="20" t="str">
        <f>INDEX(Resource_Match!$A$2:$A$17,MATCH($H139,Resource_Match!$C$2:$C$17,0))</f>
        <v>Gas</v>
      </c>
      <c r="C139" s="20" t="str">
        <f>IFERROR(INDEX(Project_Match!$C$3:$C$151,MATCH(I139,Project_Match!$A$3:$A$151,0)),"")</f>
        <v/>
      </c>
      <c r="D139" s="129" t="s">
        <v>406</v>
      </c>
      <c r="E139" s="129">
        <v>0</v>
      </c>
      <c r="F139" s="129" t="s">
        <v>407</v>
      </c>
      <c r="G139" s="130" t="s">
        <v>407</v>
      </c>
      <c r="H139" s="130" t="s">
        <v>41</v>
      </c>
      <c r="I139" s="130" t="s">
        <v>445</v>
      </c>
      <c r="J139" s="129">
        <v>2039</v>
      </c>
      <c r="K139" s="130">
        <v>1</v>
      </c>
      <c r="L139" s="130">
        <v>125</v>
      </c>
      <c r="M139" s="130">
        <v>125</v>
      </c>
      <c r="N139" s="130">
        <v>87.457646757500399</v>
      </c>
      <c r="AE139" s="130">
        <v>1410.2158813476599</v>
      </c>
      <c r="AF139" s="130">
        <v>1410.2158813476599</v>
      </c>
      <c r="AG139" s="130">
        <v>1410.2158813476599</v>
      </c>
      <c r="AL139" s="130">
        <v>13888.889312744101</v>
      </c>
      <c r="AM139" s="130">
        <v>12478.673431396501</v>
      </c>
    </row>
    <row r="140" spans="1:39" ht="16.5" hidden="1" x14ac:dyDescent="0.5">
      <c r="A140" s="20" t="str">
        <f>INDEX(Resource_Match!$B$2:$B$17,MATCH($H140,Resource_Match!$C$2:$C$17,0))</f>
        <v>Solar</v>
      </c>
      <c r="B140" s="20" t="str">
        <f>INDEX(Resource_Match!$A$2:$A$17,MATCH($H140,Resource_Match!$C$2:$C$17,0))</f>
        <v>Utility Solar</v>
      </c>
      <c r="C140" s="20" t="str">
        <f>IFERROR(INDEX(Project_Match!$C$3:$C$151,MATCH(I140,Project_Match!$A$3:$A$151,0)),"")</f>
        <v>New Solar</v>
      </c>
      <c r="D140" s="129" t="s">
        <v>406</v>
      </c>
      <c r="E140" s="129">
        <v>0</v>
      </c>
      <c r="F140" s="129" t="s">
        <v>407</v>
      </c>
      <c r="G140" s="130" t="s">
        <v>407</v>
      </c>
      <c r="H140" s="130" t="s">
        <v>45</v>
      </c>
      <c r="I140" s="130" t="s">
        <v>208</v>
      </c>
      <c r="J140" s="129">
        <v>2040</v>
      </c>
      <c r="K140" s="130">
        <v>20</v>
      </c>
      <c r="L140" s="130">
        <v>400</v>
      </c>
      <c r="M140" s="130">
        <v>196</v>
      </c>
      <c r="N140" s="130">
        <v>26.537233037375401</v>
      </c>
      <c r="O140" s="130">
        <v>842.30428314208996</v>
      </c>
      <c r="P140" s="130">
        <v>23.972685654089499</v>
      </c>
      <c r="R140" s="130">
        <v>90107.9258422852</v>
      </c>
      <c r="T140" s="130">
        <v>86060</v>
      </c>
      <c r="U140" s="130">
        <v>7320</v>
      </c>
      <c r="AB140" s="130">
        <v>33297.15</v>
      </c>
      <c r="AC140" s="130">
        <v>33297.145629882798</v>
      </c>
      <c r="AD140" s="130">
        <v>39.531017823716603</v>
      </c>
      <c r="AF140" s="130">
        <v>33297.145629882798</v>
      </c>
      <c r="AG140" s="130">
        <v>36859.206298828103</v>
      </c>
      <c r="AH140" s="130">
        <v>17.802031289017702</v>
      </c>
      <c r="AI140" s="130">
        <v>14994.727203369101</v>
      </c>
      <c r="AL140" s="130">
        <v>10888.889221191401</v>
      </c>
      <c r="AM140" s="130">
        <v>-7413.5292053222702</v>
      </c>
    </row>
    <row r="141" spans="1:39" ht="16.5" hidden="1" x14ac:dyDescent="0.5">
      <c r="A141" s="20" t="str">
        <f>INDEX(Resource_Match!$B$2:$B$17,MATCH($H141,Resource_Match!$C$2:$C$17,0))</f>
        <v>Solar</v>
      </c>
      <c r="B141" s="20" t="str">
        <f>INDEX(Resource_Match!$A$2:$A$17,MATCH($H141,Resource_Match!$C$2:$C$17,0))</f>
        <v>Utility Solar</v>
      </c>
      <c r="C141" s="20" t="str">
        <f>IFERROR(INDEX(Project_Match!$C$3:$C$151,MATCH(I141,Project_Match!$A$3:$A$151,0)),"")</f>
        <v>New Solar</v>
      </c>
      <c r="D141" s="129" t="s">
        <v>406</v>
      </c>
      <c r="E141" s="129">
        <v>0</v>
      </c>
      <c r="F141" s="129" t="s">
        <v>407</v>
      </c>
      <c r="G141" s="130" t="s">
        <v>407</v>
      </c>
      <c r="H141" s="130" t="s">
        <v>45</v>
      </c>
      <c r="I141" s="130" t="s">
        <v>211</v>
      </c>
      <c r="J141" s="129">
        <v>2040</v>
      </c>
      <c r="K141" s="130">
        <v>25</v>
      </c>
      <c r="L141" s="130">
        <v>500</v>
      </c>
      <c r="M141" s="130">
        <v>200</v>
      </c>
      <c r="N141" s="130">
        <v>26.537232755094699</v>
      </c>
      <c r="O141" s="130">
        <v>1052.88037490845</v>
      </c>
      <c r="P141" s="130">
        <v>23.9726861317952</v>
      </c>
      <c r="R141" s="130">
        <v>112634.907653809</v>
      </c>
      <c r="T141" s="130">
        <v>107575</v>
      </c>
      <c r="U141" s="130">
        <v>9150</v>
      </c>
      <c r="AB141" s="130">
        <v>39322.699999999997</v>
      </c>
      <c r="AC141" s="130">
        <v>39322.7021484375</v>
      </c>
      <c r="AD141" s="130">
        <v>37.347739672568999</v>
      </c>
      <c r="AF141" s="130">
        <v>39322.7021484375</v>
      </c>
      <c r="AG141" s="130">
        <v>43529.364990234397</v>
      </c>
      <c r="AH141" s="130">
        <v>17.802030695150201</v>
      </c>
      <c r="AI141" s="130">
        <v>18743.408752441399</v>
      </c>
      <c r="AL141" s="130">
        <v>11111.1114501953</v>
      </c>
      <c r="AM141" s="130">
        <v>-9468.1819458007794</v>
      </c>
    </row>
    <row r="142" spans="1:39" ht="16.5" hidden="1" x14ac:dyDescent="0.5">
      <c r="A142" s="20" t="str">
        <f>INDEX(Resource_Match!$B$2:$B$17,MATCH($H142,Resource_Match!$C$2:$C$17,0))</f>
        <v>Solar</v>
      </c>
      <c r="B142" s="20" t="str">
        <f>INDEX(Resource_Match!$A$2:$A$17,MATCH($H142,Resource_Match!$C$2:$C$17,0))</f>
        <v>Utility Solar</v>
      </c>
      <c r="C142" s="20" t="str">
        <f>IFERROR(INDEX(Project_Match!$C$3:$C$151,MATCH(I142,Project_Match!$A$3:$A$151,0)),"")</f>
        <v>New Solar</v>
      </c>
      <c r="D142" s="129" t="s">
        <v>406</v>
      </c>
      <c r="E142" s="129">
        <v>0</v>
      </c>
      <c r="F142" s="129" t="s">
        <v>407</v>
      </c>
      <c r="G142" s="130" t="s">
        <v>407</v>
      </c>
      <c r="H142" s="130" t="s">
        <v>45</v>
      </c>
      <c r="I142" s="130" t="s">
        <v>214</v>
      </c>
      <c r="J142" s="129">
        <v>2040</v>
      </c>
      <c r="K142" s="130">
        <v>25</v>
      </c>
      <c r="L142" s="130">
        <v>500</v>
      </c>
      <c r="M142" s="130">
        <v>200</v>
      </c>
      <c r="N142" s="130">
        <v>26.537232755094699</v>
      </c>
      <c r="O142" s="130">
        <v>1052.88037490845</v>
      </c>
      <c r="P142" s="130">
        <v>23.9726861317952</v>
      </c>
      <c r="R142" s="130">
        <v>112634.907653809</v>
      </c>
      <c r="T142" s="130">
        <v>107575</v>
      </c>
      <c r="U142" s="130">
        <v>9150</v>
      </c>
      <c r="AB142" s="130">
        <v>37051.19</v>
      </c>
      <c r="AC142" s="130">
        <v>37051.185302734397</v>
      </c>
      <c r="AD142" s="130">
        <v>35.190308591283397</v>
      </c>
      <c r="AF142" s="130">
        <v>37051.185302734397</v>
      </c>
      <c r="AG142" s="130">
        <v>41014.844482421897</v>
      </c>
      <c r="AH142" s="130">
        <v>17.802030695150201</v>
      </c>
      <c r="AI142" s="130">
        <v>18743.408752441399</v>
      </c>
      <c r="AL142" s="130">
        <v>11111.1114501953</v>
      </c>
      <c r="AM142" s="130">
        <v>-7196.6651000976599</v>
      </c>
    </row>
    <row r="143" spans="1:39" ht="16.5" hidden="1" x14ac:dyDescent="0.5">
      <c r="A143" s="20" t="str">
        <f>INDEX(Resource_Match!$B$2:$B$17,MATCH($H143,Resource_Match!$C$2:$C$17,0))</f>
        <v>Solar</v>
      </c>
      <c r="B143" s="20" t="str">
        <f>INDEX(Resource_Match!$A$2:$A$17,MATCH($H143,Resource_Match!$C$2:$C$17,0))</f>
        <v>Utility Solar</v>
      </c>
      <c r="C143" s="20" t="str">
        <f>IFERROR(INDEX(Project_Match!$C$3:$C$151,MATCH(I143,Project_Match!$A$3:$A$151,0)),"")</f>
        <v>New Solar</v>
      </c>
      <c r="D143" s="129" t="s">
        <v>406</v>
      </c>
      <c r="E143" s="129">
        <v>0</v>
      </c>
      <c r="F143" s="129" t="s">
        <v>407</v>
      </c>
      <c r="G143" s="130" t="s">
        <v>407</v>
      </c>
      <c r="H143" s="130" t="s">
        <v>45</v>
      </c>
      <c r="I143" s="130" t="s">
        <v>217</v>
      </c>
      <c r="J143" s="129">
        <v>2040</v>
      </c>
      <c r="K143" s="130">
        <v>20</v>
      </c>
      <c r="L143" s="130">
        <v>400</v>
      </c>
      <c r="M143" s="130">
        <v>160</v>
      </c>
      <c r="N143" s="130">
        <v>26.537233037375401</v>
      </c>
      <c r="O143" s="130">
        <v>842.30428314208996</v>
      </c>
      <c r="P143" s="130">
        <v>23.972685654089499</v>
      </c>
      <c r="R143" s="130">
        <v>90107.9258422852</v>
      </c>
      <c r="T143" s="130">
        <v>86060</v>
      </c>
      <c r="U143" s="130">
        <v>7320</v>
      </c>
      <c r="AB143" s="130">
        <v>27845.11</v>
      </c>
      <c r="AC143" s="130">
        <v>27845.1052246094</v>
      </c>
      <c r="AD143" s="130">
        <v>33.058249592103898</v>
      </c>
      <c r="AF143" s="130">
        <v>27845.1052246094</v>
      </c>
      <c r="AG143" s="130">
        <v>30823.913208007802</v>
      </c>
      <c r="AH143" s="130">
        <v>17.802031289017702</v>
      </c>
      <c r="AI143" s="130">
        <v>14994.727203369101</v>
      </c>
      <c r="AL143" s="130">
        <v>8888.88916015625</v>
      </c>
      <c r="AM143" s="130">
        <v>-3961.4888610839798</v>
      </c>
    </row>
    <row r="144" spans="1:39" ht="16.5" hidden="1" x14ac:dyDescent="0.5">
      <c r="A144" s="20" t="str">
        <f>INDEX(Resource_Match!$B$2:$B$17,MATCH($H144,Resource_Match!$C$2:$C$17,0))</f>
        <v>Solar</v>
      </c>
      <c r="B144" s="20" t="str">
        <f>INDEX(Resource_Match!$A$2:$A$17,MATCH($H144,Resource_Match!$C$2:$C$17,0))</f>
        <v>Utility Solar</v>
      </c>
      <c r="C144" s="20" t="str">
        <f>IFERROR(INDEX(Project_Match!$C$3:$C$151,MATCH(I144,Project_Match!$A$3:$A$151,0)),"")</f>
        <v>New Solar</v>
      </c>
      <c r="D144" s="129" t="s">
        <v>406</v>
      </c>
      <c r="E144" s="129">
        <v>0</v>
      </c>
      <c r="F144" s="129" t="s">
        <v>407</v>
      </c>
      <c r="G144" s="130" t="s">
        <v>407</v>
      </c>
      <c r="H144" s="130" t="s">
        <v>45</v>
      </c>
      <c r="I144" s="130" t="s">
        <v>219</v>
      </c>
      <c r="J144" s="129">
        <v>2040</v>
      </c>
      <c r="K144" s="130">
        <v>12</v>
      </c>
      <c r="L144" s="130">
        <v>240</v>
      </c>
      <c r="M144" s="130">
        <v>64.800003051757798</v>
      </c>
      <c r="N144" s="130">
        <v>26.537232874521099</v>
      </c>
      <c r="O144" s="130">
        <v>505.38258934021002</v>
      </c>
      <c r="P144" s="130">
        <v>23.972686576930101</v>
      </c>
      <c r="R144" s="130">
        <v>54064.7548828125</v>
      </c>
      <c r="T144" s="130">
        <v>51636</v>
      </c>
      <c r="U144" s="130">
        <v>4392</v>
      </c>
      <c r="AB144" s="130">
        <v>15439.22</v>
      </c>
      <c r="AC144" s="130">
        <v>15439.2244262695</v>
      </c>
      <c r="AD144" s="130">
        <v>30.549577195419101</v>
      </c>
      <c r="AF144" s="130">
        <v>15439.2244262695</v>
      </c>
      <c r="AG144" s="130">
        <v>17090.8809204102</v>
      </c>
      <c r="AH144" s="130">
        <v>17.802030144792901</v>
      </c>
      <c r="AI144" s="130">
        <v>8996.8360900878906</v>
      </c>
      <c r="AL144" s="130">
        <v>3600.0002794053898</v>
      </c>
      <c r="AM144" s="130">
        <v>-2842.3880567762499</v>
      </c>
    </row>
    <row r="145" spans="1:39" ht="16.5" hidden="1" x14ac:dyDescent="0.5">
      <c r="A145" s="20" t="str">
        <f>INDEX(Resource_Match!$B$2:$B$17,MATCH($H145,Resource_Match!$C$2:$C$17,0))</f>
        <v>Solar</v>
      </c>
      <c r="B145" s="20" t="str">
        <f>INDEX(Resource_Match!$A$2:$A$17,MATCH($H145,Resource_Match!$C$2:$C$17,0))</f>
        <v>Utility Solar</v>
      </c>
      <c r="C145" s="20" t="str">
        <f>IFERROR(INDEX(Project_Match!$C$3:$C$151,MATCH(I145,Project_Match!$A$3:$A$151,0)),"")</f>
        <v>New Solar</v>
      </c>
      <c r="D145" s="129" t="s">
        <v>406</v>
      </c>
      <c r="E145" s="129">
        <v>0</v>
      </c>
      <c r="F145" s="129" t="s">
        <v>407</v>
      </c>
      <c r="G145" s="130" t="s">
        <v>407</v>
      </c>
      <c r="H145" s="130" t="s">
        <v>45</v>
      </c>
      <c r="I145" s="130" t="s">
        <v>223</v>
      </c>
      <c r="J145" s="129">
        <v>2040</v>
      </c>
      <c r="K145" s="130">
        <v>5</v>
      </c>
      <c r="L145" s="130">
        <v>100</v>
      </c>
      <c r="M145" s="130">
        <v>27.000001907348601</v>
      </c>
      <c r="N145" s="130">
        <v>26.537233037375401</v>
      </c>
      <c r="O145" s="130">
        <v>210.57607078552201</v>
      </c>
      <c r="P145" s="130">
        <v>23.972685654089499</v>
      </c>
      <c r="R145" s="130">
        <v>22526.9814605713</v>
      </c>
      <c r="T145" s="130">
        <v>21515</v>
      </c>
      <c r="U145" s="130">
        <v>1830</v>
      </c>
      <c r="AB145" s="130">
        <v>6101.66</v>
      </c>
      <c r="AC145" s="130">
        <v>6101.6571960449201</v>
      </c>
      <c r="AD145" s="130">
        <v>28.976023597000399</v>
      </c>
      <c r="AF145" s="130">
        <v>6101.6571960449201</v>
      </c>
      <c r="AG145" s="130">
        <v>6754.3993530273401</v>
      </c>
      <c r="AH145" s="130">
        <v>17.802031289017702</v>
      </c>
      <c r="AI145" s="130">
        <v>3748.6818008422902</v>
      </c>
      <c r="AL145" s="130">
        <v>1500.0001517401799</v>
      </c>
      <c r="AM145" s="130">
        <v>-852.97524346245302</v>
      </c>
    </row>
    <row r="146" spans="1:39" ht="16.5" hidden="1" x14ac:dyDescent="0.5">
      <c r="A146" s="20" t="str">
        <f>INDEX(Resource_Match!$B$2:$B$17,MATCH($H146,Resource_Match!$C$2:$C$17,0))</f>
        <v>Wind</v>
      </c>
      <c r="B146" s="20" t="str">
        <f>INDEX(Resource_Match!$A$2:$A$17,MATCH($H146,Resource_Match!$C$2:$C$17,0))</f>
        <v>Onshore Wind</v>
      </c>
      <c r="C146" s="20" t="str">
        <f>IFERROR(INDEX(Project_Match!$C$3:$C$151,MATCH(I146,Project_Match!$A$3:$A$151,0)),"")</f>
        <v>New Wind</v>
      </c>
      <c r="D146" s="129" t="s">
        <v>406</v>
      </c>
      <c r="E146" s="129">
        <v>0</v>
      </c>
      <c r="F146" s="129" t="s">
        <v>407</v>
      </c>
      <c r="G146" s="130" t="s">
        <v>407</v>
      </c>
      <c r="H146" s="130" t="s">
        <v>59</v>
      </c>
      <c r="I146" s="130" t="s">
        <v>278</v>
      </c>
      <c r="J146" s="129">
        <v>2040</v>
      </c>
      <c r="K146" s="130">
        <v>2</v>
      </c>
      <c r="L146" s="130">
        <v>200</v>
      </c>
      <c r="M146" s="130">
        <v>20</v>
      </c>
      <c r="N146" s="130">
        <v>36.827226588417702</v>
      </c>
      <c r="O146" s="130">
        <v>636.48082542419399</v>
      </c>
      <c r="P146" s="130">
        <v>36.229555181249701</v>
      </c>
      <c r="R146" s="130">
        <v>10499.877822876</v>
      </c>
      <c r="T146" s="130">
        <v>16984</v>
      </c>
      <c r="U146" s="130">
        <v>538</v>
      </c>
      <c r="AB146" s="130">
        <v>41696.07</v>
      </c>
      <c r="AC146" s="130">
        <v>41696.065307617202</v>
      </c>
      <c r="AD146" s="130">
        <v>65.510324336680696</v>
      </c>
      <c r="AF146" s="130">
        <v>41696.065307617202</v>
      </c>
      <c r="AG146" s="130">
        <v>42383.916015625</v>
      </c>
      <c r="AH146" s="130">
        <v>43.479139808338601</v>
      </c>
      <c r="AI146" s="130">
        <v>27673.638793945302</v>
      </c>
      <c r="AL146" s="130">
        <v>1111.1111450195301</v>
      </c>
      <c r="AM146" s="130">
        <v>-12911.3153686523</v>
      </c>
    </row>
    <row r="147" spans="1:39" ht="16.5" hidden="1" x14ac:dyDescent="0.5">
      <c r="A147" s="20" t="str">
        <f>INDEX(Resource_Match!$B$2:$B$17,MATCH($H147,Resource_Match!$C$2:$C$17,0))</f>
        <v>Wind</v>
      </c>
      <c r="B147" s="20" t="str">
        <f>INDEX(Resource_Match!$A$2:$A$17,MATCH($H147,Resource_Match!$C$2:$C$17,0))</f>
        <v>Onshore Wind</v>
      </c>
      <c r="C147" s="20" t="str">
        <f>IFERROR(INDEX(Project_Match!$C$3:$C$151,MATCH(I147,Project_Match!$A$3:$A$151,0)),"")</f>
        <v>New Wind</v>
      </c>
      <c r="D147" s="129" t="s">
        <v>406</v>
      </c>
      <c r="E147" s="129">
        <v>0</v>
      </c>
      <c r="F147" s="129" t="s">
        <v>407</v>
      </c>
      <c r="G147" s="130" t="s">
        <v>407</v>
      </c>
      <c r="H147" s="130" t="s">
        <v>59</v>
      </c>
      <c r="I147" s="130" t="s">
        <v>280</v>
      </c>
      <c r="J147" s="129">
        <v>2040</v>
      </c>
      <c r="K147" s="130">
        <v>2</v>
      </c>
      <c r="L147" s="130">
        <v>200</v>
      </c>
      <c r="M147" s="130">
        <v>24</v>
      </c>
      <c r="N147" s="130">
        <v>36.827226588417702</v>
      </c>
      <c r="O147" s="130">
        <v>636.48082542419399</v>
      </c>
      <c r="P147" s="130">
        <v>36.229555181249701</v>
      </c>
      <c r="R147" s="130">
        <v>10499.877822876</v>
      </c>
      <c r="T147" s="130">
        <v>16984</v>
      </c>
      <c r="U147" s="130">
        <v>538</v>
      </c>
      <c r="AB147" s="130">
        <v>39441.360000000001</v>
      </c>
      <c r="AC147" s="130">
        <v>39441.361694335901</v>
      </c>
      <c r="AD147" s="130">
        <v>61.967871016459199</v>
      </c>
      <c r="AF147" s="130">
        <v>39441.361694335901</v>
      </c>
      <c r="AG147" s="130">
        <v>40092.016845703103</v>
      </c>
      <c r="AH147" s="130">
        <v>43.479139808338601</v>
      </c>
      <c r="AI147" s="130">
        <v>27673.638793945302</v>
      </c>
      <c r="AL147" s="130">
        <v>1333.33337402344</v>
      </c>
      <c r="AM147" s="130">
        <v>-10434.3895263672</v>
      </c>
    </row>
    <row r="148" spans="1:39" ht="16.5" x14ac:dyDescent="0.5">
      <c r="A148" s="20" t="str">
        <f>INDEX(Resource_Match!$B$2:$B$17,MATCH($H148,Resource_Match!$C$2:$C$17,0))</f>
        <v>Gas</v>
      </c>
      <c r="B148" s="20" t="str">
        <f>INDEX(Resource_Match!$A$2:$A$17,MATCH($H148,Resource_Match!$C$2:$C$17,0))</f>
        <v>Gas</v>
      </c>
      <c r="C148" s="20" t="str">
        <f>IFERROR(INDEX(Project_Match!$C$3:$C$151,MATCH(I148,Project_Match!$A$3:$A$151,0)),"")</f>
        <v/>
      </c>
      <c r="D148" s="129" t="s">
        <v>406</v>
      </c>
      <c r="E148" s="129">
        <v>0</v>
      </c>
      <c r="F148" s="129" t="s">
        <v>407</v>
      </c>
      <c r="G148" s="130" t="s">
        <v>407</v>
      </c>
      <c r="H148" s="130" t="s">
        <v>41</v>
      </c>
      <c r="I148" s="130" t="s">
        <v>445</v>
      </c>
      <c r="J148" s="129">
        <v>2040</v>
      </c>
      <c r="K148" s="130">
        <v>1</v>
      </c>
      <c r="L148" s="130">
        <v>125</v>
      </c>
      <c r="M148" s="130">
        <v>125</v>
      </c>
      <c r="N148" s="130">
        <v>87.469334419959196</v>
      </c>
      <c r="AE148" s="130">
        <v>1441.2406311035199</v>
      </c>
      <c r="AF148" s="130">
        <v>1441.2406311035199</v>
      </c>
      <c r="AG148" s="130">
        <v>1441.2406311035199</v>
      </c>
      <c r="AL148" s="130">
        <v>6944.4446563720703</v>
      </c>
      <c r="AM148" s="130">
        <v>5503.2040252685501</v>
      </c>
    </row>
    <row r="149" spans="1:39" ht="16.5" hidden="1" x14ac:dyDescent="0.5">
      <c r="A149" s="20" t="str">
        <f>INDEX(Resource_Match!$B$2:$B$17,MATCH($H149,Resource_Match!$C$2:$C$17,0))</f>
        <v>Solar</v>
      </c>
      <c r="B149" s="20" t="str">
        <f>INDEX(Resource_Match!$A$2:$A$17,MATCH($H149,Resource_Match!$C$2:$C$17,0))</f>
        <v>Utility Solar</v>
      </c>
      <c r="C149" s="20" t="str">
        <f>IFERROR(INDEX(Project_Match!$C$3:$C$151,MATCH(I149,Project_Match!$A$3:$A$151,0)),"")</f>
        <v>New Solar</v>
      </c>
      <c r="D149" s="129" t="s">
        <v>406</v>
      </c>
      <c r="E149" s="129">
        <v>0</v>
      </c>
      <c r="F149" s="129" t="s">
        <v>407</v>
      </c>
      <c r="G149" s="130" t="s">
        <v>407</v>
      </c>
      <c r="H149" s="130" t="s">
        <v>45</v>
      </c>
      <c r="I149" s="130" t="s">
        <v>208</v>
      </c>
      <c r="J149" s="129">
        <v>2041</v>
      </c>
      <c r="K149" s="130">
        <v>20</v>
      </c>
      <c r="L149" s="130">
        <v>400</v>
      </c>
      <c r="M149" s="130">
        <v>196</v>
      </c>
      <c r="N149" s="130">
        <v>26.578898408097199</v>
      </c>
      <c r="O149" s="130">
        <v>836.54154586792004</v>
      </c>
      <c r="P149" s="130">
        <v>23.8739025647237</v>
      </c>
      <c r="R149" s="130">
        <v>94783.018920898394</v>
      </c>
      <c r="T149" s="130">
        <v>86020</v>
      </c>
      <c r="U149" s="130">
        <v>7300</v>
      </c>
      <c r="AB149" s="130">
        <v>33796.86</v>
      </c>
      <c r="AC149" s="130">
        <v>33796.863891601599</v>
      </c>
      <c r="AD149" s="130">
        <v>40.4006998319934</v>
      </c>
      <c r="AF149" s="130">
        <v>33796.863891601599</v>
      </c>
      <c r="AG149" s="130">
        <v>37626.164672851599</v>
      </c>
      <c r="AH149" s="130">
        <v>17.4807633139764</v>
      </c>
      <c r="AI149" s="130">
        <v>14623.384765625</v>
      </c>
      <c r="AL149" s="130">
        <v>10888.889221191401</v>
      </c>
      <c r="AM149" s="130">
        <v>-8284.5899047851599</v>
      </c>
    </row>
    <row r="150" spans="1:39" ht="16.5" hidden="1" x14ac:dyDescent="0.5">
      <c r="A150" s="20" t="str">
        <f>INDEX(Resource_Match!$B$2:$B$17,MATCH($H150,Resource_Match!$C$2:$C$17,0))</f>
        <v>Solar</v>
      </c>
      <c r="B150" s="20" t="str">
        <f>INDEX(Resource_Match!$A$2:$A$17,MATCH($H150,Resource_Match!$C$2:$C$17,0))</f>
        <v>Utility Solar</v>
      </c>
      <c r="C150" s="20" t="str">
        <f>IFERROR(INDEX(Project_Match!$C$3:$C$151,MATCH(I150,Project_Match!$A$3:$A$151,0)),"")</f>
        <v>New Solar</v>
      </c>
      <c r="D150" s="129" t="s">
        <v>406</v>
      </c>
      <c r="E150" s="129">
        <v>0</v>
      </c>
      <c r="F150" s="129" t="s">
        <v>407</v>
      </c>
      <c r="G150" s="130" t="s">
        <v>407</v>
      </c>
      <c r="H150" s="130" t="s">
        <v>45</v>
      </c>
      <c r="I150" s="130" t="s">
        <v>211</v>
      </c>
      <c r="J150" s="129">
        <v>2041</v>
      </c>
      <c r="K150" s="130">
        <v>25</v>
      </c>
      <c r="L150" s="130">
        <v>500</v>
      </c>
      <c r="M150" s="130">
        <v>200</v>
      </c>
      <c r="N150" s="130">
        <v>26.5788970146005</v>
      </c>
      <c r="O150" s="130">
        <v>1045.6769523620601</v>
      </c>
      <c r="P150" s="130">
        <v>23.8739030219649</v>
      </c>
      <c r="R150" s="130">
        <v>118478.771728516</v>
      </c>
      <c r="T150" s="130">
        <v>107525</v>
      </c>
      <c r="U150" s="130">
        <v>9125</v>
      </c>
      <c r="AB150" s="130">
        <v>39912.85</v>
      </c>
      <c r="AC150" s="130">
        <v>39912.847167968801</v>
      </c>
      <c r="AD150" s="130">
        <v>38.169385944493001</v>
      </c>
      <c r="AF150" s="130">
        <v>39912.847167968801</v>
      </c>
      <c r="AG150" s="130">
        <v>44435.1123046875</v>
      </c>
      <c r="AH150" s="130">
        <v>17.4807637963453</v>
      </c>
      <c r="AI150" s="130">
        <v>18279.231811523401</v>
      </c>
      <c r="AL150" s="130">
        <v>11111.1114501953</v>
      </c>
      <c r="AM150" s="130">
        <v>-10522.50390625</v>
      </c>
    </row>
    <row r="151" spans="1:39" ht="16.5" hidden="1" x14ac:dyDescent="0.5">
      <c r="A151" s="20" t="str">
        <f>INDEX(Resource_Match!$B$2:$B$17,MATCH($H151,Resource_Match!$C$2:$C$17,0))</f>
        <v>Solar</v>
      </c>
      <c r="B151" s="20" t="str">
        <f>INDEX(Resource_Match!$A$2:$A$17,MATCH($H151,Resource_Match!$C$2:$C$17,0))</f>
        <v>Utility Solar</v>
      </c>
      <c r="C151" s="20" t="str">
        <f>IFERROR(INDEX(Project_Match!$C$3:$C$151,MATCH(I151,Project_Match!$A$3:$A$151,0)),"")</f>
        <v>New Solar</v>
      </c>
      <c r="D151" s="129" t="s">
        <v>406</v>
      </c>
      <c r="E151" s="129">
        <v>0</v>
      </c>
      <c r="F151" s="129" t="s">
        <v>407</v>
      </c>
      <c r="G151" s="130" t="s">
        <v>407</v>
      </c>
      <c r="H151" s="130" t="s">
        <v>45</v>
      </c>
      <c r="I151" s="130" t="s">
        <v>214</v>
      </c>
      <c r="J151" s="129">
        <v>2041</v>
      </c>
      <c r="K151" s="130">
        <v>25</v>
      </c>
      <c r="L151" s="130">
        <v>500</v>
      </c>
      <c r="M151" s="130">
        <v>200</v>
      </c>
      <c r="N151" s="130">
        <v>26.5788970146005</v>
      </c>
      <c r="O151" s="130">
        <v>1045.6769523620601</v>
      </c>
      <c r="P151" s="130">
        <v>23.8739030219649</v>
      </c>
      <c r="R151" s="130">
        <v>118478.771728516</v>
      </c>
      <c r="T151" s="130">
        <v>107525</v>
      </c>
      <c r="U151" s="130">
        <v>9125</v>
      </c>
      <c r="AB151" s="130">
        <v>37607.24</v>
      </c>
      <c r="AC151" s="130">
        <v>37607.241699218801</v>
      </c>
      <c r="AD151" s="130">
        <v>35.964493254124498</v>
      </c>
      <c r="AF151" s="130">
        <v>37607.241699218801</v>
      </c>
      <c r="AG151" s="130">
        <v>41868.268798828103</v>
      </c>
      <c r="AH151" s="130">
        <v>17.4807637963453</v>
      </c>
      <c r="AI151" s="130">
        <v>18279.231811523401</v>
      </c>
      <c r="AL151" s="130">
        <v>11111.1114501953</v>
      </c>
      <c r="AM151" s="130">
        <v>-8216.8984375</v>
      </c>
    </row>
    <row r="152" spans="1:39" ht="16.5" hidden="1" x14ac:dyDescent="0.5">
      <c r="A152" s="20" t="str">
        <f>INDEX(Resource_Match!$B$2:$B$17,MATCH($H152,Resource_Match!$C$2:$C$17,0))</f>
        <v>Solar</v>
      </c>
      <c r="B152" s="20" t="str">
        <f>INDEX(Resource_Match!$A$2:$A$17,MATCH($H152,Resource_Match!$C$2:$C$17,0))</f>
        <v>Utility Solar</v>
      </c>
      <c r="C152" s="20" t="str">
        <f>IFERROR(INDEX(Project_Match!$C$3:$C$151,MATCH(I152,Project_Match!$A$3:$A$151,0)),"")</f>
        <v>New Solar</v>
      </c>
      <c r="D152" s="129" t="s">
        <v>406</v>
      </c>
      <c r="E152" s="129">
        <v>0</v>
      </c>
      <c r="F152" s="129" t="s">
        <v>407</v>
      </c>
      <c r="G152" s="130" t="s">
        <v>407</v>
      </c>
      <c r="H152" s="130" t="s">
        <v>45</v>
      </c>
      <c r="I152" s="130" t="s">
        <v>217</v>
      </c>
      <c r="J152" s="129">
        <v>2041</v>
      </c>
      <c r="K152" s="130">
        <v>20</v>
      </c>
      <c r="L152" s="130">
        <v>400</v>
      </c>
      <c r="M152" s="130">
        <v>160</v>
      </c>
      <c r="N152" s="130">
        <v>26.578898408097199</v>
      </c>
      <c r="O152" s="130">
        <v>836.54154586792004</v>
      </c>
      <c r="P152" s="130">
        <v>23.8739025647237</v>
      </c>
      <c r="R152" s="130">
        <v>94783.018920898394</v>
      </c>
      <c r="T152" s="130">
        <v>86020</v>
      </c>
      <c r="U152" s="130">
        <v>7300</v>
      </c>
      <c r="AB152" s="130">
        <v>28263</v>
      </c>
      <c r="AC152" s="130">
        <v>28262.9968261719</v>
      </c>
      <c r="AD152" s="130">
        <v>33.785526810684303</v>
      </c>
      <c r="AF152" s="130">
        <v>28262.9968261719</v>
      </c>
      <c r="AG152" s="130">
        <v>31465.2919921875</v>
      </c>
      <c r="AH152" s="130">
        <v>17.4807633139764</v>
      </c>
      <c r="AI152" s="130">
        <v>14623.384765625</v>
      </c>
      <c r="AL152" s="130">
        <v>8888.88916015625</v>
      </c>
      <c r="AM152" s="130">
        <v>-4750.7229003906295</v>
      </c>
    </row>
    <row r="153" spans="1:39" ht="16.5" hidden="1" x14ac:dyDescent="0.5">
      <c r="A153" s="20" t="str">
        <f>INDEX(Resource_Match!$B$2:$B$17,MATCH($H153,Resource_Match!$C$2:$C$17,0))</f>
        <v>Solar</v>
      </c>
      <c r="B153" s="20" t="str">
        <f>INDEX(Resource_Match!$A$2:$A$17,MATCH($H153,Resource_Match!$C$2:$C$17,0))</f>
        <v>Utility Solar</v>
      </c>
      <c r="C153" s="20" t="str">
        <f>IFERROR(INDEX(Project_Match!$C$3:$C$151,MATCH(I153,Project_Match!$A$3:$A$151,0)),"")</f>
        <v>New Solar</v>
      </c>
      <c r="D153" s="129" t="s">
        <v>406</v>
      </c>
      <c r="E153" s="129">
        <v>0</v>
      </c>
      <c r="F153" s="129" t="s">
        <v>407</v>
      </c>
      <c r="G153" s="130" t="s">
        <v>407</v>
      </c>
      <c r="H153" s="130" t="s">
        <v>45</v>
      </c>
      <c r="I153" s="130" t="s">
        <v>219</v>
      </c>
      <c r="J153" s="129">
        <v>2041</v>
      </c>
      <c r="K153" s="130">
        <v>12</v>
      </c>
      <c r="L153" s="130">
        <v>240</v>
      </c>
      <c r="M153" s="130">
        <v>64.800003051757798</v>
      </c>
      <c r="N153" s="130">
        <v>26.578897210560999</v>
      </c>
      <c r="O153" s="130">
        <v>501.92492485046398</v>
      </c>
      <c r="P153" s="130">
        <v>23.873902437712299</v>
      </c>
      <c r="R153" s="130">
        <v>56869.811126708999</v>
      </c>
      <c r="T153" s="130">
        <v>51612</v>
      </c>
      <c r="U153" s="130">
        <v>4380</v>
      </c>
      <c r="AB153" s="130">
        <v>15670.93</v>
      </c>
      <c r="AC153" s="130">
        <v>15670.932067871099</v>
      </c>
      <c r="AD153" s="130">
        <v>31.2216654164761</v>
      </c>
      <c r="AF153" s="130">
        <v>15670.932067871099</v>
      </c>
      <c r="AG153" s="130">
        <v>17446.5039672852</v>
      </c>
      <c r="AH153" s="130">
        <v>17.480763273213299</v>
      </c>
      <c r="AI153" s="130">
        <v>8774.0307922363299</v>
      </c>
      <c r="AL153" s="130">
        <v>3600.0002794053898</v>
      </c>
      <c r="AM153" s="130">
        <v>-3296.9009962293799</v>
      </c>
    </row>
    <row r="154" spans="1:39" ht="16.5" hidden="1" x14ac:dyDescent="0.5">
      <c r="A154" s="20" t="str">
        <f>INDEX(Resource_Match!$B$2:$B$17,MATCH($H154,Resource_Match!$C$2:$C$17,0))</f>
        <v>Solar</v>
      </c>
      <c r="B154" s="20" t="str">
        <f>INDEX(Resource_Match!$A$2:$A$17,MATCH($H154,Resource_Match!$C$2:$C$17,0))</f>
        <v>Utility Solar</v>
      </c>
      <c r="C154" s="20" t="str">
        <f>IFERROR(INDEX(Project_Match!$C$3:$C$151,MATCH(I154,Project_Match!$A$3:$A$151,0)),"")</f>
        <v>New Solar</v>
      </c>
      <c r="D154" s="129" t="s">
        <v>406</v>
      </c>
      <c r="E154" s="129">
        <v>0</v>
      </c>
      <c r="F154" s="129" t="s">
        <v>407</v>
      </c>
      <c r="G154" s="130" t="s">
        <v>407</v>
      </c>
      <c r="H154" s="130" t="s">
        <v>45</v>
      </c>
      <c r="I154" s="130" t="s">
        <v>223</v>
      </c>
      <c r="J154" s="129">
        <v>2041</v>
      </c>
      <c r="K154" s="130">
        <v>5</v>
      </c>
      <c r="L154" s="130">
        <v>100</v>
      </c>
      <c r="M154" s="130">
        <v>27.000001907348601</v>
      </c>
      <c r="N154" s="130">
        <v>26.578898408097199</v>
      </c>
      <c r="O154" s="130">
        <v>209.13538646698001</v>
      </c>
      <c r="P154" s="130">
        <v>23.8739025647237</v>
      </c>
      <c r="R154" s="130">
        <v>23695.754730224598</v>
      </c>
      <c r="T154" s="130">
        <v>21505</v>
      </c>
      <c r="U154" s="130">
        <v>1825</v>
      </c>
      <c r="AB154" s="130">
        <v>6193.23</v>
      </c>
      <c r="AC154" s="130">
        <v>6193.2286071777298</v>
      </c>
      <c r="AD154" s="130">
        <v>29.6134896719431</v>
      </c>
      <c r="AF154" s="130">
        <v>6193.2286071777298</v>
      </c>
      <c r="AG154" s="130">
        <v>6894.9431152343795</v>
      </c>
      <c r="AH154" s="130">
        <v>17.4807633139764</v>
      </c>
      <c r="AI154" s="130">
        <v>3655.84619140625</v>
      </c>
      <c r="AL154" s="130">
        <v>1500.0001517401799</v>
      </c>
      <c r="AM154" s="130">
        <v>-1037.3822640313001</v>
      </c>
    </row>
    <row r="155" spans="1:39" ht="16.5" hidden="1" x14ac:dyDescent="0.5">
      <c r="A155" s="20" t="str">
        <f>INDEX(Resource_Match!$B$2:$B$17,MATCH($H155,Resource_Match!$C$2:$C$17,0))</f>
        <v>Wind</v>
      </c>
      <c r="B155" s="20" t="str">
        <f>INDEX(Resource_Match!$A$2:$A$17,MATCH($H155,Resource_Match!$C$2:$C$17,0))</f>
        <v>Onshore Wind</v>
      </c>
      <c r="C155" s="20" t="str">
        <f>IFERROR(INDEX(Project_Match!$C$3:$C$151,MATCH(I155,Project_Match!$A$3:$A$151,0)),"")</f>
        <v>New Wind</v>
      </c>
      <c r="D155" s="129" t="s">
        <v>406</v>
      </c>
      <c r="E155" s="129">
        <v>0</v>
      </c>
      <c r="F155" s="129" t="s">
        <v>407</v>
      </c>
      <c r="G155" s="130" t="s">
        <v>407</v>
      </c>
      <c r="H155" s="130" t="s">
        <v>59</v>
      </c>
      <c r="I155" s="130" t="s">
        <v>278</v>
      </c>
      <c r="J155" s="129">
        <v>2041</v>
      </c>
      <c r="K155" s="130">
        <v>2</v>
      </c>
      <c r="L155" s="130">
        <v>200</v>
      </c>
      <c r="M155" s="130">
        <v>20</v>
      </c>
      <c r="N155" s="130">
        <v>36.621334890252399</v>
      </c>
      <c r="O155" s="130">
        <v>630.21723937988304</v>
      </c>
      <c r="P155" s="130">
        <v>35.971303617573199</v>
      </c>
      <c r="R155" s="130">
        <v>11388.5654144287</v>
      </c>
      <c r="T155" s="130">
        <v>16926</v>
      </c>
      <c r="U155" s="130">
        <v>550</v>
      </c>
      <c r="AB155" s="130">
        <v>42194.02</v>
      </c>
      <c r="AC155" s="130">
        <v>42194.018066406301</v>
      </c>
      <c r="AD155" s="130">
        <v>66.951545324155305</v>
      </c>
      <c r="AF155" s="130">
        <v>42194.018066406301</v>
      </c>
      <c r="AG155" s="130">
        <v>42956.499755859397</v>
      </c>
      <c r="AH155" s="130">
        <v>43.9520596586352</v>
      </c>
      <c r="AI155" s="130">
        <v>27699.345703125</v>
      </c>
      <c r="AL155" s="130">
        <v>1111.1111450195301</v>
      </c>
      <c r="AM155" s="130">
        <v>-13383.561218261701</v>
      </c>
    </row>
    <row r="156" spans="1:39" ht="16.5" hidden="1" x14ac:dyDescent="0.5">
      <c r="A156" s="20" t="str">
        <f>INDEX(Resource_Match!$B$2:$B$17,MATCH($H156,Resource_Match!$C$2:$C$17,0))</f>
        <v>Wind</v>
      </c>
      <c r="B156" s="20" t="str">
        <f>INDEX(Resource_Match!$A$2:$A$17,MATCH($H156,Resource_Match!$C$2:$C$17,0))</f>
        <v>Onshore Wind</v>
      </c>
      <c r="C156" s="20" t="str">
        <f>IFERROR(INDEX(Project_Match!$C$3:$C$151,MATCH(I156,Project_Match!$A$3:$A$151,0)),"")</f>
        <v>New Wind</v>
      </c>
      <c r="D156" s="129" t="s">
        <v>406</v>
      </c>
      <c r="E156" s="129">
        <v>0</v>
      </c>
      <c r="F156" s="129" t="s">
        <v>407</v>
      </c>
      <c r="G156" s="130" t="s">
        <v>407</v>
      </c>
      <c r="H156" s="130" t="s">
        <v>59</v>
      </c>
      <c r="I156" s="130" t="s">
        <v>280</v>
      </c>
      <c r="J156" s="129">
        <v>2041</v>
      </c>
      <c r="K156" s="130">
        <v>2</v>
      </c>
      <c r="L156" s="130">
        <v>200</v>
      </c>
      <c r="M156" s="130">
        <v>24</v>
      </c>
      <c r="N156" s="130">
        <v>36.621334890252399</v>
      </c>
      <c r="O156" s="130">
        <v>630.21723937988304</v>
      </c>
      <c r="P156" s="130">
        <v>35.971303617573199</v>
      </c>
      <c r="R156" s="130">
        <v>11388.5654144287</v>
      </c>
      <c r="T156" s="130">
        <v>16926</v>
      </c>
      <c r="U156" s="130">
        <v>550</v>
      </c>
      <c r="AB156" s="130">
        <v>39912.39</v>
      </c>
      <c r="AC156" s="130">
        <v>39912.391357421897</v>
      </c>
      <c r="AD156" s="130">
        <v>63.331164023209901</v>
      </c>
      <c r="AF156" s="130">
        <v>39912.391357421897</v>
      </c>
      <c r="AG156" s="130">
        <v>40633.640747070298</v>
      </c>
      <c r="AH156" s="130">
        <v>43.9520596586352</v>
      </c>
      <c r="AI156" s="130">
        <v>27699.345703125</v>
      </c>
      <c r="AL156" s="130">
        <v>1333.33337402344</v>
      </c>
      <c r="AM156" s="130">
        <v>-10879.712280273399</v>
      </c>
    </row>
    <row r="157" spans="1:39" ht="16.5" hidden="1" x14ac:dyDescent="0.5">
      <c r="A157" s="20" t="str">
        <f>INDEX(Resource_Match!$B$2:$B$17,MATCH($H157,Resource_Match!$C$2:$C$17,0))</f>
        <v>Solar</v>
      </c>
      <c r="B157" s="20" t="str">
        <f>INDEX(Resource_Match!$A$2:$A$17,MATCH($H157,Resource_Match!$C$2:$C$17,0))</f>
        <v>Utility Solar</v>
      </c>
      <c r="C157" s="20" t="str">
        <f>IFERROR(INDEX(Project_Match!$C$3:$C$151,MATCH(I157,Project_Match!$A$3:$A$151,0)),"")</f>
        <v>New Solar</v>
      </c>
      <c r="D157" s="129" t="s">
        <v>406</v>
      </c>
      <c r="E157" s="129">
        <v>0</v>
      </c>
      <c r="F157" s="129" t="s">
        <v>407</v>
      </c>
      <c r="G157" s="130" t="s">
        <v>407</v>
      </c>
      <c r="H157" s="130" t="s">
        <v>45</v>
      </c>
      <c r="I157" s="130" t="s">
        <v>341</v>
      </c>
      <c r="J157" s="129">
        <v>2041</v>
      </c>
      <c r="K157" s="130">
        <v>1</v>
      </c>
      <c r="L157" s="130">
        <v>20</v>
      </c>
      <c r="M157" s="130">
        <v>5.4000000953674299</v>
      </c>
      <c r="N157" s="130">
        <v>26.578898163146601</v>
      </c>
      <c r="O157" s="130">
        <v>41.827078819274902</v>
      </c>
      <c r="P157" s="130">
        <v>23.873903435659201</v>
      </c>
      <c r="R157" s="130">
        <v>4739.1511650085404</v>
      </c>
      <c r="T157" s="130">
        <v>4301</v>
      </c>
      <c r="U157" s="130">
        <v>365</v>
      </c>
      <c r="AB157" s="130">
        <v>1141.75</v>
      </c>
      <c r="AC157" s="130">
        <v>1141.7461395263699</v>
      </c>
      <c r="AD157" s="130">
        <v>27.296817558299701</v>
      </c>
      <c r="AF157" s="130">
        <v>1141.7461395263699</v>
      </c>
      <c r="AG157" s="130">
        <v>1271.10996627808</v>
      </c>
      <c r="AH157" s="130">
        <v>17.4807622840998</v>
      </c>
      <c r="AI157" s="130">
        <v>731.16922187805199</v>
      </c>
      <c r="AL157" s="130">
        <v>300.00001445346402</v>
      </c>
      <c r="AM157" s="130">
        <v>-110.576903194851</v>
      </c>
    </row>
    <row r="158" spans="1:39" ht="16.5" x14ac:dyDescent="0.5">
      <c r="A158" s="20" t="str">
        <f>INDEX(Resource_Match!$B$2:$B$17,MATCH($H158,Resource_Match!$C$2:$C$17,0))</f>
        <v>Gas</v>
      </c>
      <c r="B158" s="20" t="str">
        <f>INDEX(Resource_Match!$A$2:$A$17,MATCH($H158,Resource_Match!$C$2:$C$17,0))</f>
        <v>Gas</v>
      </c>
      <c r="C158" s="20" t="str">
        <f>IFERROR(INDEX(Project_Match!$C$3:$C$151,MATCH(I158,Project_Match!$A$3:$A$151,0)),"")</f>
        <v/>
      </c>
      <c r="D158" s="129" t="s">
        <v>406</v>
      </c>
      <c r="E158" s="129">
        <v>0</v>
      </c>
      <c r="F158" s="129" t="s">
        <v>407</v>
      </c>
      <c r="G158" s="130" t="s">
        <v>407</v>
      </c>
      <c r="H158" s="130" t="s">
        <v>41</v>
      </c>
      <c r="I158" s="130" t="s">
        <v>445</v>
      </c>
      <c r="J158" s="129">
        <v>2041</v>
      </c>
      <c r="K158" s="130">
        <v>1</v>
      </c>
      <c r="L158" s="130">
        <v>125</v>
      </c>
      <c r="M158" s="130">
        <v>125</v>
      </c>
      <c r="N158" s="130">
        <v>87.457637003023294</v>
      </c>
      <c r="AE158" s="130">
        <v>1472.9479064941399</v>
      </c>
      <c r="AF158" s="130">
        <v>1472.9479064941399</v>
      </c>
      <c r="AG158" s="130">
        <v>1472.9479064941399</v>
      </c>
      <c r="AL158" s="130">
        <v>6944.4446563720703</v>
      </c>
      <c r="AM158" s="130">
        <v>5471.4967498779297</v>
      </c>
    </row>
    <row r="159" spans="1:39" ht="16.5" hidden="1" x14ac:dyDescent="0.5">
      <c r="A159" s="20" t="str">
        <f>INDEX(Resource_Match!$B$2:$B$17,MATCH($H159,Resource_Match!$C$2:$C$17,0))</f>
        <v>Solar</v>
      </c>
      <c r="B159" s="20" t="str">
        <f>INDEX(Resource_Match!$A$2:$A$17,MATCH($H159,Resource_Match!$C$2:$C$17,0))</f>
        <v>Utility Solar</v>
      </c>
      <c r="C159" s="20" t="str">
        <f>IFERROR(INDEX(Project_Match!$C$3:$C$151,MATCH(I159,Project_Match!$A$3:$A$151,0)),"")</f>
        <v>New Solar</v>
      </c>
      <c r="D159" s="129" t="s">
        <v>406</v>
      </c>
      <c r="E159" s="129">
        <v>0</v>
      </c>
      <c r="F159" s="129" t="s">
        <v>407</v>
      </c>
      <c r="G159" s="130" t="s">
        <v>407</v>
      </c>
      <c r="H159" s="130" t="s">
        <v>45</v>
      </c>
      <c r="I159" s="130" t="s">
        <v>208</v>
      </c>
      <c r="J159" s="129">
        <v>2042</v>
      </c>
      <c r="K159" s="130">
        <v>20</v>
      </c>
      <c r="L159" s="130">
        <v>400</v>
      </c>
      <c r="M159" s="130">
        <v>196</v>
      </c>
      <c r="N159" s="130">
        <v>26.539138789590599</v>
      </c>
      <c r="O159" s="130">
        <v>834.47179794311501</v>
      </c>
      <c r="P159" s="130">
        <v>23.814834416184802</v>
      </c>
      <c r="R159" s="130">
        <v>95459.609588623003</v>
      </c>
      <c r="T159" s="130">
        <v>85000</v>
      </c>
      <c r="U159" s="130">
        <v>7300</v>
      </c>
      <c r="AB159" s="130">
        <v>34454.93</v>
      </c>
      <c r="AC159" s="130">
        <v>34454.93359375</v>
      </c>
      <c r="AD159" s="130">
        <v>41.289512334242801</v>
      </c>
      <c r="AF159" s="130">
        <v>34454.93359375</v>
      </c>
      <c r="AG159" s="130">
        <v>38396.413818359397</v>
      </c>
      <c r="AH159" s="130">
        <v>15.7388774011091</v>
      </c>
      <c r="AI159" s="130">
        <v>13133.6493225098</v>
      </c>
      <c r="AL159" s="130">
        <v>10888.889221191401</v>
      </c>
      <c r="AM159" s="130">
        <v>-10432.395050048801</v>
      </c>
    </row>
    <row r="160" spans="1:39" ht="16.5" hidden="1" x14ac:dyDescent="0.5">
      <c r="A160" s="20" t="str">
        <f>INDEX(Resource_Match!$B$2:$B$17,MATCH($H160,Resource_Match!$C$2:$C$17,0))</f>
        <v>Solar</v>
      </c>
      <c r="B160" s="20" t="str">
        <f>INDEX(Resource_Match!$A$2:$A$17,MATCH($H160,Resource_Match!$C$2:$C$17,0))</f>
        <v>Utility Solar</v>
      </c>
      <c r="C160" s="20" t="str">
        <f>IFERROR(INDEX(Project_Match!$C$3:$C$151,MATCH(I160,Project_Match!$A$3:$A$151,0)),"")</f>
        <v>New Solar</v>
      </c>
      <c r="D160" s="129" t="s">
        <v>406</v>
      </c>
      <c r="E160" s="129">
        <v>0</v>
      </c>
      <c r="F160" s="129" t="s">
        <v>407</v>
      </c>
      <c r="G160" s="130" t="s">
        <v>407</v>
      </c>
      <c r="H160" s="130" t="s">
        <v>45</v>
      </c>
      <c r="I160" s="130" t="s">
        <v>211</v>
      </c>
      <c r="J160" s="129">
        <v>2042</v>
      </c>
      <c r="K160" s="130">
        <v>25</v>
      </c>
      <c r="L160" s="130">
        <v>500</v>
      </c>
      <c r="M160" s="130">
        <v>200</v>
      </c>
      <c r="N160" s="130">
        <v>26.539137766241499</v>
      </c>
      <c r="O160" s="130">
        <v>1043.08971786499</v>
      </c>
      <c r="P160" s="130">
        <v>23.814833741209799</v>
      </c>
      <c r="R160" s="130">
        <v>119324.515136719</v>
      </c>
      <c r="T160" s="130">
        <v>106250</v>
      </c>
      <c r="U160" s="130">
        <v>9125</v>
      </c>
      <c r="AB160" s="130">
        <v>40690</v>
      </c>
      <c r="AC160" s="130">
        <v>40690.004638671897</v>
      </c>
      <c r="AD160" s="130">
        <v>39.009112966770203</v>
      </c>
      <c r="AF160" s="130">
        <v>40690.004638671897</v>
      </c>
      <c r="AG160" s="130">
        <v>45344.748291015603</v>
      </c>
      <c r="AH160" s="130">
        <v>15.7388785712987</v>
      </c>
      <c r="AI160" s="130">
        <v>16417.062408447298</v>
      </c>
      <c r="AL160" s="130">
        <v>11111.1114501953</v>
      </c>
      <c r="AM160" s="130">
        <v>-13161.830780029301</v>
      </c>
    </row>
    <row r="161" spans="1:39" ht="16.5" hidden="1" x14ac:dyDescent="0.5">
      <c r="A161" s="20" t="str">
        <f>INDEX(Resource_Match!$B$2:$B$17,MATCH($H161,Resource_Match!$C$2:$C$17,0))</f>
        <v>Solar</v>
      </c>
      <c r="B161" s="20" t="str">
        <f>INDEX(Resource_Match!$A$2:$A$17,MATCH($H161,Resource_Match!$C$2:$C$17,0))</f>
        <v>Utility Solar</v>
      </c>
      <c r="C161" s="20" t="str">
        <f>IFERROR(INDEX(Project_Match!$C$3:$C$151,MATCH(I161,Project_Match!$A$3:$A$151,0)),"")</f>
        <v>New Solar</v>
      </c>
      <c r="D161" s="129" t="s">
        <v>406</v>
      </c>
      <c r="E161" s="129">
        <v>0</v>
      </c>
      <c r="F161" s="129" t="s">
        <v>407</v>
      </c>
      <c r="G161" s="130" t="s">
        <v>407</v>
      </c>
      <c r="H161" s="130" t="s">
        <v>45</v>
      </c>
      <c r="I161" s="130" t="s">
        <v>214</v>
      </c>
      <c r="J161" s="129">
        <v>2042</v>
      </c>
      <c r="K161" s="130">
        <v>25</v>
      </c>
      <c r="L161" s="130">
        <v>500</v>
      </c>
      <c r="M161" s="130">
        <v>200</v>
      </c>
      <c r="N161" s="130">
        <v>26.539137766241499</v>
      </c>
      <c r="O161" s="130">
        <v>1043.08971786499</v>
      </c>
      <c r="P161" s="130">
        <v>23.814833741209799</v>
      </c>
      <c r="R161" s="130">
        <v>119324.515136719</v>
      </c>
      <c r="T161" s="130">
        <v>106250</v>
      </c>
      <c r="U161" s="130">
        <v>9125</v>
      </c>
      <c r="AB161" s="130">
        <v>38339.5</v>
      </c>
      <c r="AC161" s="130">
        <v>38339.504150390603</v>
      </c>
      <c r="AD161" s="130">
        <v>36.755710936221703</v>
      </c>
      <c r="AF161" s="130">
        <v>38339.504150390603</v>
      </c>
      <c r="AG161" s="130">
        <v>42725.359863281301</v>
      </c>
      <c r="AH161" s="130">
        <v>15.7388785712987</v>
      </c>
      <c r="AI161" s="130">
        <v>16417.062408447298</v>
      </c>
      <c r="AL161" s="130">
        <v>11111.1114501953</v>
      </c>
      <c r="AM161" s="130">
        <v>-10811.330291748</v>
      </c>
    </row>
    <row r="162" spans="1:39" ht="16.5" hidden="1" x14ac:dyDescent="0.5">
      <c r="A162" s="20" t="str">
        <f>INDEX(Resource_Match!$B$2:$B$17,MATCH($H162,Resource_Match!$C$2:$C$17,0))</f>
        <v>Solar</v>
      </c>
      <c r="B162" s="20" t="str">
        <f>INDEX(Resource_Match!$A$2:$A$17,MATCH($H162,Resource_Match!$C$2:$C$17,0))</f>
        <v>Utility Solar</v>
      </c>
      <c r="C162" s="20" t="str">
        <f>IFERROR(INDEX(Project_Match!$C$3:$C$151,MATCH(I162,Project_Match!$A$3:$A$151,0)),"")</f>
        <v>New Solar</v>
      </c>
      <c r="D162" s="129" t="s">
        <v>406</v>
      </c>
      <c r="E162" s="129">
        <v>0</v>
      </c>
      <c r="F162" s="129" t="s">
        <v>407</v>
      </c>
      <c r="G162" s="130" t="s">
        <v>407</v>
      </c>
      <c r="H162" s="130" t="s">
        <v>45</v>
      </c>
      <c r="I162" s="130" t="s">
        <v>217</v>
      </c>
      <c r="J162" s="129">
        <v>2042</v>
      </c>
      <c r="K162" s="130">
        <v>20</v>
      </c>
      <c r="L162" s="130">
        <v>400</v>
      </c>
      <c r="M162" s="130">
        <v>160</v>
      </c>
      <c r="N162" s="130">
        <v>26.539138789590599</v>
      </c>
      <c r="O162" s="130">
        <v>834.47179794311501</v>
      </c>
      <c r="P162" s="130">
        <v>23.814834416184802</v>
      </c>
      <c r="R162" s="130">
        <v>95459.609588623003</v>
      </c>
      <c r="T162" s="130">
        <v>85000</v>
      </c>
      <c r="U162" s="130">
        <v>7300</v>
      </c>
      <c r="AB162" s="130">
        <v>28813.31</v>
      </c>
      <c r="AC162" s="130">
        <v>28813.3127441406</v>
      </c>
      <c r="AD162" s="130">
        <v>34.528803507994397</v>
      </c>
      <c r="AF162" s="130">
        <v>28813.3127441406</v>
      </c>
      <c r="AG162" s="130">
        <v>32109.419311523401</v>
      </c>
      <c r="AH162" s="130">
        <v>15.7388774011091</v>
      </c>
      <c r="AI162" s="130">
        <v>13133.6493225098</v>
      </c>
      <c r="AL162" s="130">
        <v>8888.88916015625</v>
      </c>
      <c r="AM162" s="130">
        <v>-6790.7742614746103</v>
      </c>
    </row>
    <row r="163" spans="1:39" ht="16.5" hidden="1" x14ac:dyDescent="0.5">
      <c r="A163" s="20" t="str">
        <f>INDEX(Resource_Match!$B$2:$B$17,MATCH($H163,Resource_Match!$C$2:$C$17,0))</f>
        <v>Solar</v>
      </c>
      <c r="B163" s="20" t="str">
        <f>INDEX(Resource_Match!$A$2:$A$17,MATCH($H163,Resource_Match!$C$2:$C$17,0))</f>
        <v>Utility Solar</v>
      </c>
      <c r="C163" s="20" t="str">
        <f>IFERROR(INDEX(Project_Match!$C$3:$C$151,MATCH(I163,Project_Match!$A$3:$A$151,0)),"")</f>
        <v>New Solar</v>
      </c>
      <c r="D163" s="129" t="s">
        <v>406</v>
      </c>
      <c r="E163" s="129">
        <v>0</v>
      </c>
      <c r="F163" s="129" t="s">
        <v>407</v>
      </c>
      <c r="G163" s="130" t="s">
        <v>407</v>
      </c>
      <c r="H163" s="130" t="s">
        <v>45</v>
      </c>
      <c r="I163" s="130" t="s">
        <v>219</v>
      </c>
      <c r="J163" s="129">
        <v>2042</v>
      </c>
      <c r="K163" s="130">
        <v>12</v>
      </c>
      <c r="L163" s="130">
        <v>240</v>
      </c>
      <c r="M163" s="130">
        <v>64.800003051757798</v>
      </c>
      <c r="N163" s="130">
        <v>26.539138372267399</v>
      </c>
      <c r="O163" s="130">
        <v>500.683067321777</v>
      </c>
      <c r="P163" s="130">
        <v>23.814833871850102</v>
      </c>
      <c r="R163" s="130">
        <v>57275.764190673799</v>
      </c>
      <c r="T163" s="130">
        <v>51000</v>
      </c>
      <c r="U163" s="130">
        <v>4380</v>
      </c>
      <c r="AB163" s="130">
        <v>15976.07</v>
      </c>
      <c r="AC163" s="130">
        <v>15976.066101074201</v>
      </c>
      <c r="AD163" s="130">
        <v>31.9085408390829</v>
      </c>
      <c r="AF163" s="130">
        <v>15976.066101074201</v>
      </c>
      <c r="AG163" s="130">
        <v>17803.652221679698</v>
      </c>
      <c r="AH163" s="130">
        <v>15.738878516655401</v>
      </c>
      <c r="AI163" s="130">
        <v>7880.1899719238299</v>
      </c>
      <c r="AL163" s="130">
        <v>3600.0002794053898</v>
      </c>
      <c r="AM163" s="130">
        <v>-4495.8758497449999</v>
      </c>
    </row>
    <row r="164" spans="1:39" ht="16.5" hidden="1" x14ac:dyDescent="0.5">
      <c r="A164" s="20" t="str">
        <f>INDEX(Resource_Match!$B$2:$B$17,MATCH($H164,Resource_Match!$C$2:$C$17,0))</f>
        <v>Solar</v>
      </c>
      <c r="B164" s="20" t="str">
        <f>INDEX(Resource_Match!$A$2:$A$17,MATCH($H164,Resource_Match!$C$2:$C$17,0))</f>
        <v>Utility Solar</v>
      </c>
      <c r="C164" s="20" t="str">
        <f>IFERROR(INDEX(Project_Match!$C$3:$C$151,MATCH(I164,Project_Match!$A$3:$A$151,0)),"")</f>
        <v>New Solar</v>
      </c>
      <c r="D164" s="129" t="s">
        <v>406</v>
      </c>
      <c r="E164" s="129">
        <v>0</v>
      </c>
      <c r="F164" s="129" t="s">
        <v>407</v>
      </c>
      <c r="G164" s="130" t="s">
        <v>407</v>
      </c>
      <c r="H164" s="130" t="s">
        <v>45</v>
      </c>
      <c r="I164" s="130" t="s">
        <v>223</v>
      </c>
      <c r="J164" s="129">
        <v>2042</v>
      </c>
      <c r="K164" s="130">
        <v>5</v>
      </c>
      <c r="L164" s="130">
        <v>100</v>
      </c>
      <c r="M164" s="130">
        <v>27.000001907348601</v>
      </c>
      <c r="N164" s="130">
        <v>26.539138789590599</v>
      </c>
      <c r="O164" s="130">
        <v>208.61794948577901</v>
      </c>
      <c r="P164" s="130">
        <v>23.814834416184802</v>
      </c>
      <c r="R164" s="130">
        <v>23864.902397155802</v>
      </c>
      <c r="T164" s="130">
        <v>21250</v>
      </c>
      <c r="U164" s="130">
        <v>1825</v>
      </c>
      <c r="AB164" s="130">
        <v>6313.82</v>
      </c>
      <c r="AC164" s="130">
        <v>6313.8189392089798</v>
      </c>
      <c r="AD164" s="130">
        <v>30.264984172128401</v>
      </c>
      <c r="AF164" s="130">
        <v>6313.8189392089798</v>
      </c>
      <c r="AG164" s="130">
        <v>7036.0902099609402</v>
      </c>
      <c r="AH164" s="130">
        <v>15.7388774011091</v>
      </c>
      <c r="AI164" s="130">
        <v>3283.41233062744</v>
      </c>
      <c r="AL164" s="130">
        <v>1500.0001517401799</v>
      </c>
      <c r="AM164" s="130">
        <v>-1530.4064568413601</v>
      </c>
    </row>
    <row r="165" spans="1:39" ht="16.5" hidden="1" x14ac:dyDescent="0.5">
      <c r="A165" s="20" t="str">
        <f>INDEX(Resource_Match!$B$2:$B$17,MATCH($H165,Resource_Match!$C$2:$C$17,0))</f>
        <v>Wind</v>
      </c>
      <c r="B165" s="20" t="str">
        <f>INDEX(Resource_Match!$A$2:$A$17,MATCH($H165,Resource_Match!$C$2:$C$17,0))</f>
        <v>Onshore Wind</v>
      </c>
      <c r="C165" s="20" t="str">
        <f>IFERROR(INDEX(Project_Match!$C$3:$C$151,MATCH(I165,Project_Match!$A$3:$A$151,0)),"")</f>
        <v>New Wind</v>
      </c>
      <c r="D165" s="129" t="s">
        <v>406</v>
      </c>
      <c r="E165" s="129">
        <v>0</v>
      </c>
      <c r="F165" s="129" t="s">
        <v>407</v>
      </c>
      <c r="G165" s="130" t="s">
        <v>407</v>
      </c>
      <c r="H165" s="130" t="s">
        <v>59</v>
      </c>
      <c r="I165" s="130" t="s">
        <v>278</v>
      </c>
      <c r="J165" s="129">
        <v>2042</v>
      </c>
      <c r="K165" s="130">
        <v>2</v>
      </c>
      <c r="L165" s="130">
        <v>200</v>
      </c>
      <c r="M165" s="130">
        <v>20</v>
      </c>
      <c r="N165" s="130">
        <v>36.742128629118298</v>
      </c>
      <c r="O165" s="130">
        <v>631.81891250610397</v>
      </c>
      <c r="P165" s="130">
        <v>36.062723316558397</v>
      </c>
      <c r="R165" s="130">
        <v>11903.166717529301</v>
      </c>
      <c r="T165" s="130">
        <v>16880</v>
      </c>
      <c r="U165" s="130">
        <v>598</v>
      </c>
      <c r="AB165" s="130">
        <v>43231.88</v>
      </c>
      <c r="AC165" s="130">
        <v>43231.884155273401</v>
      </c>
      <c r="AD165" s="130">
        <v>68.424485718217298</v>
      </c>
      <c r="AF165" s="130">
        <v>43231.884155273401</v>
      </c>
      <c r="AG165" s="130">
        <v>44046.349853515603</v>
      </c>
      <c r="AH165" s="130">
        <v>44.769519116860401</v>
      </c>
      <c r="AI165" s="130">
        <v>28286.228881835901</v>
      </c>
      <c r="AL165" s="130">
        <v>1111.1111450195301</v>
      </c>
      <c r="AM165" s="130">
        <v>-13834.544128418</v>
      </c>
    </row>
    <row r="166" spans="1:39" ht="16.5" hidden="1" x14ac:dyDescent="0.5">
      <c r="A166" s="20" t="str">
        <f>INDEX(Resource_Match!$B$2:$B$17,MATCH($H166,Resource_Match!$C$2:$C$17,0))</f>
        <v>Wind</v>
      </c>
      <c r="B166" s="20" t="str">
        <f>INDEX(Resource_Match!$A$2:$A$17,MATCH($H166,Resource_Match!$C$2:$C$17,0))</f>
        <v>Onshore Wind</v>
      </c>
      <c r="C166" s="20" t="str">
        <f>IFERROR(INDEX(Project_Match!$C$3:$C$151,MATCH(I166,Project_Match!$A$3:$A$151,0)),"")</f>
        <v>New Wind</v>
      </c>
      <c r="D166" s="129" t="s">
        <v>406</v>
      </c>
      <c r="E166" s="129">
        <v>0</v>
      </c>
      <c r="F166" s="129" t="s">
        <v>407</v>
      </c>
      <c r="G166" s="130" t="s">
        <v>407</v>
      </c>
      <c r="H166" s="130" t="s">
        <v>59</v>
      </c>
      <c r="I166" s="130" t="s">
        <v>280</v>
      </c>
      <c r="J166" s="129">
        <v>2042</v>
      </c>
      <c r="K166" s="130">
        <v>2</v>
      </c>
      <c r="L166" s="130">
        <v>200</v>
      </c>
      <c r="M166" s="130">
        <v>24</v>
      </c>
      <c r="N166" s="130">
        <v>36.742128629118298</v>
      </c>
      <c r="O166" s="130">
        <v>631.81891250610397</v>
      </c>
      <c r="P166" s="130">
        <v>36.062723316558397</v>
      </c>
      <c r="R166" s="130">
        <v>11903.166717529301</v>
      </c>
      <c r="T166" s="130">
        <v>16880</v>
      </c>
      <c r="U166" s="130">
        <v>598</v>
      </c>
      <c r="AB166" s="130">
        <v>40894.129999999997</v>
      </c>
      <c r="AC166" s="130">
        <v>40894.130004882798</v>
      </c>
      <c r="AD166" s="130">
        <v>64.724447457067498</v>
      </c>
      <c r="AF166" s="130">
        <v>40894.130004882798</v>
      </c>
      <c r="AG166" s="130">
        <v>41664.555419921897</v>
      </c>
      <c r="AH166" s="130">
        <v>44.769519116860401</v>
      </c>
      <c r="AI166" s="130">
        <v>28286.228881835901</v>
      </c>
      <c r="AL166" s="130">
        <v>1333.33337402344</v>
      </c>
      <c r="AM166" s="130">
        <v>-11274.567749023399</v>
      </c>
    </row>
    <row r="167" spans="1:39" ht="16.5" hidden="1" x14ac:dyDescent="0.5">
      <c r="A167" s="20" t="str">
        <f>INDEX(Resource_Match!$B$2:$B$17,MATCH($H167,Resource_Match!$C$2:$C$17,0))</f>
        <v>Solar</v>
      </c>
      <c r="B167" s="20" t="str">
        <f>INDEX(Resource_Match!$A$2:$A$17,MATCH($H167,Resource_Match!$C$2:$C$17,0))</f>
        <v>Utility Solar</v>
      </c>
      <c r="C167" s="20" t="str">
        <f>IFERROR(INDEX(Project_Match!$C$3:$C$151,MATCH(I167,Project_Match!$A$3:$A$151,0)),"")</f>
        <v>New Solar</v>
      </c>
      <c r="D167" s="129" t="s">
        <v>406</v>
      </c>
      <c r="E167" s="129">
        <v>0</v>
      </c>
      <c r="F167" s="129" t="s">
        <v>407</v>
      </c>
      <c r="G167" s="130" t="s">
        <v>407</v>
      </c>
      <c r="H167" s="130" t="s">
        <v>45</v>
      </c>
      <c r="I167" s="130" t="s">
        <v>341</v>
      </c>
      <c r="J167" s="129">
        <v>2042</v>
      </c>
      <c r="K167" s="130">
        <v>1</v>
      </c>
      <c r="L167" s="130">
        <v>20</v>
      </c>
      <c r="M167" s="130">
        <v>5.4000000953674299</v>
      </c>
      <c r="N167" s="130">
        <v>26.5391380547388</v>
      </c>
      <c r="O167" s="130">
        <v>41.723589658737197</v>
      </c>
      <c r="P167" s="130">
        <v>23.814834280101099</v>
      </c>
      <c r="R167" s="130">
        <v>4772.9804115295401</v>
      </c>
      <c r="T167" s="130">
        <v>4250</v>
      </c>
      <c r="U167" s="130">
        <v>365</v>
      </c>
      <c r="AB167" s="130">
        <v>1163.98</v>
      </c>
      <c r="AC167" s="130">
        <v>1163.97751998901</v>
      </c>
      <c r="AD167" s="130">
        <v>27.897348466642999</v>
      </c>
      <c r="AF167" s="130">
        <v>1163.97751998901</v>
      </c>
      <c r="AG167" s="130">
        <v>1297.1310043335</v>
      </c>
      <c r="AH167" s="130">
        <v>15.7388783916089</v>
      </c>
      <c r="AI167" s="130">
        <v>656.68250370025601</v>
      </c>
      <c r="AL167" s="130">
        <v>300.00001445346402</v>
      </c>
      <c r="AM167" s="130">
        <v>-207.29500183529299</v>
      </c>
    </row>
    <row r="168" spans="1:39" ht="16.5" x14ac:dyDescent="0.5">
      <c r="A168" s="20" t="str">
        <f>INDEX(Resource_Match!$B$2:$B$17,MATCH($H168,Resource_Match!$C$2:$C$17,0))</f>
        <v>Gas</v>
      </c>
      <c r="B168" s="20" t="str">
        <f>INDEX(Resource_Match!$A$2:$A$17,MATCH($H168,Resource_Match!$C$2:$C$17,0))</f>
        <v>Gas</v>
      </c>
      <c r="C168" s="20" t="str">
        <f>IFERROR(INDEX(Project_Match!$C$3:$C$151,MATCH(I168,Project_Match!$A$3:$A$151,0)),"")</f>
        <v/>
      </c>
      <c r="D168" s="129" t="s">
        <v>406</v>
      </c>
      <c r="E168" s="129">
        <v>0</v>
      </c>
      <c r="F168" s="129" t="s">
        <v>407</v>
      </c>
      <c r="G168" s="130" t="s">
        <v>407</v>
      </c>
      <c r="H168" s="130" t="s">
        <v>41</v>
      </c>
      <c r="I168" s="130" t="s">
        <v>445</v>
      </c>
      <c r="J168" s="129">
        <v>2042</v>
      </c>
      <c r="K168" s="130">
        <v>1</v>
      </c>
      <c r="L168" s="130">
        <v>125</v>
      </c>
      <c r="M168" s="130">
        <v>125</v>
      </c>
      <c r="N168" s="130">
        <v>87.457645364003596</v>
      </c>
      <c r="AE168" s="130">
        <v>1505.3526306152301</v>
      </c>
      <c r="AF168" s="130">
        <v>1505.3526306152301</v>
      </c>
      <c r="AG168" s="130">
        <v>1505.3526306152301</v>
      </c>
      <c r="AL168" s="130">
        <v>6944.4446563720703</v>
      </c>
      <c r="AM168" s="130">
        <v>5439.0920257568396</v>
      </c>
    </row>
    <row r="169" spans="1:39" ht="16.5" hidden="1" x14ac:dyDescent="0.5">
      <c r="A169" s="20" t="str">
        <f>INDEX(Resource_Match!$B$2:$B$17,MATCH($H169,Resource_Match!$C$2:$C$17,0))</f>
        <v>Solar</v>
      </c>
      <c r="B169" s="20" t="str">
        <f>INDEX(Resource_Match!$A$2:$A$17,MATCH($H169,Resource_Match!$C$2:$C$17,0))</f>
        <v>Utility Solar</v>
      </c>
      <c r="C169" s="20" t="str">
        <f>IFERROR(INDEX(Project_Match!$C$3:$C$151,MATCH(I169,Project_Match!$A$3:$A$151,0)),"")</f>
        <v>New Solar</v>
      </c>
      <c r="D169" s="129" t="s">
        <v>406</v>
      </c>
      <c r="E169" s="129">
        <v>0</v>
      </c>
      <c r="F169" s="129" t="s">
        <v>407</v>
      </c>
      <c r="G169" s="130" t="s">
        <v>407</v>
      </c>
      <c r="H169" s="130" t="s">
        <v>45</v>
      </c>
      <c r="I169" s="130" t="s">
        <v>208</v>
      </c>
      <c r="J169" s="129">
        <v>2043</v>
      </c>
      <c r="K169" s="130">
        <v>20</v>
      </c>
      <c r="L169" s="130">
        <v>400</v>
      </c>
      <c r="M169" s="130">
        <v>196</v>
      </c>
      <c r="N169" s="130">
        <v>26.5806089253186</v>
      </c>
      <c r="O169" s="130">
        <v>835.28792190551803</v>
      </c>
      <c r="P169" s="130">
        <v>23.838125625157499</v>
      </c>
      <c r="R169" s="130">
        <v>96096.613159179702</v>
      </c>
      <c r="T169" s="130">
        <v>84940</v>
      </c>
      <c r="U169" s="130">
        <v>7300</v>
      </c>
      <c r="AB169" s="130">
        <v>35247.379999999997</v>
      </c>
      <c r="AC169" s="130">
        <v>35247.379394531301</v>
      </c>
      <c r="AD169" s="130">
        <v>42.197879880894803</v>
      </c>
      <c r="AF169" s="130">
        <v>35247.379394531301</v>
      </c>
      <c r="AG169" s="130">
        <v>39302.451049804702</v>
      </c>
      <c r="AH169" s="130">
        <v>16.627479926458101</v>
      </c>
      <c r="AI169" s="130">
        <v>13888.7331542969</v>
      </c>
      <c r="AL169" s="130">
        <v>10888.889221191401</v>
      </c>
      <c r="AM169" s="130">
        <v>-10469.757019043</v>
      </c>
    </row>
    <row r="170" spans="1:39" ht="16.5" hidden="1" x14ac:dyDescent="0.5">
      <c r="A170" s="20" t="str">
        <f>INDEX(Resource_Match!$B$2:$B$17,MATCH($H170,Resource_Match!$C$2:$C$17,0))</f>
        <v>Solar</v>
      </c>
      <c r="B170" s="20" t="str">
        <f>INDEX(Resource_Match!$A$2:$A$17,MATCH($H170,Resource_Match!$C$2:$C$17,0))</f>
        <v>Utility Solar</v>
      </c>
      <c r="C170" s="20" t="str">
        <f>IFERROR(INDEX(Project_Match!$C$3:$C$151,MATCH(I170,Project_Match!$A$3:$A$151,0)),"")</f>
        <v>New Solar</v>
      </c>
      <c r="D170" s="129" t="s">
        <v>406</v>
      </c>
      <c r="E170" s="129">
        <v>0</v>
      </c>
      <c r="F170" s="129" t="s">
        <v>407</v>
      </c>
      <c r="G170" s="130" t="s">
        <v>407</v>
      </c>
      <c r="H170" s="130" t="s">
        <v>45</v>
      </c>
      <c r="I170" s="130" t="s">
        <v>211</v>
      </c>
      <c r="J170" s="129">
        <v>2043</v>
      </c>
      <c r="K170" s="130">
        <v>25</v>
      </c>
      <c r="L170" s="130">
        <v>500</v>
      </c>
      <c r="M170" s="130">
        <v>200</v>
      </c>
      <c r="N170" s="130">
        <v>26.5806090124122</v>
      </c>
      <c r="O170" s="130">
        <v>1044.1098937988299</v>
      </c>
      <c r="P170" s="130">
        <v>23.838125429197</v>
      </c>
      <c r="R170" s="130">
        <v>120120.757751465</v>
      </c>
      <c r="T170" s="130">
        <v>106175</v>
      </c>
      <c r="U170" s="130">
        <v>9125</v>
      </c>
      <c r="AB170" s="130">
        <v>41625.86</v>
      </c>
      <c r="AC170" s="130">
        <v>41625.855957031301</v>
      </c>
      <c r="AD170" s="130">
        <v>39.867313013941597</v>
      </c>
      <c r="AF170" s="130">
        <v>41625.855957031301</v>
      </c>
      <c r="AG170" s="130">
        <v>46414.749267578103</v>
      </c>
      <c r="AH170" s="130">
        <v>16.627479361664001</v>
      </c>
      <c r="AI170" s="130">
        <v>17360.915710449201</v>
      </c>
      <c r="AL170" s="130">
        <v>11111.1114501953</v>
      </c>
      <c r="AM170" s="130">
        <v>-13153.828796386701</v>
      </c>
    </row>
    <row r="171" spans="1:39" ht="16.5" hidden="1" x14ac:dyDescent="0.5">
      <c r="A171" s="20" t="str">
        <f>INDEX(Resource_Match!$B$2:$B$17,MATCH($H171,Resource_Match!$C$2:$C$17,0))</f>
        <v>Solar</v>
      </c>
      <c r="B171" s="20" t="str">
        <f>INDEX(Resource_Match!$A$2:$A$17,MATCH($H171,Resource_Match!$C$2:$C$17,0))</f>
        <v>Utility Solar</v>
      </c>
      <c r="C171" s="20" t="str">
        <f>IFERROR(INDEX(Project_Match!$C$3:$C$151,MATCH(I171,Project_Match!$A$3:$A$151,0)),"")</f>
        <v>New Solar</v>
      </c>
      <c r="D171" s="129" t="s">
        <v>406</v>
      </c>
      <c r="E171" s="129">
        <v>0</v>
      </c>
      <c r="F171" s="129" t="s">
        <v>407</v>
      </c>
      <c r="G171" s="130" t="s">
        <v>407</v>
      </c>
      <c r="H171" s="130" t="s">
        <v>45</v>
      </c>
      <c r="I171" s="130" t="s">
        <v>214</v>
      </c>
      <c r="J171" s="129">
        <v>2043</v>
      </c>
      <c r="K171" s="130">
        <v>25</v>
      </c>
      <c r="L171" s="130">
        <v>500</v>
      </c>
      <c r="M171" s="130">
        <v>200</v>
      </c>
      <c r="N171" s="130">
        <v>26.5806090124122</v>
      </c>
      <c r="O171" s="130">
        <v>1044.1098937988299</v>
      </c>
      <c r="P171" s="130">
        <v>23.838125429197</v>
      </c>
      <c r="R171" s="130">
        <v>120120.757751465</v>
      </c>
      <c r="T171" s="130">
        <v>106175</v>
      </c>
      <c r="U171" s="130">
        <v>9125</v>
      </c>
      <c r="AB171" s="130">
        <v>39221.29</v>
      </c>
      <c r="AC171" s="130">
        <v>39221.294311523401</v>
      </c>
      <c r="AD171" s="130">
        <v>37.5643354636005</v>
      </c>
      <c r="AF171" s="130">
        <v>39221.294311523401</v>
      </c>
      <c r="AG171" s="130">
        <v>43733.549682617202</v>
      </c>
      <c r="AH171" s="130">
        <v>16.627479361664001</v>
      </c>
      <c r="AI171" s="130">
        <v>17360.915710449201</v>
      </c>
      <c r="AL171" s="130">
        <v>11111.1114501953</v>
      </c>
      <c r="AM171" s="130">
        <v>-10749.267150878901</v>
      </c>
    </row>
    <row r="172" spans="1:39" ht="16.5" hidden="1" x14ac:dyDescent="0.5">
      <c r="A172" s="20" t="str">
        <f>INDEX(Resource_Match!$B$2:$B$17,MATCH($H172,Resource_Match!$C$2:$C$17,0))</f>
        <v>Solar</v>
      </c>
      <c r="B172" s="20" t="str">
        <f>INDEX(Resource_Match!$A$2:$A$17,MATCH($H172,Resource_Match!$C$2:$C$17,0))</f>
        <v>Utility Solar</v>
      </c>
      <c r="C172" s="20" t="str">
        <f>IFERROR(INDEX(Project_Match!$C$3:$C$151,MATCH(I172,Project_Match!$A$3:$A$151,0)),"")</f>
        <v>New Solar</v>
      </c>
      <c r="D172" s="129" t="s">
        <v>406</v>
      </c>
      <c r="E172" s="129">
        <v>0</v>
      </c>
      <c r="F172" s="129" t="s">
        <v>407</v>
      </c>
      <c r="G172" s="130" t="s">
        <v>407</v>
      </c>
      <c r="H172" s="130" t="s">
        <v>45</v>
      </c>
      <c r="I172" s="130" t="s">
        <v>217</v>
      </c>
      <c r="J172" s="129">
        <v>2043</v>
      </c>
      <c r="K172" s="130">
        <v>20</v>
      </c>
      <c r="L172" s="130">
        <v>400</v>
      </c>
      <c r="M172" s="130">
        <v>160</v>
      </c>
      <c r="N172" s="130">
        <v>26.5806089253186</v>
      </c>
      <c r="O172" s="130">
        <v>835.28792190551803</v>
      </c>
      <c r="P172" s="130">
        <v>23.838125625157499</v>
      </c>
      <c r="R172" s="130">
        <v>96096.613159179702</v>
      </c>
      <c r="T172" s="130">
        <v>84940</v>
      </c>
      <c r="U172" s="130">
        <v>7300</v>
      </c>
      <c r="AB172" s="130">
        <v>29476.01</v>
      </c>
      <c r="AC172" s="130">
        <v>29476.005737304698</v>
      </c>
      <c r="AD172" s="130">
        <v>35.2884376324537</v>
      </c>
      <c r="AF172" s="130">
        <v>29476.005737304698</v>
      </c>
      <c r="AG172" s="130">
        <v>32867.103515625</v>
      </c>
      <c r="AH172" s="130">
        <v>16.627479926458101</v>
      </c>
      <c r="AI172" s="130">
        <v>13888.7331542969</v>
      </c>
      <c r="AL172" s="130">
        <v>8888.88916015625</v>
      </c>
      <c r="AM172" s="130">
        <v>-6698.3834228515598</v>
      </c>
    </row>
    <row r="173" spans="1:39" ht="16.5" hidden="1" x14ac:dyDescent="0.5">
      <c r="A173" s="20" t="str">
        <f>INDEX(Resource_Match!$B$2:$B$17,MATCH($H173,Resource_Match!$C$2:$C$17,0))</f>
        <v>Solar</v>
      </c>
      <c r="B173" s="20" t="str">
        <f>INDEX(Resource_Match!$A$2:$A$17,MATCH($H173,Resource_Match!$C$2:$C$17,0))</f>
        <v>Utility Solar</v>
      </c>
      <c r="C173" s="20" t="str">
        <f>IFERROR(INDEX(Project_Match!$C$3:$C$151,MATCH(I173,Project_Match!$A$3:$A$151,0)),"")</f>
        <v>New Solar</v>
      </c>
      <c r="D173" s="129" t="s">
        <v>406</v>
      </c>
      <c r="E173" s="129">
        <v>0</v>
      </c>
      <c r="F173" s="129" t="s">
        <v>407</v>
      </c>
      <c r="G173" s="130" t="s">
        <v>407</v>
      </c>
      <c r="H173" s="130" t="s">
        <v>45</v>
      </c>
      <c r="I173" s="130" t="s">
        <v>219</v>
      </c>
      <c r="J173" s="129">
        <v>2043</v>
      </c>
      <c r="K173" s="130">
        <v>12</v>
      </c>
      <c r="L173" s="130">
        <v>240</v>
      </c>
      <c r="M173" s="130">
        <v>64.800003051757798</v>
      </c>
      <c r="N173" s="130">
        <v>26.580608780162699</v>
      </c>
      <c r="O173" s="130">
        <v>501.172763824463</v>
      </c>
      <c r="P173" s="130">
        <v>23.838126133203101</v>
      </c>
      <c r="R173" s="130">
        <v>57657.9658813477</v>
      </c>
      <c r="T173" s="130">
        <v>50964</v>
      </c>
      <c r="U173" s="130">
        <v>4380</v>
      </c>
      <c r="AB173" s="130">
        <v>16343.51</v>
      </c>
      <c r="AC173" s="130">
        <v>16343.507141113299</v>
      </c>
      <c r="AD173" s="130">
        <v>32.610525393270599</v>
      </c>
      <c r="AF173" s="130">
        <v>16343.507141113299</v>
      </c>
      <c r="AG173" s="130">
        <v>18223.7644042969</v>
      </c>
      <c r="AH173" s="130">
        <v>16.627479279804799</v>
      </c>
      <c r="AI173" s="130">
        <v>8333.23974609375</v>
      </c>
      <c r="AL173" s="130">
        <v>3600.0002794053898</v>
      </c>
      <c r="AM173" s="130">
        <v>-4410.2671156141396</v>
      </c>
    </row>
    <row r="174" spans="1:39" ht="16.5" hidden="1" x14ac:dyDescent="0.5">
      <c r="A174" s="20" t="str">
        <f>INDEX(Resource_Match!$B$2:$B$17,MATCH($H174,Resource_Match!$C$2:$C$17,0))</f>
        <v>Solar</v>
      </c>
      <c r="B174" s="20" t="str">
        <f>INDEX(Resource_Match!$A$2:$A$17,MATCH($H174,Resource_Match!$C$2:$C$17,0))</f>
        <v>Utility Solar</v>
      </c>
      <c r="C174" s="20" t="str">
        <f>IFERROR(INDEX(Project_Match!$C$3:$C$151,MATCH(I174,Project_Match!$A$3:$A$151,0)),"")</f>
        <v>New Solar</v>
      </c>
      <c r="D174" s="129" t="s">
        <v>406</v>
      </c>
      <c r="E174" s="129">
        <v>0</v>
      </c>
      <c r="F174" s="129" t="s">
        <v>407</v>
      </c>
      <c r="G174" s="130" t="s">
        <v>407</v>
      </c>
      <c r="H174" s="130" t="s">
        <v>45</v>
      </c>
      <c r="I174" s="130" t="s">
        <v>223</v>
      </c>
      <c r="J174" s="129">
        <v>2043</v>
      </c>
      <c r="K174" s="130">
        <v>5</v>
      </c>
      <c r="L174" s="130">
        <v>100</v>
      </c>
      <c r="M174" s="130">
        <v>27.000001907348601</v>
      </c>
      <c r="N174" s="130">
        <v>26.5806089253186</v>
      </c>
      <c r="O174" s="130">
        <v>208.821980476379</v>
      </c>
      <c r="P174" s="130">
        <v>23.838125625157499</v>
      </c>
      <c r="R174" s="130">
        <v>24024.1532897949</v>
      </c>
      <c r="T174" s="130">
        <v>21235</v>
      </c>
      <c r="U174" s="130">
        <v>1825</v>
      </c>
      <c r="AB174" s="130">
        <v>6459.03</v>
      </c>
      <c r="AC174" s="130">
        <v>6459.0339965820303</v>
      </c>
      <c r="AD174" s="130">
        <v>30.930814763116501</v>
      </c>
      <c r="AF174" s="130">
        <v>6459.0339965820303</v>
      </c>
      <c r="AG174" s="130">
        <v>7202.1205444335901</v>
      </c>
      <c r="AH174" s="130">
        <v>16.627479926458101</v>
      </c>
      <c r="AI174" s="130">
        <v>3472.1832885742201</v>
      </c>
      <c r="AL174" s="130">
        <v>1500.0001517401799</v>
      </c>
      <c r="AM174" s="130">
        <v>-1486.8505562676301</v>
      </c>
    </row>
    <row r="175" spans="1:39" ht="16.5" hidden="1" x14ac:dyDescent="0.5">
      <c r="A175" s="20" t="str">
        <f>INDEX(Resource_Match!$B$2:$B$17,MATCH($H175,Resource_Match!$C$2:$C$17,0))</f>
        <v>Wind</v>
      </c>
      <c r="B175" s="20" t="str">
        <f>INDEX(Resource_Match!$A$2:$A$17,MATCH($H175,Resource_Match!$C$2:$C$17,0))</f>
        <v>Onshore Wind</v>
      </c>
      <c r="C175" s="20" t="str">
        <f>IFERROR(INDEX(Project_Match!$C$3:$C$151,MATCH(I175,Project_Match!$A$3:$A$151,0)),"")</f>
        <v>New Wind</v>
      </c>
      <c r="D175" s="129" t="s">
        <v>406</v>
      </c>
      <c r="E175" s="129">
        <v>0</v>
      </c>
      <c r="F175" s="129" t="s">
        <v>407</v>
      </c>
      <c r="G175" s="130" t="s">
        <v>407</v>
      </c>
      <c r="H175" s="130" t="s">
        <v>59</v>
      </c>
      <c r="I175" s="130" t="s">
        <v>278</v>
      </c>
      <c r="J175" s="129">
        <v>2043</v>
      </c>
      <c r="K175" s="130">
        <v>2</v>
      </c>
      <c r="L175" s="130">
        <v>200</v>
      </c>
      <c r="M175" s="130">
        <v>20</v>
      </c>
      <c r="N175" s="130">
        <v>36.764779700536202</v>
      </c>
      <c r="O175" s="130">
        <v>632.09613037109398</v>
      </c>
      <c r="P175" s="130">
        <v>36.078546254057898</v>
      </c>
      <c r="R175" s="130">
        <v>12022.7967224121</v>
      </c>
      <c r="T175" s="130">
        <v>16924</v>
      </c>
      <c r="U175" s="130">
        <v>554</v>
      </c>
      <c r="AB175" s="130">
        <v>44202.36</v>
      </c>
      <c r="AC175" s="130">
        <v>44202.360839843801</v>
      </c>
      <c r="AD175" s="130">
        <v>69.929807692214894</v>
      </c>
      <c r="AF175" s="130">
        <v>44202.360839843801</v>
      </c>
      <c r="AG175" s="130">
        <v>45043.111083984397</v>
      </c>
      <c r="AH175" s="130">
        <v>45.856183837741497</v>
      </c>
      <c r="AI175" s="130">
        <v>28985.5163574219</v>
      </c>
      <c r="AL175" s="130">
        <v>1111.1111450195301</v>
      </c>
      <c r="AM175" s="130">
        <v>-14105.7333374023</v>
      </c>
    </row>
    <row r="176" spans="1:39" ht="16.5" hidden="1" x14ac:dyDescent="0.5">
      <c r="A176" s="20" t="str">
        <f>INDEX(Resource_Match!$B$2:$B$17,MATCH($H176,Resource_Match!$C$2:$C$17,0))</f>
        <v>Wind</v>
      </c>
      <c r="B176" s="20" t="str">
        <f>INDEX(Resource_Match!$A$2:$A$17,MATCH($H176,Resource_Match!$C$2:$C$17,0))</f>
        <v>Onshore Wind</v>
      </c>
      <c r="C176" s="20" t="str">
        <f>IFERROR(INDEX(Project_Match!$C$3:$C$151,MATCH(I176,Project_Match!$A$3:$A$151,0)),"")</f>
        <v>New Wind</v>
      </c>
      <c r="D176" s="129" t="s">
        <v>406</v>
      </c>
      <c r="E176" s="129">
        <v>0</v>
      </c>
      <c r="F176" s="129" t="s">
        <v>407</v>
      </c>
      <c r="G176" s="130" t="s">
        <v>407</v>
      </c>
      <c r="H176" s="130" t="s">
        <v>59</v>
      </c>
      <c r="I176" s="130" t="s">
        <v>280</v>
      </c>
      <c r="J176" s="129">
        <v>2043</v>
      </c>
      <c r="K176" s="130">
        <v>2</v>
      </c>
      <c r="L176" s="130">
        <v>200</v>
      </c>
      <c r="M176" s="130">
        <v>24</v>
      </c>
      <c r="N176" s="130">
        <v>36.764779700536202</v>
      </c>
      <c r="O176" s="130">
        <v>632.09613037109398</v>
      </c>
      <c r="P176" s="130">
        <v>36.078546254057898</v>
      </c>
      <c r="R176" s="130">
        <v>12022.7967224121</v>
      </c>
      <c r="T176" s="130">
        <v>16924</v>
      </c>
      <c r="U176" s="130">
        <v>554</v>
      </c>
      <c r="AB176" s="130">
        <v>41812.129999999997</v>
      </c>
      <c r="AC176" s="130">
        <v>41812.130981445298</v>
      </c>
      <c r="AD176" s="130">
        <v>66.148373597696406</v>
      </c>
      <c r="AF176" s="130">
        <v>41812.130981445298</v>
      </c>
      <c r="AG176" s="130">
        <v>42607.419555664099</v>
      </c>
      <c r="AH176" s="130">
        <v>45.856183837741497</v>
      </c>
      <c r="AI176" s="130">
        <v>28985.5163574219</v>
      </c>
      <c r="AL176" s="130">
        <v>1333.33337402344</v>
      </c>
      <c r="AM176" s="130">
        <v>-11493.28125</v>
      </c>
    </row>
    <row r="177" spans="1:39" ht="16.5" hidden="1" x14ac:dyDescent="0.5">
      <c r="A177" s="20" t="str">
        <f>INDEX(Resource_Match!$B$2:$B$17,MATCH($H177,Resource_Match!$C$2:$C$17,0))</f>
        <v>Solar</v>
      </c>
      <c r="B177" s="20" t="str">
        <f>INDEX(Resource_Match!$A$2:$A$17,MATCH($H177,Resource_Match!$C$2:$C$17,0))</f>
        <v>Utility Solar</v>
      </c>
      <c r="C177" s="20" t="str">
        <f>IFERROR(INDEX(Project_Match!$C$3:$C$151,MATCH(I177,Project_Match!$A$3:$A$151,0)),"")</f>
        <v>New Solar</v>
      </c>
      <c r="D177" s="129" t="s">
        <v>406</v>
      </c>
      <c r="E177" s="129">
        <v>0</v>
      </c>
      <c r="F177" s="129" t="s">
        <v>407</v>
      </c>
      <c r="G177" s="130" t="s">
        <v>407</v>
      </c>
      <c r="H177" s="130" t="s">
        <v>45</v>
      </c>
      <c r="I177" s="130" t="s">
        <v>341</v>
      </c>
      <c r="J177" s="129">
        <v>2043</v>
      </c>
      <c r="K177" s="130">
        <v>1</v>
      </c>
      <c r="L177" s="130">
        <v>20</v>
      </c>
      <c r="M177" s="130">
        <v>5.4000000953674299</v>
      </c>
      <c r="N177" s="130">
        <v>26.5806090069688</v>
      </c>
      <c r="O177" s="130">
        <v>41.764395713806202</v>
      </c>
      <c r="P177" s="130">
        <v>23.8381254074236</v>
      </c>
      <c r="R177" s="130">
        <v>4804.8305721283004</v>
      </c>
      <c r="T177" s="130">
        <v>4247</v>
      </c>
      <c r="U177" s="130">
        <v>365</v>
      </c>
      <c r="AB177" s="130">
        <v>1190.75</v>
      </c>
      <c r="AC177" s="130">
        <v>1190.74841308594</v>
      </c>
      <c r="AD177" s="130">
        <v>28.511089236047798</v>
      </c>
      <c r="AF177" s="130">
        <v>1190.74841308594</v>
      </c>
      <c r="AG177" s="130">
        <v>1327.7393341064501</v>
      </c>
      <c r="AH177" s="130">
        <v>16.6274798773863</v>
      </c>
      <c r="AI177" s="130">
        <v>694.43664932250999</v>
      </c>
      <c r="AL177" s="130">
        <v>300.00001445346402</v>
      </c>
      <c r="AM177" s="130">
        <v>-196.31174930996301</v>
      </c>
    </row>
    <row r="178" spans="1:39" ht="16.5" x14ac:dyDescent="0.5">
      <c r="A178" s="20" t="str">
        <f>INDEX(Resource_Match!$B$2:$B$17,MATCH($H178,Resource_Match!$C$2:$C$17,0))</f>
        <v>Gas</v>
      </c>
      <c r="B178" s="20" t="str">
        <f>INDEX(Resource_Match!$A$2:$A$17,MATCH($H178,Resource_Match!$C$2:$C$17,0))</f>
        <v>Gas</v>
      </c>
      <c r="C178" s="20" t="str">
        <f>IFERROR(INDEX(Project_Match!$C$3:$C$151,MATCH(I178,Project_Match!$A$3:$A$151,0)),"")</f>
        <v/>
      </c>
      <c r="D178" s="129" t="s">
        <v>406</v>
      </c>
      <c r="E178" s="129">
        <v>0</v>
      </c>
      <c r="F178" s="129" t="s">
        <v>407</v>
      </c>
      <c r="G178" s="130" t="s">
        <v>407</v>
      </c>
      <c r="H178" s="130" t="s">
        <v>41</v>
      </c>
      <c r="I178" s="130" t="s">
        <v>445</v>
      </c>
      <c r="J178" s="129">
        <v>2043</v>
      </c>
      <c r="K178" s="130">
        <v>1</v>
      </c>
      <c r="L178" s="130">
        <v>125</v>
      </c>
      <c r="M178" s="130">
        <v>125</v>
      </c>
      <c r="N178" s="130">
        <v>87.457633519281501</v>
      </c>
      <c r="AE178" s="130">
        <v>1538.4702758789099</v>
      </c>
      <c r="AF178" s="130">
        <v>1538.4702758789099</v>
      </c>
      <c r="AG178" s="130">
        <v>1538.4702758789099</v>
      </c>
      <c r="AL178" s="130">
        <v>6944.4446563720703</v>
      </c>
      <c r="AM178" s="130">
        <v>5405.9743804931604</v>
      </c>
    </row>
    <row r="179" spans="1:39" ht="16.5" hidden="1" x14ac:dyDescent="0.5">
      <c r="A179" s="20" t="str">
        <f>INDEX(Resource_Match!$B$2:$B$17,MATCH($H179,Resource_Match!$C$2:$C$17,0))</f>
        <v>Solar</v>
      </c>
      <c r="B179" s="20" t="str">
        <f>INDEX(Resource_Match!$A$2:$A$17,MATCH($H179,Resource_Match!$C$2:$C$17,0))</f>
        <v>Utility Solar</v>
      </c>
      <c r="C179" s="20" t="str">
        <f>IFERROR(INDEX(Project_Match!$C$3:$C$151,MATCH(I179,Project_Match!$A$3:$A$151,0)),"")</f>
        <v>New Solar</v>
      </c>
      <c r="D179" s="129" t="s">
        <v>406</v>
      </c>
      <c r="E179" s="129">
        <v>0</v>
      </c>
      <c r="F179" s="129" t="s">
        <v>407</v>
      </c>
      <c r="G179" s="130" t="s">
        <v>407</v>
      </c>
      <c r="H179" s="130" t="s">
        <v>45</v>
      </c>
      <c r="I179" s="130" t="s">
        <v>208</v>
      </c>
      <c r="J179" s="129">
        <v>2044</v>
      </c>
      <c r="K179" s="130">
        <v>20</v>
      </c>
      <c r="L179" s="130">
        <v>400</v>
      </c>
      <c r="M179" s="130">
        <v>196</v>
      </c>
      <c r="N179" s="130">
        <v>26.518899994904</v>
      </c>
      <c r="O179" s="130">
        <v>836.80467224121105</v>
      </c>
      <c r="P179" s="130">
        <v>23.816162119797699</v>
      </c>
      <c r="R179" s="130">
        <v>94963.347625732393</v>
      </c>
      <c r="T179" s="130">
        <v>85460</v>
      </c>
      <c r="U179" s="130">
        <v>7320</v>
      </c>
      <c r="AB179" s="130">
        <v>36088.230000000003</v>
      </c>
      <c r="AC179" s="130">
        <v>36088.234619140603</v>
      </c>
      <c r="AD179" s="130">
        <v>43.126234611579797</v>
      </c>
      <c r="AF179" s="130">
        <v>36088.234619140603</v>
      </c>
      <c r="AG179" s="130">
        <v>40183.644653320298</v>
      </c>
      <c r="AH179" s="130">
        <v>18.522218600225099</v>
      </c>
      <c r="AI179" s="130">
        <v>15499.479064941401</v>
      </c>
      <c r="AL179" s="130">
        <v>0</v>
      </c>
      <c r="AM179" s="130">
        <v>-20588.755554199201</v>
      </c>
    </row>
    <row r="180" spans="1:39" ht="16.5" hidden="1" x14ac:dyDescent="0.5">
      <c r="A180" s="20" t="str">
        <f>INDEX(Resource_Match!$B$2:$B$17,MATCH($H180,Resource_Match!$C$2:$C$17,0))</f>
        <v>Solar</v>
      </c>
      <c r="B180" s="20" t="str">
        <f>INDEX(Resource_Match!$A$2:$A$17,MATCH($H180,Resource_Match!$C$2:$C$17,0))</f>
        <v>Utility Solar</v>
      </c>
      <c r="C180" s="20" t="str">
        <f>IFERROR(INDEX(Project_Match!$C$3:$C$151,MATCH(I180,Project_Match!$A$3:$A$151,0)),"")</f>
        <v>New Solar</v>
      </c>
      <c r="D180" s="129" t="s">
        <v>406</v>
      </c>
      <c r="E180" s="129">
        <v>0</v>
      </c>
      <c r="F180" s="129" t="s">
        <v>407</v>
      </c>
      <c r="G180" s="130" t="s">
        <v>407</v>
      </c>
      <c r="H180" s="130" t="s">
        <v>45</v>
      </c>
      <c r="I180" s="130" t="s">
        <v>211</v>
      </c>
      <c r="J180" s="129">
        <v>2044</v>
      </c>
      <c r="K180" s="130">
        <v>25</v>
      </c>
      <c r="L180" s="130">
        <v>500</v>
      </c>
      <c r="M180" s="130">
        <v>200</v>
      </c>
      <c r="N180" s="130">
        <v>26.518899538912201</v>
      </c>
      <c r="O180" s="130">
        <v>1046.0059318542501</v>
      </c>
      <c r="P180" s="130">
        <v>23.816164204331699</v>
      </c>
      <c r="R180" s="130">
        <v>118704.185852051</v>
      </c>
      <c r="T180" s="130">
        <v>106825</v>
      </c>
      <c r="U180" s="130">
        <v>9150</v>
      </c>
      <c r="AB180" s="130">
        <v>42618.87</v>
      </c>
      <c r="AC180" s="130">
        <v>42618.873535156301</v>
      </c>
      <c r="AD180" s="130">
        <v>40.7443899095353</v>
      </c>
      <c r="AF180" s="130">
        <v>42618.873535156301</v>
      </c>
      <c r="AG180" s="130">
        <v>47455.404052734397</v>
      </c>
      <c r="AH180" s="130">
        <v>18.5222180147736</v>
      </c>
      <c r="AI180" s="130">
        <v>19374.349914550799</v>
      </c>
      <c r="AL180" s="130">
        <v>0</v>
      </c>
      <c r="AM180" s="130">
        <v>-23244.523620605501</v>
      </c>
    </row>
    <row r="181" spans="1:39" ht="16.5" hidden="1" x14ac:dyDescent="0.5">
      <c r="A181" s="20" t="str">
        <f>INDEX(Resource_Match!$B$2:$B$17,MATCH($H181,Resource_Match!$C$2:$C$17,0))</f>
        <v>Solar</v>
      </c>
      <c r="B181" s="20" t="str">
        <f>INDEX(Resource_Match!$A$2:$A$17,MATCH($H181,Resource_Match!$C$2:$C$17,0))</f>
        <v>Utility Solar</v>
      </c>
      <c r="C181" s="20" t="str">
        <f>IFERROR(INDEX(Project_Match!$C$3:$C$151,MATCH(I181,Project_Match!$A$3:$A$151,0)),"")</f>
        <v>New Solar</v>
      </c>
      <c r="D181" s="129" t="s">
        <v>406</v>
      </c>
      <c r="E181" s="129">
        <v>0</v>
      </c>
      <c r="F181" s="129" t="s">
        <v>407</v>
      </c>
      <c r="G181" s="130" t="s">
        <v>407</v>
      </c>
      <c r="H181" s="130" t="s">
        <v>45</v>
      </c>
      <c r="I181" s="130" t="s">
        <v>214</v>
      </c>
      <c r="J181" s="129">
        <v>2044</v>
      </c>
      <c r="K181" s="130">
        <v>25</v>
      </c>
      <c r="L181" s="130">
        <v>500</v>
      </c>
      <c r="M181" s="130">
        <v>200</v>
      </c>
      <c r="N181" s="130">
        <v>26.518899538912201</v>
      </c>
      <c r="O181" s="130">
        <v>1046.0059318542501</v>
      </c>
      <c r="P181" s="130">
        <v>23.816164204331699</v>
      </c>
      <c r="R181" s="130">
        <v>118704.185852051</v>
      </c>
      <c r="T181" s="130">
        <v>106825</v>
      </c>
      <c r="U181" s="130">
        <v>9150</v>
      </c>
      <c r="AB181" s="130">
        <v>40156.949999999997</v>
      </c>
      <c r="AC181" s="130">
        <v>40156.948120117202</v>
      </c>
      <c r="AD181" s="130">
        <v>38.390746072473199</v>
      </c>
      <c r="AF181" s="130">
        <v>40156.948120117202</v>
      </c>
      <c r="AG181" s="130">
        <v>44714.089355468801</v>
      </c>
      <c r="AH181" s="130">
        <v>18.5222180147736</v>
      </c>
      <c r="AI181" s="130">
        <v>19374.349914550799</v>
      </c>
      <c r="AL181" s="130">
        <v>0</v>
      </c>
      <c r="AM181" s="130">
        <v>-20782.598205566399</v>
      </c>
    </row>
    <row r="182" spans="1:39" ht="16.5" hidden="1" x14ac:dyDescent="0.5">
      <c r="A182" s="20" t="str">
        <f>INDEX(Resource_Match!$B$2:$B$17,MATCH($H182,Resource_Match!$C$2:$C$17,0))</f>
        <v>Solar</v>
      </c>
      <c r="B182" s="20" t="str">
        <f>INDEX(Resource_Match!$A$2:$A$17,MATCH($H182,Resource_Match!$C$2:$C$17,0))</f>
        <v>Utility Solar</v>
      </c>
      <c r="C182" s="20" t="str">
        <f>IFERROR(INDEX(Project_Match!$C$3:$C$151,MATCH(I182,Project_Match!$A$3:$A$151,0)),"")</f>
        <v>New Solar</v>
      </c>
      <c r="D182" s="129" t="s">
        <v>406</v>
      </c>
      <c r="E182" s="129">
        <v>0</v>
      </c>
      <c r="F182" s="129" t="s">
        <v>407</v>
      </c>
      <c r="G182" s="130" t="s">
        <v>407</v>
      </c>
      <c r="H182" s="130" t="s">
        <v>45</v>
      </c>
      <c r="I182" s="130" t="s">
        <v>217</v>
      </c>
      <c r="J182" s="129">
        <v>2044</v>
      </c>
      <c r="K182" s="130">
        <v>20</v>
      </c>
      <c r="L182" s="130">
        <v>400</v>
      </c>
      <c r="M182" s="130">
        <v>160</v>
      </c>
      <c r="N182" s="130">
        <v>26.518899994904</v>
      </c>
      <c r="O182" s="130">
        <v>836.80467224121105</v>
      </c>
      <c r="P182" s="130">
        <v>23.816162119797699</v>
      </c>
      <c r="R182" s="130">
        <v>94963.347625732393</v>
      </c>
      <c r="T182" s="130">
        <v>85460</v>
      </c>
      <c r="U182" s="130">
        <v>7320</v>
      </c>
      <c r="AB182" s="130">
        <v>30179.18</v>
      </c>
      <c r="AC182" s="130">
        <v>30179.177246093801</v>
      </c>
      <c r="AD182" s="130">
        <v>36.064781002315598</v>
      </c>
      <c r="AF182" s="130">
        <v>30179.177246093801</v>
      </c>
      <c r="AG182" s="130">
        <v>33604.009399414099</v>
      </c>
      <c r="AH182" s="130">
        <v>18.522218600225099</v>
      </c>
      <c r="AI182" s="130">
        <v>15499.479064941401</v>
      </c>
      <c r="AL182" s="130">
        <v>0</v>
      </c>
      <c r="AM182" s="130">
        <v>-14679.6981811523</v>
      </c>
    </row>
    <row r="183" spans="1:39" ht="16.5" hidden="1" x14ac:dyDescent="0.5">
      <c r="A183" s="20" t="str">
        <f>INDEX(Resource_Match!$B$2:$B$17,MATCH($H183,Resource_Match!$C$2:$C$17,0))</f>
        <v>Solar</v>
      </c>
      <c r="B183" s="20" t="str">
        <f>INDEX(Resource_Match!$A$2:$A$17,MATCH($H183,Resource_Match!$C$2:$C$17,0))</f>
        <v>Utility Solar</v>
      </c>
      <c r="C183" s="20" t="str">
        <f>IFERROR(INDEX(Project_Match!$C$3:$C$151,MATCH(I183,Project_Match!$A$3:$A$151,0)),"")</f>
        <v>New Solar</v>
      </c>
      <c r="D183" s="129" t="s">
        <v>406</v>
      </c>
      <c r="E183" s="129">
        <v>0</v>
      </c>
      <c r="F183" s="129" t="s">
        <v>407</v>
      </c>
      <c r="G183" s="130" t="s">
        <v>407</v>
      </c>
      <c r="H183" s="130" t="s">
        <v>45</v>
      </c>
      <c r="I183" s="130" t="s">
        <v>219</v>
      </c>
      <c r="J183" s="129">
        <v>2044</v>
      </c>
      <c r="K183" s="130">
        <v>12</v>
      </c>
      <c r="L183" s="130">
        <v>240</v>
      </c>
      <c r="M183" s="130">
        <v>64.800003051757798</v>
      </c>
      <c r="N183" s="130">
        <v>26.518899379676999</v>
      </c>
      <c r="O183" s="130">
        <v>502.082813262939</v>
      </c>
      <c r="P183" s="130">
        <v>23.8161625902654</v>
      </c>
      <c r="R183" s="130">
        <v>56978.010070800803</v>
      </c>
      <c r="T183" s="130">
        <v>51276</v>
      </c>
      <c r="U183" s="130">
        <v>4392</v>
      </c>
      <c r="AB183" s="130">
        <v>16733.39</v>
      </c>
      <c r="AC183" s="130">
        <v>16733.39453125</v>
      </c>
      <c r="AD183" s="130">
        <v>33.327957239768701</v>
      </c>
      <c r="AF183" s="130">
        <v>16733.39453125</v>
      </c>
      <c r="AG183" s="130">
        <v>18632.354858398401</v>
      </c>
      <c r="AH183" s="130">
        <v>18.522218173552702</v>
      </c>
      <c r="AI183" s="130">
        <v>9299.6874084472693</v>
      </c>
      <c r="AL183" s="130">
        <v>0</v>
      </c>
      <c r="AM183" s="130">
        <v>-7433.7071228027298</v>
      </c>
    </row>
    <row r="184" spans="1:39" ht="16.5" hidden="1" x14ac:dyDescent="0.5">
      <c r="A184" s="20" t="str">
        <f>INDEX(Resource_Match!$B$2:$B$17,MATCH($H184,Resource_Match!$C$2:$C$17,0))</f>
        <v>Solar</v>
      </c>
      <c r="B184" s="20" t="str">
        <f>INDEX(Resource_Match!$A$2:$A$17,MATCH($H184,Resource_Match!$C$2:$C$17,0))</f>
        <v>Utility Solar</v>
      </c>
      <c r="C184" s="20" t="str">
        <f>IFERROR(INDEX(Project_Match!$C$3:$C$151,MATCH(I184,Project_Match!$A$3:$A$151,0)),"")</f>
        <v>New Solar</v>
      </c>
      <c r="D184" s="129" t="s">
        <v>406</v>
      </c>
      <c r="E184" s="129">
        <v>0</v>
      </c>
      <c r="F184" s="129" t="s">
        <v>407</v>
      </c>
      <c r="G184" s="130" t="s">
        <v>407</v>
      </c>
      <c r="H184" s="130" t="s">
        <v>45</v>
      </c>
      <c r="I184" s="130" t="s">
        <v>223</v>
      </c>
      <c r="J184" s="129">
        <v>2044</v>
      </c>
      <c r="K184" s="130">
        <v>5</v>
      </c>
      <c r="L184" s="130">
        <v>100</v>
      </c>
      <c r="M184" s="130">
        <v>27.000001907348601</v>
      </c>
      <c r="N184" s="130">
        <v>26.518899994904</v>
      </c>
      <c r="O184" s="130">
        <v>209.20116806030299</v>
      </c>
      <c r="P184" s="130">
        <v>23.816162119797699</v>
      </c>
      <c r="R184" s="130">
        <v>23740.836906433098</v>
      </c>
      <c r="T184" s="130">
        <v>21365</v>
      </c>
      <c r="U184" s="130">
        <v>1830</v>
      </c>
      <c r="AB184" s="130">
        <v>6613.12</v>
      </c>
      <c r="AC184" s="130">
        <v>6613.1195678710901</v>
      </c>
      <c r="AD184" s="130">
        <v>31.6112937092438</v>
      </c>
      <c r="AF184" s="130">
        <v>6613.1195678710901</v>
      </c>
      <c r="AG184" s="130">
        <v>7363.5982666015598</v>
      </c>
      <c r="AH184" s="130">
        <v>18.522218600225099</v>
      </c>
      <c r="AI184" s="130">
        <v>3874.8697662353502</v>
      </c>
      <c r="AL184" s="130">
        <v>0</v>
      </c>
      <c r="AM184" s="130">
        <v>-2738.2498016357399</v>
      </c>
    </row>
    <row r="185" spans="1:39" ht="16.5" hidden="1" x14ac:dyDescent="0.5">
      <c r="A185" s="20" t="str">
        <f>INDEX(Resource_Match!$B$2:$B$17,MATCH($H185,Resource_Match!$C$2:$C$17,0))</f>
        <v>Wind</v>
      </c>
      <c r="B185" s="20" t="str">
        <f>INDEX(Resource_Match!$A$2:$A$17,MATCH($H185,Resource_Match!$C$2:$C$17,0))</f>
        <v>Onshore Wind</v>
      </c>
      <c r="C185" s="20" t="str">
        <f>IFERROR(INDEX(Project_Match!$C$3:$C$151,MATCH(I185,Project_Match!$A$3:$A$151,0)),"")</f>
        <v>New Wind</v>
      </c>
      <c r="D185" s="129" t="s">
        <v>406</v>
      </c>
      <c r="E185" s="129">
        <v>0</v>
      </c>
      <c r="F185" s="129" t="s">
        <v>407</v>
      </c>
      <c r="G185" s="130" t="s">
        <v>407</v>
      </c>
      <c r="H185" s="130" t="s">
        <v>59</v>
      </c>
      <c r="I185" s="130" t="s">
        <v>278</v>
      </c>
      <c r="J185" s="129">
        <v>2044</v>
      </c>
      <c r="K185" s="130">
        <v>2</v>
      </c>
      <c r="L185" s="130">
        <v>200</v>
      </c>
      <c r="M185" s="130">
        <v>20</v>
      </c>
      <c r="N185" s="130">
        <v>36.746461860469097</v>
      </c>
      <c r="O185" s="130">
        <v>634.16254997253395</v>
      </c>
      <c r="P185" s="130">
        <v>36.097595057635097</v>
      </c>
      <c r="R185" s="130">
        <v>11399.297744751</v>
      </c>
      <c r="T185" s="130">
        <v>16986</v>
      </c>
      <c r="U185" s="130">
        <v>536</v>
      </c>
      <c r="AB185" s="130">
        <v>45322.5</v>
      </c>
      <c r="AC185" s="130">
        <v>45322.502807617202</v>
      </c>
      <c r="AD185" s="130">
        <v>71.468273882745194</v>
      </c>
      <c r="AF185" s="130">
        <v>45322.502807617202</v>
      </c>
      <c r="AG185" s="130">
        <v>46137.189575195298</v>
      </c>
      <c r="AH185" s="130">
        <v>47.642890863725199</v>
      </c>
      <c r="AI185" s="130">
        <v>30213.3371582031</v>
      </c>
      <c r="AL185" s="130">
        <v>0</v>
      </c>
      <c r="AM185" s="130">
        <v>-15109.165649414101</v>
      </c>
    </row>
    <row r="186" spans="1:39" ht="16.5" hidden="1" x14ac:dyDescent="0.5">
      <c r="A186" s="20" t="str">
        <f>INDEX(Resource_Match!$B$2:$B$17,MATCH($H186,Resource_Match!$C$2:$C$17,0))</f>
        <v>Wind</v>
      </c>
      <c r="B186" s="20" t="str">
        <f>INDEX(Resource_Match!$A$2:$A$17,MATCH($H186,Resource_Match!$C$2:$C$17,0))</f>
        <v>Onshore Wind</v>
      </c>
      <c r="C186" s="20" t="str">
        <f>IFERROR(INDEX(Project_Match!$C$3:$C$151,MATCH(I186,Project_Match!$A$3:$A$151,0)),"")</f>
        <v>New Wind</v>
      </c>
      <c r="D186" s="129" t="s">
        <v>406</v>
      </c>
      <c r="E186" s="129">
        <v>0</v>
      </c>
      <c r="F186" s="129" t="s">
        <v>407</v>
      </c>
      <c r="G186" s="130" t="s">
        <v>407</v>
      </c>
      <c r="H186" s="130" t="s">
        <v>59</v>
      </c>
      <c r="I186" s="130" t="s">
        <v>280</v>
      </c>
      <c r="J186" s="129">
        <v>2044</v>
      </c>
      <c r="K186" s="130">
        <v>2</v>
      </c>
      <c r="L186" s="130">
        <v>200</v>
      </c>
      <c r="M186" s="130">
        <v>24</v>
      </c>
      <c r="N186" s="130">
        <v>36.746461860469097</v>
      </c>
      <c r="O186" s="130">
        <v>634.16254997253395</v>
      </c>
      <c r="P186" s="130">
        <v>36.097595057635097</v>
      </c>
      <c r="R186" s="130">
        <v>11399.297744751</v>
      </c>
      <c r="T186" s="130">
        <v>16986</v>
      </c>
      <c r="U186" s="130">
        <v>536</v>
      </c>
      <c r="AB186" s="130">
        <v>42871.7</v>
      </c>
      <c r="AC186" s="130">
        <v>42871.695068359397</v>
      </c>
      <c r="AD186" s="130">
        <v>67.603637380063105</v>
      </c>
      <c r="AF186" s="130">
        <v>42871.695068359397</v>
      </c>
      <c r="AG186" s="130">
        <v>43642.329467773401</v>
      </c>
      <c r="AH186" s="130">
        <v>47.642890863725199</v>
      </c>
      <c r="AI186" s="130">
        <v>30213.3371582031</v>
      </c>
      <c r="AL186" s="130">
        <v>0</v>
      </c>
      <c r="AM186" s="130">
        <v>-12658.357910156299</v>
      </c>
    </row>
    <row r="187" spans="1:39" ht="16.5" hidden="1" x14ac:dyDescent="0.5">
      <c r="A187" s="20" t="str">
        <f>INDEX(Resource_Match!$B$2:$B$17,MATCH($H187,Resource_Match!$C$2:$C$17,0))</f>
        <v>Solar</v>
      </c>
      <c r="B187" s="20" t="str">
        <f>INDEX(Resource_Match!$A$2:$A$17,MATCH($H187,Resource_Match!$C$2:$C$17,0))</f>
        <v>Utility Solar</v>
      </c>
      <c r="C187" s="20" t="str">
        <f>IFERROR(INDEX(Project_Match!$C$3:$C$151,MATCH(I187,Project_Match!$A$3:$A$151,0)),"")</f>
        <v>New Solar</v>
      </c>
      <c r="D187" s="129" t="s">
        <v>406</v>
      </c>
      <c r="E187" s="129">
        <v>0</v>
      </c>
      <c r="F187" s="129" t="s">
        <v>407</v>
      </c>
      <c r="G187" s="130" t="s">
        <v>407</v>
      </c>
      <c r="H187" s="130" t="s">
        <v>45</v>
      </c>
      <c r="I187" s="130" t="s">
        <v>341</v>
      </c>
      <c r="J187" s="129">
        <v>2044</v>
      </c>
      <c r="K187" s="130">
        <v>1</v>
      </c>
      <c r="L187" s="130">
        <v>20</v>
      </c>
      <c r="M187" s="130">
        <v>5.4000000953674299</v>
      </c>
      <c r="N187" s="130">
        <v>26.5188996963379</v>
      </c>
      <c r="O187" s="130">
        <v>41.840236425399802</v>
      </c>
      <c r="P187" s="130">
        <v>23.816163721197501</v>
      </c>
      <c r="R187" s="130">
        <v>4748.1673984527597</v>
      </c>
      <c r="T187" s="130">
        <v>4273</v>
      </c>
      <c r="U187" s="130">
        <v>366</v>
      </c>
      <c r="AB187" s="130">
        <v>1219.1500000000001</v>
      </c>
      <c r="AC187" s="130">
        <v>1219.1547050476099</v>
      </c>
      <c r="AD187" s="130">
        <v>29.138332122509201</v>
      </c>
      <c r="AF187" s="130">
        <v>1219.1547050476099</v>
      </c>
      <c r="AG187" s="130">
        <v>1357.5083732605001</v>
      </c>
      <c r="AH187" s="130">
        <v>18.5222174003768</v>
      </c>
      <c r="AI187" s="130">
        <v>774.97395515441895</v>
      </c>
      <c r="AL187" s="130">
        <v>0</v>
      </c>
      <c r="AM187" s="130">
        <v>-444.18074989318802</v>
      </c>
    </row>
    <row r="188" spans="1:39" ht="16.5" x14ac:dyDescent="0.5">
      <c r="A188" s="20" t="str">
        <f>INDEX(Resource_Match!$B$2:$B$17,MATCH($H188,Resource_Match!$C$2:$C$17,0))</f>
        <v>Gas</v>
      </c>
      <c r="B188" s="20" t="str">
        <f>INDEX(Resource_Match!$A$2:$A$17,MATCH($H188,Resource_Match!$C$2:$C$17,0))</f>
        <v>Gas</v>
      </c>
      <c r="C188" s="20" t="str">
        <f>IFERROR(INDEX(Project_Match!$C$3:$C$151,MATCH(I188,Project_Match!$A$3:$A$151,0)),"")</f>
        <v/>
      </c>
      <c r="D188" s="129" t="s">
        <v>406</v>
      </c>
      <c r="E188" s="129">
        <v>0</v>
      </c>
      <c r="F188" s="129" t="s">
        <v>407</v>
      </c>
      <c r="G188" s="130" t="s">
        <v>407</v>
      </c>
      <c r="H188" s="130" t="s">
        <v>41</v>
      </c>
      <c r="I188" s="130" t="s">
        <v>445</v>
      </c>
      <c r="J188" s="129">
        <v>2044</v>
      </c>
      <c r="K188" s="130">
        <v>1</v>
      </c>
      <c r="L188" s="130">
        <v>125</v>
      </c>
      <c r="M188" s="130">
        <v>125</v>
      </c>
      <c r="N188" s="130">
        <v>87.469319133376402</v>
      </c>
      <c r="AE188" s="130">
        <v>1572.3165893554699</v>
      </c>
      <c r="AF188" s="130">
        <v>1572.3165893554699</v>
      </c>
      <c r="AG188" s="130">
        <v>1572.3165893554699</v>
      </c>
      <c r="AL188" s="130">
        <v>0</v>
      </c>
      <c r="AM188" s="130">
        <v>-1572.3165893554699</v>
      </c>
    </row>
    <row r="189" spans="1:39" ht="16.5" hidden="1" x14ac:dyDescent="0.5">
      <c r="A189" s="20" t="str">
        <f>INDEX(Resource_Match!$B$2:$B$17,MATCH($H189,Resource_Match!$C$2:$C$17,0))</f>
        <v>Solar</v>
      </c>
      <c r="B189" s="20" t="str">
        <f>INDEX(Resource_Match!$A$2:$A$17,MATCH($H189,Resource_Match!$C$2:$C$17,0))</f>
        <v>Utility Solar</v>
      </c>
      <c r="C189" s="20" t="str">
        <f>IFERROR(INDEX(Project_Match!$C$3:$C$151,MATCH(I189,Project_Match!$A$3:$A$151,0)),"")</f>
        <v>New Solar</v>
      </c>
      <c r="D189" s="129" t="s">
        <v>406</v>
      </c>
      <c r="E189" s="129">
        <v>0</v>
      </c>
      <c r="F189" s="129" t="s">
        <v>407</v>
      </c>
      <c r="G189" s="130" t="s">
        <v>407</v>
      </c>
      <c r="H189" s="130" t="s">
        <v>45</v>
      </c>
      <c r="I189" s="130" t="s">
        <v>208</v>
      </c>
      <c r="J189" s="129">
        <v>2045</v>
      </c>
      <c r="K189" s="130">
        <v>20</v>
      </c>
      <c r="L189" s="130">
        <v>400</v>
      </c>
      <c r="M189" s="130">
        <v>196</v>
      </c>
      <c r="N189" s="130">
        <v>26.572669477767601</v>
      </c>
      <c r="O189" s="130">
        <v>835.81835556030296</v>
      </c>
      <c r="P189" s="130">
        <v>23.853263571926401</v>
      </c>
      <c r="R189" s="130">
        <v>95288.0068359375</v>
      </c>
      <c r="T189" s="130">
        <v>85880</v>
      </c>
      <c r="U189" s="130">
        <v>7300</v>
      </c>
      <c r="AB189" s="130">
        <v>36838.699999999997</v>
      </c>
      <c r="AC189" s="130">
        <v>36838.703247070298</v>
      </c>
      <c r="AD189" s="130">
        <v>44.075011037984403</v>
      </c>
      <c r="AF189" s="130">
        <v>36838.703247070298</v>
      </c>
      <c r="AG189" s="130">
        <v>41038.521118164099</v>
      </c>
      <c r="AH189" s="130">
        <v>18.798033910416901</v>
      </c>
      <c r="AI189" s="130">
        <v>15711.741790771501</v>
      </c>
      <c r="AL189" s="130">
        <v>0</v>
      </c>
      <c r="AM189" s="130">
        <v>-21126.961456298799</v>
      </c>
    </row>
    <row r="190" spans="1:39" ht="16.5" hidden="1" x14ac:dyDescent="0.5">
      <c r="A190" s="20" t="str">
        <f>INDEX(Resource_Match!$B$2:$B$17,MATCH($H190,Resource_Match!$C$2:$C$17,0))</f>
        <v>Solar</v>
      </c>
      <c r="B190" s="20" t="str">
        <f>INDEX(Resource_Match!$A$2:$A$17,MATCH($H190,Resource_Match!$C$2:$C$17,0))</f>
        <v>Utility Solar</v>
      </c>
      <c r="C190" s="20" t="str">
        <f>IFERROR(INDEX(Project_Match!$C$3:$C$151,MATCH(I190,Project_Match!$A$3:$A$151,0)),"")</f>
        <v>New Solar</v>
      </c>
      <c r="D190" s="129" t="s">
        <v>406</v>
      </c>
      <c r="E190" s="129">
        <v>0</v>
      </c>
      <c r="F190" s="129" t="s">
        <v>407</v>
      </c>
      <c r="G190" s="130" t="s">
        <v>407</v>
      </c>
      <c r="H190" s="130" t="s">
        <v>45</v>
      </c>
      <c r="I190" s="130" t="s">
        <v>211</v>
      </c>
      <c r="J190" s="129">
        <v>2045</v>
      </c>
      <c r="K190" s="130">
        <v>25</v>
      </c>
      <c r="L190" s="130">
        <v>500</v>
      </c>
      <c r="M190" s="130">
        <v>200</v>
      </c>
      <c r="N190" s="130">
        <v>26.5726708712643</v>
      </c>
      <c r="O190" s="130">
        <v>1044.77296829224</v>
      </c>
      <c r="P190" s="130">
        <v>23.853264116261101</v>
      </c>
      <c r="R190" s="130">
        <v>119110.006256104</v>
      </c>
      <c r="T190" s="130">
        <v>107350</v>
      </c>
      <c r="U190" s="130">
        <v>9125</v>
      </c>
      <c r="AB190" s="130">
        <v>43505.15</v>
      </c>
      <c r="AC190" s="130">
        <v>43505.147216796897</v>
      </c>
      <c r="AD190" s="130">
        <v>41.640766498686801</v>
      </c>
      <c r="AF190" s="130">
        <v>43505.147216796897</v>
      </c>
      <c r="AG190" s="130">
        <v>48464.977783203103</v>
      </c>
      <c r="AH190" s="130">
        <v>18.798032203515898</v>
      </c>
      <c r="AI190" s="130">
        <v>19639.675903320302</v>
      </c>
      <c r="AL190" s="130">
        <v>0</v>
      </c>
      <c r="AM190" s="130">
        <v>-23865.471313476599</v>
      </c>
    </row>
    <row r="191" spans="1:39" ht="16.5" hidden="1" x14ac:dyDescent="0.5">
      <c r="A191" s="20" t="str">
        <f>INDEX(Resource_Match!$B$2:$B$17,MATCH($H191,Resource_Match!$C$2:$C$17,0))</f>
        <v>Solar</v>
      </c>
      <c r="B191" s="20" t="str">
        <f>INDEX(Resource_Match!$A$2:$A$17,MATCH($H191,Resource_Match!$C$2:$C$17,0))</f>
        <v>Utility Solar</v>
      </c>
      <c r="C191" s="20" t="str">
        <f>IFERROR(INDEX(Project_Match!$C$3:$C$151,MATCH(I191,Project_Match!$A$3:$A$151,0)),"")</f>
        <v>New Solar</v>
      </c>
      <c r="D191" s="129" t="s">
        <v>406</v>
      </c>
      <c r="E191" s="129">
        <v>0</v>
      </c>
      <c r="F191" s="129" t="s">
        <v>407</v>
      </c>
      <c r="G191" s="130" t="s">
        <v>407</v>
      </c>
      <c r="H191" s="130" t="s">
        <v>45</v>
      </c>
      <c r="I191" s="130" t="s">
        <v>214</v>
      </c>
      <c r="J191" s="129">
        <v>2045</v>
      </c>
      <c r="K191" s="130">
        <v>25</v>
      </c>
      <c r="L191" s="130">
        <v>500</v>
      </c>
      <c r="M191" s="130">
        <v>200</v>
      </c>
      <c r="N191" s="130">
        <v>26.5726708712643</v>
      </c>
      <c r="O191" s="130">
        <v>1044.77296829224</v>
      </c>
      <c r="P191" s="130">
        <v>23.853264116261101</v>
      </c>
      <c r="R191" s="130">
        <v>119110.006256104</v>
      </c>
      <c r="T191" s="130">
        <v>107350</v>
      </c>
      <c r="U191" s="130">
        <v>9125</v>
      </c>
      <c r="AB191" s="130">
        <v>40992.019999999997</v>
      </c>
      <c r="AC191" s="130">
        <v>40992.0244140625</v>
      </c>
      <c r="AD191" s="130">
        <v>39.235341704013599</v>
      </c>
      <c r="AF191" s="130">
        <v>40992.0244140625</v>
      </c>
      <c r="AG191" s="130">
        <v>45665.343261718801</v>
      </c>
      <c r="AH191" s="130">
        <v>18.798032203515898</v>
      </c>
      <c r="AI191" s="130">
        <v>19639.675903320302</v>
      </c>
      <c r="AL191" s="130">
        <v>0</v>
      </c>
      <c r="AM191" s="130">
        <v>-21352.348510742198</v>
      </c>
    </row>
    <row r="192" spans="1:39" ht="16.5" hidden="1" x14ac:dyDescent="0.5">
      <c r="A192" s="20" t="str">
        <f>INDEX(Resource_Match!$B$2:$B$17,MATCH($H192,Resource_Match!$C$2:$C$17,0))</f>
        <v>Solar</v>
      </c>
      <c r="B192" s="20" t="str">
        <f>INDEX(Resource_Match!$A$2:$A$17,MATCH($H192,Resource_Match!$C$2:$C$17,0))</f>
        <v>Utility Solar</v>
      </c>
      <c r="C192" s="20" t="str">
        <f>IFERROR(INDEX(Project_Match!$C$3:$C$151,MATCH(I192,Project_Match!$A$3:$A$151,0)),"")</f>
        <v>New Solar</v>
      </c>
      <c r="D192" s="129" t="s">
        <v>406</v>
      </c>
      <c r="E192" s="129">
        <v>0</v>
      </c>
      <c r="F192" s="129" t="s">
        <v>407</v>
      </c>
      <c r="G192" s="130" t="s">
        <v>407</v>
      </c>
      <c r="H192" s="130" t="s">
        <v>45</v>
      </c>
      <c r="I192" s="130" t="s">
        <v>217</v>
      </c>
      <c r="J192" s="129">
        <v>2045</v>
      </c>
      <c r="K192" s="130">
        <v>20</v>
      </c>
      <c r="L192" s="130">
        <v>400</v>
      </c>
      <c r="M192" s="130">
        <v>160</v>
      </c>
      <c r="N192" s="130">
        <v>26.572669477767601</v>
      </c>
      <c r="O192" s="130">
        <v>835.81835556030296</v>
      </c>
      <c r="P192" s="130">
        <v>23.853263571926401</v>
      </c>
      <c r="R192" s="130">
        <v>95288.0068359375</v>
      </c>
      <c r="T192" s="130">
        <v>85880</v>
      </c>
      <c r="U192" s="130">
        <v>7300</v>
      </c>
      <c r="AB192" s="130">
        <v>30806.76</v>
      </c>
      <c r="AC192" s="130">
        <v>30806.7644042969</v>
      </c>
      <c r="AD192" s="130">
        <v>36.8582051343502</v>
      </c>
      <c r="AF192" s="130">
        <v>30806.7644042969</v>
      </c>
      <c r="AG192" s="130">
        <v>34318.909790039099</v>
      </c>
      <c r="AH192" s="130">
        <v>18.798033910416901</v>
      </c>
      <c r="AI192" s="130">
        <v>15711.741790771501</v>
      </c>
      <c r="AL192" s="130">
        <v>0</v>
      </c>
      <c r="AM192" s="130">
        <v>-15095.0226135254</v>
      </c>
    </row>
    <row r="193" spans="1:39" ht="16.5" hidden="1" x14ac:dyDescent="0.5">
      <c r="A193" s="20" t="str">
        <f>INDEX(Resource_Match!$B$2:$B$17,MATCH($H193,Resource_Match!$C$2:$C$17,0))</f>
        <v>Solar</v>
      </c>
      <c r="B193" s="20" t="str">
        <f>INDEX(Resource_Match!$A$2:$A$17,MATCH($H193,Resource_Match!$C$2:$C$17,0))</f>
        <v>Utility Solar</v>
      </c>
      <c r="C193" s="20" t="str">
        <f>IFERROR(INDEX(Project_Match!$C$3:$C$151,MATCH(I193,Project_Match!$A$3:$A$151,0)),"")</f>
        <v>New Solar</v>
      </c>
      <c r="D193" s="129" t="s">
        <v>406</v>
      </c>
      <c r="E193" s="129">
        <v>0</v>
      </c>
      <c r="F193" s="129" t="s">
        <v>407</v>
      </c>
      <c r="G193" s="130" t="s">
        <v>407</v>
      </c>
      <c r="H193" s="130" t="s">
        <v>45</v>
      </c>
      <c r="I193" s="130" t="s">
        <v>219</v>
      </c>
      <c r="J193" s="129">
        <v>2045</v>
      </c>
      <c r="K193" s="130">
        <v>12</v>
      </c>
      <c r="L193" s="130">
        <v>240</v>
      </c>
      <c r="M193" s="130">
        <v>64.800003051757798</v>
      </c>
      <c r="N193" s="130">
        <v>26.572670929326701</v>
      </c>
      <c r="O193" s="130">
        <v>501.49102973938</v>
      </c>
      <c r="P193" s="130">
        <v>23.853264352139501</v>
      </c>
      <c r="R193" s="130">
        <v>57172.802368164099</v>
      </c>
      <c r="T193" s="130">
        <v>51528</v>
      </c>
      <c r="U193" s="130">
        <v>4380</v>
      </c>
      <c r="AB193" s="130">
        <v>17081.37</v>
      </c>
      <c r="AC193" s="130">
        <v>17081.3721313477</v>
      </c>
      <c r="AD193" s="130">
        <v>34.061171822404603</v>
      </c>
      <c r="AF193" s="130">
        <v>17081.3721313477</v>
      </c>
      <c r="AG193" s="130">
        <v>19028.743591308601</v>
      </c>
      <c r="AH193" s="130">
        <v>18.7980317742126</v>
      </c>
      <c r="AI193" s="130">
        <v>9427.0443115234393</v>
      </c>
      <c r="AL193" s="130">
        <v>0</v>
      </c>
      <c r="AM193" s="130">
        <v>-7654.3278198242197</v>
      </c>
    </row>
    <row r="194" spans="1:39" ht="16.5" hidden="1" x14ac:dyDescent="0.5">
      <c r="A194" s="20" t="str">
        <f>INDEX(Resource_Match!$B$2:$B$17,MATCH($H194,Resource_Match!$C$2:$C$17,0))</f>
        <v>Solar</v>
      </c>
      <c r="B194" s="20" t="str">
        <f>INDEX(Resource_Match!$A$2:$A$17,MATCH($H194,Resource_Match!$C$2:$C$17,0))</f>
        <v>Utility Solar</v>
      </c>
      <c r="C194" s="20" t="str">
        <f>IFERROR(INDEX(Project_Match!$C$3:$C$151,MATCH(I194,Project_Match!$A$3:$A$151,0)),"")</f>
        <v>New Solar</v>
      </c>
      <c r="D194" s="129" t="s">
        <v>406</v>
      </c>
      <c r="E194" s="129">
        <v>0</v>
      </c>
      <c r="F194" s="129" t="s">
        <v>407</v>
      </c>
      <c r="G194" s="130" t="s">
        <v>407</v>
      </c>
      <c r="H194" s="130" t="s">
        <v>45</v>
      </c>
      <c r="I194" s="130" t="s">
        <v>223</v>
      </c>
      <c r="J194" s="129">
        <v>2045</v>
      </c>
      <c r="K194" s="130">
        <v>5</v>
      </c>
      <c r="L194" s="130">
        <v>100</v>
      </c>
      <c r="M194" s="130">
        <v>27.000001907348601</v>
      </c>
      <c r="N194" s="130">
        <v>26.572669477767601</v>
      </c>
      <c r="O194" s="130">
        <v>208.954588890076</v>
      </c>
      <c r="P194" s="130">
        <v>23.853263571926401</v>
      </c>
      <c r="R194" s="130">
        <v>23822.0017089844</v>
      </c>
      <c r="T194" s="130">
        <v>21470</v>
      </c>
      <c r="U194" s="130">
        <v>1825</v>
      </c>
      <c r="AB194" s="130">
        <v>6750.64</v>
      </c>
      <c r="AC194" s="130">
        <v>6750.6418151855496</v>
      </c>
      <c r="AD194" s="130">
        <v>32.306741149086903</v>
      </c>
      <c r="AF194" s="130">
        <v>6750.6418151855496</v>
      </c>
      <c r="AG194" s="130">
        <v>7520.2528686523401</v>
      </c>
      <c r="AH194" s="130">
        <v>18.798033910416901</v>
      </c>
      <c r="AI194" s="130">
        <v>3927.9354476928702</v>
      </c>
      <c r="AL194" s="130">
        <v>0</v>
      </c>
      <c r="AM194" s="130">
        <v>-2822.7063674926799</v>
      </c>
    </row>
    <row r="195" spans="1:39" ht="16.5" hidden="1" x14ac:dyDescent="0.5">
      <c r="A195" s="20" t="str">
        <f>INDEX(Resource_Match!$B$2:$B$17,MATCH($H195,Resource_Match!$C$2:$C$17,0))</f>
        <v>Wind</v>
      </c>
      <c r="B195" s="20" t="str">
        <f>INDEX(Resource_Match!$A$2:$A$17,MATCH($H195,Resource_Match!$C$2:$C$17,0))</f>
        <v>Onshore Wind</v>
      </c>
      <c r="C195" s="20" t="str">
        <f>IFERROR(INDEX(Project_Match!$C$3:$C$151,MATCH(I195,Project_Match!$A$3:$A$151,0)),"")</f>
        <v>New Wind</v>
      </c>
      <c r="D195" s="129" t="s">
        <v>406</v>
      </c>
      <c r="E195" s="129">
        <v>0</v>
      </c>
      <c r="F195" s="129" t="s">
        <v>407</v>
      </c>
      <c r="G195" s="130" t="s">
        <v>407</v>
      </c>
      <c r="H195" s="130" t="s">
        <v>59</v>
      </c>
      <c r="I195" s="130" t="s">
        <v>278</v>
      </c>
      <c r="J195" s="129">
        <v>2045</v>
      </c>
      <c r="K195" s="130">
        <v>2</v>
      </c>
      <c r="L195" s="130">
        <v>200</v>
      </c>
      <c r="M195" s="130">
        <v>20</v>
      </c>
      <c r="N195" s="130">
        <v>36.7402593839114</v>
      </c>
      <c r="O195" s="130">
        <v>632.34909057617199</v>
      </c>
      <c r="P195" s="130">
        <v>36.092984621927599</v>
      </c>
      <c r="R195" s="130">
        <v>11340.2500152588</v>
      </c>
      <c r="T195" s="130">
        <v>16938</v>
      </c>
      <c r="U195" s="130">
        <v>536</v>
      </c>
      <c r="AB195" s="130">
        <v>46187.13</v>
      </c>
      <c r="AC195" s="130">
        <v>46187.133300781301</v>
      </c>
      <c r="AD195" s="130">
        <v>73.040562545440395</v>
      </c>
      <c r="AF195" s="130">
        <v>46187.133300781301</v>
      </c>
      <c r="AG195" s="130">
        <v>47015.429077148401</v>
      </c>
      <c r="AH195" s="130">
        <v>49.126860309307297</v>
      </c>
      <c r="AI195" s="130">
        <v>31065.3254394531</v>
      </c>
      <c r="AL195" s="130">
        <v>0</v>
      </c>
      <c r="AM195" s="130">
        <v>-15121.8078613281</v>
      </c>
    </row>
    <row r="196" spans="1:39" ht="16.5" hidden="1" x14ac:dyDescent="0.5">
      <c r="A196" s="20" t="str">
        <f>INDEX(Resource_Match!$B$2:$B$17,MATCH($H196,Resource_Match!$C$2:$C$17,0))</f>
        <v>Wind</v>
      </c>
      <c r="B196" s="20" t="str">
        <f>INDEX(Resource_Match!$A$2:$A$17,MATCH($H196,Resource_Match!$C$2:$C$17,0))</f>
        <v>Onshore Wind</v>
      </c>
      <c r="C196" s="20" t="str">
        <f>IFERROR(INDEX(Project_Match!$C$3:$C$151,MATCH(I196,Project_Match!$A$3:$A$151,0)),"")</f>
        <v>New Wind</v>
      </c>
      <c r="D196" s="129" t="s">
        <v>406</v>
      </c>
      <c r="E196" s="129">
        <v>0</v>
      </c>
      <c r="F196" s="129" t="s">
        <v>407</v>
      </c>
      <c r="G196" s="130" t="s">
        <v>407</v>
      </c>
      <c r="H196" s="130" t="s">
        <v>59</v>
      </c>
      <c r="I196" s="130" t="s">
        <v>280</v>
      </c>
      <c r="J196" s="129">
        <v>2045</v>
      </c>
      <c r="K196" s="130">
        <v>2</v>
      </c>
      <c r="L196" s="130">
        <v>200</v>
      </c>
      <c r="M196" s="130">
        <v>24</v>
      </c>
      <c r="N196" s="130">
        <v>36.7402593839114</v>
      </c>
      <c r="O196" s="130">
        <v>632.34909057617199</v>
      </c>
      <c r="P196" s="130">
        <v>36.092984621927599</v>
      </c>
      <c r="R196" s="130">
        <v>11340.2500152588</v>
      </c>
      <c r="T196" s="130">
        <v>16938</v>
      </c>
      <c r="U196" s="130">
        <v>536</v>
      </c>
      <c r="AB196" s="130">
        <v>43689.58</v>
      </c>
      <c r="AC196" s="130">
        <v>43689.577636718801</v>
      </c>
      <c r="AD196" s="130">
        <v>69.0909155841602</v>
      </c>
      <c r="AF196" s="130">
        <v>43689.577636718801</v>
      </c>
      <c r="AG196" s="130">
        <v>44473.085327148401</v>
      </c>
      <c r="AH196" s="130">
        <v>49.126860309307297</v>
      </c>
      <c r="AI196" s="130">
        <v>31065.3254394531</v>
      </c>
      <c r="AL196" s="130">
        <v>0</v>
      </c>
      <c r="AM196" s="130">
        <v>-12624.2521972656</v>
      </c>
    </row>
    <row r="197" spans="1:39" ht="16.5" hidden="1" x14ac:dyDescent="0.5">
      <c r="A197" s="20" t="str">
        <f>INDEX(Resource_Match!$B$2:$B$17,MATCH($H197,Resource_Match!$C$2:$C$17,0))</f>
        <v>Solar</v>
      </c>
      <c r="B197" s="20" t="str">
        <f>INDEX(Resource_Match!$A$2:$A$17,MATCH($H197,Resource_Match!$C$2:$C$17,0))</f>
        <v>Utility Solar</v>
      </c>
      <c r="C197" s="20" t="str">
        <f>IFERROR(INDEX(Project_Match!$C$3:$C$151,MATCH(I197,Project_Match!$A$3:$A$151,0)),"")</f>
        <v>New Solar</v>
      </c>
      <c r="D197" s="129" t="s">
        <v>406</v>
      </c>
      <c r="E197" s="129">
        <v>0</v>
      </c>
      <c r="F197" s="129" t="s">
        <v>407</v>
      </c>
      <c r="G197" s="130" t="s">
        <v>407</v>
      </c>
      <c r="H197" s="130" t="s">
        <v>45</v>
      </c>
      <c r="I197" s="130" t="s">
        <v>341</v>
      </c>
      <c r="J197" s="129">
        <v>2045</v>
      </c>
      <c r="K197" s="130">
        <v>1</v>
      </c>
      <c r="L197" s="130">
        <v>20</v>
      </c>
      <c r="M197" s="130">
        <v>5.4000000953674299</v>
      </c>
      <c r="N197" s="130">
        <v>26.5726708386042</v>
      </c>
      <c r="O197" s="130">
        <v>41.790918111801098</v>
      </c>
      <c r="P197" s="130">
        <v>23.8532637624436</v>
      </c>
      <c r="R197" s="130">
        <v>4764.4001960754404</v>
      </c>
      <c r="T197" s="130">
        <v>4294</v>
      </c>
      <c r="U197" s="130">
        <v>365</v>
      </c>
      <c r="AB197" s="130">
        <v>1244.51</v>
      </c>
      <c r="AC197" s="130">
        <v>1244.50744628906</v>
      </c>
      <c r="AD197" s="130">
        <v>29.779375580112699</v>
      </c>
      <c r="AF197" s="130">
        <v>1244.50744628906</v>
      </c>
      <c r="AG197" s="130">
        <v>1386.3883514404299</v>
      </c>
      <c r="AH197" s="130">
        <v>18.7980332582332</v>
      </c>
      <c r="AI197" s="130">
        <v>785.58706855773903</v>
      </c>
      <c r="AL197" s="130">
        <v>0</v>
      </c>
      <c r="AM197" s="130">
        <v>-458.92037773132301</v>
      </c>
    </row>
    <row r="198" spans="1:39" ht="16.5" x14ac:dyDescent="0.5">
      <c r="A198" s="20" t="str">
        <f>INDEX(Resource_Match!$B$2:$B$17,MATCH($H198,Resource_Match!$C$2:$C$17,0))</f>
        <v>Gas</v>
      </c>
      <c r="B198" s="20" t="str">
        <f>INDEX(Resource_Match!$A$2:$A$17,MATCH($H198,Resource_Match!$C$2:$C$17,0))</f>
        <v>Gas</v>
      </c>
      <c r="C198" s="20" t="str">
        <f>IFERROR(INDEX(Project_Match!$C$3:$C$151,MATCH(I198,Project_Match!$A$3:$A$151,0)),"")</f>
        <v/>
      </c>
      <c r="D198" s="129" t="s">
        <v>406</v>
      </c>
      <c r="E198" s="129">
        <v>0</v>
      </c>
      <c r="F198" s="129" t="s">
        <v>407</v>
      </c>
      <c r="G198" s="130" t="s">
        <v>407</v>
      </c>
      <c r="H198" s="130" t="s">
        <v>41</v>
      </c>
      <c r="I198" s="130" t="s">
        <v>445</v>
      </c>
      <c r="J198" s="129">
        <v>2045</v>
      </c>
      <c r="K198" s="130">
        <v>1</v>
      </c>
      <c r="L198" s="130">
        <v>125</v>
      </c>
      <c r="M198" s="130">
        <v>125</v>
      </c>
      <c r="N198" s="130">
        <v>87.457650241242106</v>
      </c>
      <c r="AE198" s="130">
        <v>1606.9074096679699</v>
      </c>
      <c r="AF198" s="130">
        <v>1606.9074096679699</v>
      </c>
      <c r="AG198" s="130">
        <v>1606.9074096679699</v>
      </c>
      <c r="AL198" s="130">
        <v>0</v>
      </c>
      <c r="AM198" s="130">
        <v>-1606.9074096679699</v>
      </c>
    </row>
    <row r="199" spans="1:39" ht="16.5" hidden="1" x14ac:dyDescent="0.5">
      <c r="A199" s="20" t="str">
        <f>INDEX(Resource_Match!$B$2:$B$17,MATCH($H199,Resource_Match!$C$2:$C$17,0))</f>
        <v>Solar</v>
      </c>
      <c r="B199" s="20" t="str">
        <f>INDEX(Resource_Match!$A$2:$A$17,MATCH($H199,Resource_Match!$C$2:$C$17,0))</f>
        <v>Utility Solar</v>
      </c>
      <c r="C199" s="20" t="str">
        <f>IFERROR(INDEX(Project_Match!$C$3:$C$151,MATCH(I199,Project_Match!$A$3:$A$151,0)),"")</f>
        <v>New Solar</v>
      </c>
      <c r="D199" s="129" t="s">
        <v>406</v>
      </c>
      <c r="E199" s="129">
        <v>0</v>
      </c>
      <c r="F199" s="129" t="s">
        <v>407</v>
      </c>
      <c r="G199" s="130" t="s">
        <v>407</v>
      </c>
      <c r="H199" s="130" t="s">
        <v>45</v>
      </c>
      <c r="I199" s="130" t="s">
        <v>208</v>
      </c>
      <c r="J199" s="129">
        <v>2046</v>
      </c>
      <c r="K199" s="130">
        <v>20</v>
      </c>
      <c r="L199" s="130">
        <v>400</v>
      </c>
      <c r="M199" s="130">
        <v>196</v>
      </c>
      <c r="N199" s="130">
        <v>26.5540682561866</v>
      </c>
      <c r="O199" s="130">
        <v>835.74411010742199</v>
      </c>
      <c r="P199" s="130">
        <v>23.8511446948465</v>
      </c>
      <c r="R199" s="130">
        <v>94710.398925781294</v>
      </c>
      <c r="T199" s="130">
        <v>85860</v>
      </c>
      <c r="U199" s="130">
        <v>7300</v>
      </c>
      <c r="AB199" s="130">
        <v>37645.800000000003</v>
      </c>
      <c r="AC199" s="130">
        <v>37645.804809570298</v>
      </c>
      <c r="AD199" s="130">
        <v>45.044654642832597</v>
      </c>
      <c r="AF199" s="130">
        <v>37645.804809570298</v>
      </c>
      <c r="AG199" s="130">
        <v>41912.004516601599</v>
      </c>
      <c r="AH199" s="130">
        <v>21.110697959001399</v>
      </c>
      <c r="AI199" s="130">
        <v>17643.141479492198</v>
      </c>
      <c r="AL199" s="130">
        <v>0</v>
      </c>
      <c r="AM199" s="130">
        <v>-20002.6633300781</v>
      </c>
    </row>
    <row r="200" spans="1:39" ht="16.5" hidden="1" x14ac:dyDescent="0.5">
      <c r="A200" s="20" t="str">
        <f>INDEX(Resource_Match!$B$2:$B$17,MATCH($H200,Resource_Match!$C$2:$C$17,0))</f>
        <v>Solar</v>
      </c>
      <c r="B200" s="20" t="str">
        <f>INDEX(Resource_Match!$A$2:$A$17,MATCH($H200,Resource_Match!$C$2:$C$17,0))</f>
        <v>Utility Solar</v>
      </c>
      <c r="C200" s="20" t="str">
        <f>IFERROR(INDEX(Project_Match!$C$3:$C$151,MATCH(I200,Project_Match!$A$3:$A$151,0)),"")</f>
        <v>New Solar</v>
      </c>
      <c r="D200" s="129" t="s">
        <v>406</v>
      </c>
      <c r="E200" s="129">
        <v>0</v>
      </c>
      <c r="F200" s="129" t="s">
        <v>407</v>
      </c>
      <c r="G200" s="130" t="s">
        <v>407</v>
      </c>
      <c r="H200" s="130" t="s">
        <v>45</v>
      </c>
      <c r="I200" s="130" t="s">
        <v>211</v>
      </c>
      <c r="J200" s="129">
        <v>2046</v>
      </c>
      <c r="K200" s="130">
        <v>25</v>
      </c>
      <c r="L200" s="130">
        <v>500</v>
      </c>
      <c r="M200" s="130">
        <v>200</v>
      </c>
      <c r="N200" s="130">
        <v>26.554068038452701</v>
      </c>
      <c r="O200" s="130">
        <v>1044.6802062988299</v>
      </c>
      <c r="P200" s="130">
        <v>23.8511462625303</v>
      </c>
      <c r="R200" s="130">
        <v>118387.99682617201</v>
      </c>
      <c r="T200" s="130">
        <v>107325</v>
      </c>
      <c r="U200" s="130">
        <v>9125</v>
      </c>
      <c r="AB200" s="130">
        <v>44458.31</v>
      </c>
      <c r="AC200" s="130">
        <v>44458.3125</v>
      </c>
      <c r="AD200" s="130">
        <v>42.556863078233498</v>
      </c>
      <c r="AF200" s="130">
        <v>44458.3125</v>
      </c>
      <c r="AG200" s="130">
        <v>49496.533447265603</v>
      </c>
      <c r="AH200" s="130">
        <v>21.110696483804201</v>
      </c>
      <c r="AI200" s="130">
        <v>22053.9267578125</v>
      </c>
      <c r="AL200" s="130">
        <v>0</v>
      </c>
      <c r="AM200" s="130">
        <v>-22404.3857421875</v>
      </c>
    </row>
    <row r="201" spans="1:39" ht="16.5" hidden="1" x14ac:dyDescent="0.5">
      <c r="A201" s="20" t="str">
        <f>INDEX(Resource_Match!$B$2:$B$17,MATCH($H201,Resource_Match!$C$2:$C$17,0))</f>
        <v>Solar</v>
      </c>
      <c r="B201" s="20" t="str">
        <f>INDEX(Resource_Match!$A$2:$A$17,MATCH($H201,Resource_Match!$C$2:$C$17,0))</f>
        <v>Utility Solar</v>
      </c>
      <c r="C201" s="20" t="str">
        <f>IFERROR(INDEX(Project_Match!$C$3:$C$151,MATCH(I201,Project_Match!$A$3:$A$151,0)),"")</f>
        <v>New Solar</v>
      </c>
      <c r="D201" s="129" t="s">
        <v>406</v>
      </c>
      <c r="E201" s="129">
        <v>0</v>
      </c>
      <c r="F201" s="129" t="s">
        <v>407</v>
      </c>
      <c r="G201" s="130" t="s">
        <v>407</v>
      </c>
      <c r="H201" s="130" t="s">
        <v>45</v>
      </c>
      <c r="I201" s="130" t="s">
        <v>214</v>
      </c>
      <c r="J201" s="129">
        <v>2046</v>
      </c>
      <c r="K201" s="130">
        <v>25</v>
      </c>
      <c r="L201" s="130">
        <v>500</v>
      </c>
      <c r="M201" s="130">
        <v>200</v>
      </c>
      <c r="N201" s="130">
        <v>26.554068038452701</v>
      </c>
      <c r="O201" s="130">
        <v>1044.6802062988299</v>
      </c>
      <c r="P201" s="130">
        <v>23.8511462625303</v>
      </c>
      <c r="R201" s="130">
        <v>118387.99682617201</v>
      </c>
      <c r="T201" s="130">
        <v>107325</v>
      </c>
      <c r="U201" s="130">
        <v>9125</v>
      </c>
      <c r="AB201" s="130">
        <v>41890.120000000003</v>
      </c>
      <c r="AC201" s="130">
        <v>41890.124511718801</v>
      </c>
      <c r="AD201" s="130">
        <v>40.0985146068099</v>
      </c>
      <c r="AF201" s="130">
        <v>41890.124511718801</v>
      </c>
      <c r="AG201" s="130">
        <v>46637.3095703125</v>
      </c>
      <c r="AH201" s="130">
        <v>21.110696483804201</v>
      </c>
      <c r="AI201" s="130">
        <v>22053.9267578125</v>
      </c>
      <c r="AL201" s="130">
        <v>0</v>
      </c>
      <c r="AM201" s="130">
        <v>-19836.197753906301</v>
      </c>
    </row>
    <row r="202" spans="1:39" ht="16.5" hidden="1" x14ac:dyDescent="0.5">
      <c r="A202" s="20" t="str">
        <f>INDEX(Resource_Match!$B$2:$B$17,MATCH($H202,Resource_Match!$C$2:$C$17,0))</f>
        <v>Solar</v>
      </c>
      <c r="B202" s="20" t="str">
        <f>INDEX(Resource_Match!$A$2:$A$17,MATCH($H202,Resource_Match!$C$2:$C$17,0))</f>
        <v>Utility Solar</v>
      </c>
      <c r="C202" s="20" t="str">
        <f>IFERROR(INDEX(Project_Match!$C$3:$C$151,MATCH(I202,Project_Match!$A$3:$A$151,0)),"")</f>
        <v>New Solar</v>
      </c>
      <c r="D202" s="129" t="s">
        <v>406</v>
      </c>
      <c r="E202" s="129">
        <v>0</v>
      </c>
      <c r="F202" s="129" t="s">
        <v>407</v>
      </c>
      <c r="G202" s="130" t="s">
        <v>407</v>
      </c>
      <c r="H202" s="130" t="s">
        <v>45</v>
      </c>
      <c r="I202" s="130" t="s">
        <v>217</v>
      </c>
      <c r="J202" s="129">
        <v>2046</v>
      </c>
      <c r="K202" s="130">
        <v>20</v>
      </c>
      <c r="L202" s="130">
        <v>400</v>
      </c>
      <c r="M202" s="130">
        <v>160</v>
      </c>
      <c r="N202" s="130">
        <v>26.5540682561866</v>
      </c>
      <c r="O202" s="130">
        <v>835.74411010742199</v>
      </c>
      <c r="P202" s="130">
        <v>23.8511446948465</v>
      </c>
      <c r="R202" s="130">
        <v>94710.398925781294</v>
      </c>
      <c r="T202" s="130">
        <v>85860</v>
      </c>
      <c r="U202" s="130">
        <v>7300</v>
      </c>
      <c r="AB202" s="130">
        <v>31481.72</v>
      </c>
      <c r="AC202" s="130">
        <v>31481.715698242198</v>
      </c>
      <c r="AD202" s="130">
        <v>37.669084732401799</v>
      </c>
      <c r="AF202" s="130">
        <v>31481.715698242198</v>
      </c>
      <c r="AG202" s="130">
        <v>35049.370605468801</v>
      </c>
      <c r="AH202" s="130">
        <v>21.110697959001399</v>
      </c>
      <c r="AI202" s="130">
        <v>17643.141479492198</v>
      </c>
      <c r="AL202" s="130">
        <v>0</v>
      </c>
      <c r="AM202" s="130">
        <v>-13838.57421875</v>
      </c>
    </row>
    <row r="203" spans="1:39" ht="16.5" hidden="1" x14ac:dyDescent="0.5">
      <c r="A203" s="20" t="str">
        <f>INDEX(Resource_Match!$B$2:$B$17,MATCH($H203,Resource_Match!$C$2:$C$17,0))</f>
        <v>Solar</v>
      </c>
      <c r="B203" s="20" t="str">
        <f>INDEX(Resource_Match!$A$2:$A$17,MATCH($H203,Resource_Match!$C$2:$C$17,0))</f>
        <v>Utility Solar</v>
      </c>
      <c r="C203" s="20" t="str">
        <f>IFERROR(INDEX(Project_Match!$C$3:$C$151,MATCH(I203,Project_Match!$A$3:$A$151,0)),"")</f>
        <v>New Solar</v>
      </c>
      <c r="D203" s="129" t="s">
        <v>406</v>
      </c>
      <c r="E203" s="129">
        <v>0</v>
      </c>
      <c r="F203" s="129" t="s">
        <v>407</v>
      </c>
      <c r="G203" s="130" t="s">
        <v>407</v>
      </c>
      <c r="H203" s="130" t="s">
        <v>45</v>
      </c>
      <c r="I203" s="130" t="s">
        <v>219</v>
      </c>
      <c r="J203" s="129">
        <v>2046</v>
      </c>
      <c r="K203" s="130">
        <v>12</v>
      </c>
      <c r="L203" s="130">
        <v>240</v>
      </c>
      <c r="M203" s="130">
        <v>64.800003051757798</v>
      </c>
      <c r="N203" s="130">
        <v>26.5540682017531</v>
      </c>
      <c r="O203" s="130">
        <v>501.44649696350098</v>
      </c>
      <c r="P203" s="130">
        <v>23.851146164550102</v>
      </c>
      <c r="R203" s="130">
        <v>56826.237579345703</v>
      </c>
      <c r="T203" s="130">
        <v>51516</v>
      </c>
      <c r="U203" s="130">
        <v>4380</v>
      </c>
      <c r="AB203" s="130">
        <v>17455.61</v>
      </c>
      <c r="AC203" s="130">
        <v>17455.610961914099</v>
      </c>
      <c r="AD203" s="130">
        <v>34.810515314427697</v>
      </c>
      <c r="AF203" s="130">
        <v>17455.610961914099</v>
      </c>
      <c r="AG203" s="130">
        <v>19433.763183593801</v>
      </c>
      <c r="AH203" s="130">
        <v>21.110695075827401</v>
      </c>
      <c r="AI203" s="130">
        <v>10585.884094238299</v>
      </c>
      <c r="AL203" s="130">
        <v>0</v>
      </c>
      <c r="AM203" s="130">
        <v>-6869.7268676757803</v>
      </c>
    </row>
    <row r="204" spans="1:39" ht="16.5" hidden="1" x14ac:dyDescent="0.5">
      <c r="A204" s="20" t="str">
        <f>INDEX(Resource_Match!$B$2:$B$17,MATCH($H204,Resource_Match!$C$2:$C$17,0))</f>
        <v>Solar</v>
      </c>
      <c r="B204" s="20" t="str">
        <f>INDEX(Resource_Match!$A$2:$A$17,MATCH($H204,Resource_Match!$C$2:$C$17,0))</f>
        <v>Utility Solar</v>
      </c>
      <c r="C204" s="20" t="str">
        <f>IFERROR(INDEX(Project_Match!$C$3:$C$151,MATCH(I204,Project_Match!$A$3:$A$151,0)),"")</f>
        <v>New Solar</v>
      </c>
      <c r="D204" s="129" t="s">
        <v>406</v>
      </c>
      <c r="E204" s="129">
        <v>0</v>
      </c>
      <c r="F204" s="129" t="s">
        <v>407</v>
      </c>
      <c r="G204" s="130" t="s">
        <v>407</v>
      </c>
      <c r="H204" s="130" t="s">
        <v>45</v>
      </c>
      <c r="I204" s="130" t="s">
        <v>223</v>
      </c>
      <c r="J204" s="129">
        <v>2046</v>
      </c>
      <c r="K204" s="130">
        <v>5</v>
      </c>
      <c r="L204" s="130">
        <v>100</v>
      </c>
      <c r="M204" s="130">
        <v>27.000001907348601</v>
      </c>
      <c r="N204" s="130">
        <v>26.5540682561866</v>
      </c>
      <c r="O204" s="130">
        <v>208.93602752685501</v>
      </c>
      <c r="P204" s="130">
        <v>23.8511446948465</v>
      </c>
      <c r="R204" s="130">
        <v>23677.599731445302</v>
      </c>
      <c r="T204" s="130">
        <v>21465</v>
      </c>
      <c r="U204" s="130">
        <v>1825</v>
      </c>
      <c r="AB204" s="130">
        <v>6898.54</v>
      </c>
      <c r="AC204" s="130">
        <v>6898.5428161621103</v>
      </c>
      <c r="AD204" s="130">
        <v>33.017488165249098</v>
      </c>
      <c r="AF204" s="130">
        <v>6898.5428161621103</v>
      </c>
      <c r="AG204" s="130">
        <v>7680.3175964355496</v>
      </c>
      <c r="AH204" s="130">
        <v>21.110697959001399</v>
      </c>
      <c r="AI204" s="130">
        <v>4410.7853698730496</v>
      </c>
      <c r="AL204" s="130">
        <v>0</v>
      </c>
      <c r="AM204" s="130">
        <v>-2487.7574462890602</v>
      </c>
    </row>
    <row r="205" spans="1:39" ht="16.5" hidden="1" x14ac:dyDescent="0.5">
      <c r="A205" s="20" t="str">
        <f>INDEX(Resource_Match!$B$2:$B$17,MATCH($H205,Resource_Match!$C$2:$C$17,0))</f>
        <v>Wind</v>
      </c>
      <c r="B205" s="20" t="str">
        <f>INDEX(Resource_Match!$A$2:$A$17,MATCH($H205,Resource_Match!$C$2:$C$17,0))</f>
        <v>Onshore Wind</v>
      </c>
      <c r="C205" s="20" t="str">
        <f>IFERROR(INDEX(Project_Match!$C$3:$C$151,MATCH(I205,Project_Match!$A$3:$A$151,0)),"")</f>
        <v>New Wind</v>
      </c>
      <c r="D205" s="129" t="s">
        <v>406</v>
      </c>
      <c r="E205" s="129">
        <v>0</v>
      </c>
      <c r="F205" s="129" t="s">
        <v>407</v>
      </c>
      <c r="G205" s="130" t="s">
        <v>407</v>
      </c>
      <c r="H205" s="130" t="s">
        <v>59</v>
      </c>
      <c r="I205" s="130" t="s">
        <v>278</v>
      </c>
      <c r="J205" s="129">
        <v>2046</v>
      </c>
      <c r="K205" s="130">
        <v>2</v>
      </c>
      <c r="L205" s="130">
        <v>200</v>
      </c>
      <c r="M205" s="130">
        <v>20</v>
      </c>
      <c r="N205" s="130">
        <v>36.7428280991506</v>
      </c>
      <c r="O205" s="130">
        <v>632.75853347778298</v>
      </c>
      <c r="P205" s="130">
        <v>36.116354650558399</v>
      </c>
      <c r="R205" s="130">
        <v>10975.8231201172</v>
      </c>
      <c r="T205" s="130">
        <v>16938</v>
      </c>
      <c r="U205" s="130">
        <v>536</v>
      </c>
      <c r="AB205" s="130">
        <v>47233.81</v>
      </c>
      <c r="AC205" s="130">
        <v>47233.8095703125</v>
      </c>
      <c r="AD205" s="130">
        <v>74.647447756579197</v>
      </c>
      <c r="AF205" s="130">
        <v>47233.8095703125</v>
      </c>
      <c r="AG205" s="130">
        <v>48053.128784179702</v>
      </c>
      <c r="AH205" s="130">
        <v>50.869287421689101</v>
      </c>
      <c r="AI205" s="130">
        <v>32187.975708007802</v>
      </c>
      <c r="AL205" s="130">
        <v>0</v>
      </c>
      <c r="AM205" s="130">
        <v>-15045.8338623047</v>
      </c>
    </row>
    <row r="206" spans="1:39" ht="16.5" hidden="1" x14ac:dyDescent="0.5">
      <c r="A206" s="20" t="str">
        <f>INDEX(Resource_Match!$B$2:$B$17,MATCH($H206,Resource_Match!$C$2:$C$17,0))</f>
        <v>Wind</v>
      </c>
      <c r="B206" s="20" t="str">
        <f>INDEX(Resource_Match!$A$2:$A$17,MATCH($H206,Resource_Match!$C$2:$C$17,0))</f>
        <v>Onshore Wind</v>
      </c>
      <c r="C206" s="20" t="str">
        <f>IFERROR(INDEX(Project_Match!$C$3:$C$151,MATCH(I206,Project_Match!$A$3:$A$151,0)),"")</f>
        <v>New Wind</v>
      </c>
      <c r="D206" s="129" t="s">
        <v>406</v>
      </c>
      <c r="E206" s="129">
        <v>0</v>
      </c>
      <c r="F206" s="129" t="s">
        <v>407</v>
      </c>
      <c r="G206" s="130" t="s">
        <v>407</v>
      </c>
      <c r="H206" s="130" t="s">
        <v>59</v>
      </c>
      <c r="I206" s="130" t="s">
        <v>280</v>
      </c>
      <c r="J206" s="129">
        <v>2046</v>
      </c>
      <c r="K206" s="130">
        <v>2</v>
      </c>
      <c r="L206" s="130">
        <v>200</v>
      </c>
      <c r="M206" s="130">
        <v>24</v>
      </c>
      <c r="N206" s="130">
        <v>36.7428280991506</v>
      </c>
      <c r="O206" s="130">
        <v>632.75853347778298</v>
      </c>
      <c r="P206" s="130">
        <v>36.116354650558399</v>
      </c>
      <c r="R206" s="130">
        <v>10975.8231201172</v>
      </c>
      <c r="T206" s="130">
        <v>16938</v>
      </c>
      <c r="U206" s="130">
        <v>536</v>
      </c>
      <c r="AB206" s="130">
        <v>44679.66</v>
      </c>
      <c r="AC206" s="130">
        <v>44679.655395507798</v>
      </c>
      <c r="AD206" s="130">
        <v>70.610909267297203</v>
      </c>
      <c r="AF206" s="130">
        <v>44679.655395507798</v>
      </c>
      <c r="AG206" s="130">
        <v>45454.6669921875</v>
      </c>
      <c r="AH206" s="130">
        <v>50.869287421689101</v>
      </c>
      <c r="AI206" s="130">
        <v>32187.975708007802</v>
      </c>
      <c r="AL206" s="130">
        <v>0</v>
      </c>
      <c r="AM206" s="130">
        <v>-12491.6796875</v>
      </c>
    </row>
    <row r="207" spans="1:39" ht="16.5" hidden="1" x14ac:dyDescent="0.5">
      <c r="A207" s="20" t="str">
        <f>INDEX(Resource_Match!$B$2:$B$17,MATCH($H207,Resource_Match!$C$2:$C$17,0))</f>
        <v>Solar</v>
      </c>
      <c r="B207" s="20" t="str">
        <f>INDEX(Resource_Match!$A$2:$A$17,MATCH($H207,Resource_Match!$C$2:$C$17,0))</f>
        <v>Utility Solar</v>
      </c>
      <c r="C207" s="20" t="str">
        <f>IFERROR(INDEX(Project_Match!$C$3:$C$151,MATCH(I207,Project_Match!$A$3:$A$151,0)),"")</f>
        <v>New Solar</v>
      </c>
      <c r="D207" s="129" t="s">
        <v>406</v>
      </c>
      <c r="E207" s="129">
        <v>0</v>
      </c>
      <c r="F207" s="129" t="s">
        <v>407</v>
      </c>
      <c r="G207" s="130" t="s">
        <v>407</v>
      </c>
      <c r="H207" s="130" t="s">
        <v>45</v>
      </c>
      <c r="I207" s="130" t="s">
        <v>341</v>
      </c>
      <c r="J207" s="129">
        <v>2046</v>
      </c>
      <c r="K207" s="130">
        <v>1</v>
      </c>
      <c r="L207" s="130">
        <v>20</v>
      </c>
      <c r="M207" s="130">
        <v>5.4000000953674299</v>
      </c>
      <c r="N207" s="130">
        <v>26.5540688821714</v>
      </c>
      <c r="O207" s="130">
        <v>41.787210941314697</v>
      </c>
      <c r="P207" s="130">
        <v>23.851147797554098</v>
      </c>
      <c r="R207" s="130">
        <v>4735.5200138091996</v>
      </c>
      <c r="T207" s="130">
        <v>4293</v>
      </c>
      <c r="U207" s="130">
        <v>365</v>
      </c>
      <c r="AB207" s="130">
        <v>1271.77</v>
      </c>
      <c r="AC207" s="130">
        <v>1271.7737121581999</v>
      </c>
      <c r="AD207" s="130">
        <v>30.4345201201454</v>
      </c>
      <c r="AF207" s="130">
        <v>1271.7737121581999</v>
      </c>
      <c r="AG207" s="130">
        <v>1415.8970031738299</v>
      </c>
      <c r="AH207" s="130">
        <v>21.110694162969601</v>
      </c>
      <c r="AI207" s="130">
        <v>882.15703010559105</v>
      </c>
      <c r="AL207" s="130">
        <v>0</v>
      </c>
      <c r="AM207" s="130">
        <v>-389.61668205261202</v>
      </c>
    </row>
    <row r="208" spans="1:39" ht="16.5" x14ac:dyDescent="0.5">
      <c r="A208" s="20" t="str">
        <f>INDEX(Resource_Match!$B$2:$B$17,MATCH($H208,Resource_Match!$C$2:$C$17,0))</f>
        <v>Gas</v>
      </c>
      <c r="B208" s="20" t="str">
        <f>INDEX(Resource_Match!$A$2:$A$17,MATCH($H208,Resource_Match!$C$2:$C$17,0))</f>
        <v>Gas</v>
      </c>
      <c r="C208" s="20" t="str">
        <f>IFERROR(INDEX(Project_Match!$C$3:$C$151,MATCH(I208,Project_Match!$A$3:$A$151,0)),"")</f>
        <v/>
      </c>
      <c r="D208" s="129" t="s">
        <v>406</v>
      </c>
      <c r="E208" s="129">
        <v>0</v>
      </c>
      <c r="F208" s="129" t="s">
        <v>407</v>
      </c>
      <c r="G208" s="130" t="s">
        <v>407</v>
      </c>
      <c r="H208" s="130" t="s">
        <v>41</v>
      </c>
      <c r="I208" s="130" t="s">
        <v>445</v>
      </c>
      <c r="J208" s="129">
        <v>2046</v>
      </c>
      <c r="K208" s="130">
        <v>1</v>
      </c>
      <c r="L208" s="130">
        <v>125</v>
      </c>
      <c r="M208" s="130">
        <v>125</v>
      </c>
      <c r="N208" s="130">
        <v>87.457656511977405</v>
      </c>
      <c r="AE208" s="130">
        <v>1642.2592163085901</v>
      </c>
      <c r="AF208" s="130">
        <v>1642.2592163085901</v>
      </c>
      <c r="AG208" s="130">
        <v>1642.2592163085901</v>
      </c>
      <c r="AL208" s="130">
        <v>0</v>
      </c>
      <c r="AM208" s="130">
        <v>-1642.2592163085901</v>
      </c>
    </row>
    <row r="209" spans="1:39" ht="16.5" hidden="1" x14ac:dyDescent="0.5">
      <c r="A209" s="20" t="str">
        <f>INDEX(Resource_Match!$B$2:$B$17,MATCH($H209,Resource_Match!$C$2:$C$17,0))</f>
        <v>Solar</v>
      </c>
      <c r="B209" s="20" t="str">
        <f>INDEX(Resource_Match!$A$2:$A$17,MATCH($H209,Resource_Match!$C$2:$C$17,0))</f>
        <v>Utility Solar</v>
      </c>
      <c r="C209" s="20" t="str">
        <f>IFERROR(INDEX(Project_Match!$C$3:$C$151,MATCH(I209,Project_Match!$A$3:$A$151,0)),"")</f>
        <v>New Solar</v>
      </c>
      <c r="D209" s="129" t="s">
        <v>406</v>
      </c>
      <c r="E209" s="129">
        <v>0</v>
      </c>
      <c r="F209" s="129" t="s">
        <v>407</v>
      </c>
      <c r="G209" s="130" t="s">
        <v>407</v>
      </c>
      <c r="H209" s="130" t="s">
        <v>45</v>
      </c>
      <c r="I209" s="130" t="s">
        <v>208</v>
      </c>
      <c r="J209" s="129">
        <v>2047</v>
      </c>
      <c r="K209" s="130">
        <v>20</v>
      </c>
      <c r="L209" s="130">
        <v>400</v>
      </c>
      <c r="M209" s="130">
        <v>196</v>
      </c>
      <c r="N209" s="130">
        <v>26.578898408097199</v>
      </c>
      <c r="O209" s="130">
        <v>835.21442794799805</v>
      </c>
      <c r="P209" s="130">
        <v>23.836028194863001</v>
      </c>
      <c r="R209" s="130">
        <v>96110.153137207002</v>
      </c>
      <c r="T209" s="130">
        <v>86020</v>
      </c>
      <c r="U209" s="130">
        <v>7300</v>
      </c>
      <c r="AB209" s="130">
        <v>38449.629999999997</v>
      </c>
      <c r="AC209" s="130">
        <v>38449.62890625</v>
      </c>
      <c r="AD209" s="130">
        <v>46.035637819039103</v>
      </c>
      <c r="AF209" s="130">
        <v>38449.62890625</v>
      </c>
      <c r="AG209" s="130">
        <v>42874.120361328103</v>
      </c>
      <c r="AH209" s="130">
        <v>19.896155375452999</v>
      </c>
      <c r="AI209" s="130">
        <v>16617.556030273401</v>
      </c>
      <c r="AL209" s="130">
        <v>0</v>
      </c>
      <c r="AM209" s="130">
        <v>-21832.072875976599</v>
      </c>
    </row>
    <row r="210" spans="1:39" ht="16.5" hidden="1" x14ac:dyDescent="0.5">
      <c r="A210" s="20" t="str">
        <f>INDEX(Resource_Match!$B$2:$B$17,MATCH($H210,Resource_Match!$C$2:$C$17,0))</f>
        <v>Solar</v>
      </c>
      <c r="B210" s="20" t="str">
        <f>INDEX(Resource_Match!$A$2:$A$17,MATCH($H210,Resource_Match!$C$2:$C$17,0))</f>
        <v>Utility Solar</v>
      </c>
      <c r="C210" s="20" t="str">
        <f>IFERROR(INDEX(Project_Match!$C$3:$C$151,MATCH(I210,Project_Match!$A$3:$A$151,0)),"")</f>
        <v>New Solar</v>
      </c>
      <c r="D210" s="129" t="s">
        <v>406</v>
      </c>
      <c r="E210" s="129">
        <v>0</v>
      </c>
      <c r="F210" s="129" t="s">
        <v>407</v>
      </c>
      <c r="G210" s="130" t="s">
        <v>407</v>
      </c>
      <c r="H210" s="130" t="s">
        <v>45</v>
      </c>
      <c r="I210" s="130" t="s">
        <v>211</v>
      </c>
      <c r="J210" s="129">
        <v>2047</v>
      </c>
      <c r="K210" s="130">
        <v>25</v>
      </c>
      <c r="L210" s="130">
        <v>500</v>
      </c>
      <c r="M210" s="130">
        <v>200</v>
      </c>
      <c r="N210" s="130">
        <v>26.5788970146005</v>
      </c>
      <c r="O210" s="130">
        <v>1044.01807022095</v>
      </c>
      <c r="P210" s="130">
        <v>23.836029000478199</v>
      </c>
      <c r="R210" s="130">
        <v>120137.68872070299</v>
      </c>
      <c r="T210" s="130">
        <v>107525</v>
      </c>
      <c r="U210" s="130">
        <v>9125</v>
      </c>
      <c r="AB210" s="130">
        <v>45407.59</v>
      </c>
      <c r="AC210" s="130">
        <v>45407.593994140603</v>
      </c>
      <c r="AD210" s="130">
        <v>43.493111172425301</v>
      </c>
      <c r="AF210" s="130">
        <v>45407.593994140603</v>
      </c>
      <c r="AG210" s="130">
        <v>50632.752685546897</v>
      </c>
      <c r="AH210" s="130">
        <v>19.896154030687899</v>
      </c>
      <c r="AI210" s="130">
        <v>20771.9443359375</v>
      </c>
      <c r="AL210" s="130">
        <v>0</v>
      </c>
      <c r="AM210" s="130">
        <v>-24635.6496582031</v>
      </c>
    </row>
    <row r="211" spans="1:39" ht="16.5" hidden="1" x14ac:dyDescent="0.5">
      <c r="A211" s="20" t="str">
        <f>INDEX(Resource_Match!$B$2:$B$17,MATCH($H211,Resource_Match!$C$2:$C$17,0))</f>
        <v>Solar</v>
      </c>
      <c r="B211" s="20" t="str">
        <f>INDEX(Resource_Match!$A$2:$A$17,MATCH($H211,Resource_Match!$C$2:$C$17,0))</f>
        <v>Utility Solar</v>
      </c>
      <c r="C211" s="20" t="str">
        <f>IFERROR(INDEX(Project_Match!$C$3:$C$151,MATCH(I211,Project_Match!$A$3:$A$151,0)),"")</f>
        <v>New Solar</v>
      </c>
      <c r="D211" s="129" t="s">
        <v>406</v>
      </c>
      <c r="E211" s="129">
        <v>0</v>
      </c>
      <c r="F211" s="129" t="s">
        <v>407</v>
      </c>
      <c r="G211" s="130" t="s">
        <v>407</v>
      </c>
      <c r="H211" s="130" t="s">
        <v>45</v>
      </c>
      <c r="I211" s="130" t="s">
        <v>214</v>
      </c>
      <c r="J211" s="129">
        <v>2047</v>
      </c>
      <c r="K211" s="130">
        <v>25</v>
      </c>
      <c r="L211" s="130">
        <v>500</v>
      </c>
      <c r="M211" s="130">
        <v>200</v>
      </c>
      <c r="N211" s="130">
        <v>26.5788970146005</v>
      </c>
      <c r="O211" s="130">
        <v>1044.01807022095</v>
      </c>
      <c r="P211" s="130">
        <v>23.836029000478199</v>
      </c>
      <c r="R211" s="130">
        <v>120137.68872070299</v>
      </c>
      <c r="T211" s="130">
        <v>107525</v>
      </c>
      <c r="U211" s="130">
        <v>9125</v>
      </c>
      <c r="AB211" s="130">
        <v>42784.57</v>
      </c>
      <c r="AC211" s="130">
        <v>42784.567138671897</v>
      </c>
      <c r="AD211" s="130">
        <v>40.980676828340101</v>
      </c>
      <c r="AF211" s="130">
        <v>42784.567138671897</v>
      </c>
      <c r="AG211" s="130">
        <v>47707.893798828103</v>
      </c>
      <c r="AH211" s="130">
        <v>19.896154030687899</v>
      </c>
      <c r="AI211" s="130">
        <v>20771.9443359375</v>
      </c>
      <c r="AL211" s="130">
        <v>0</v>
      </c>
      <c r="AM211" s="130">
        <v>-22012.6228027344</v>
      </c>
    </row>
    <row r="212" spans="1:39" ht="16.5" hidden="1" x14ac:dyDescent="0.5">
      <c r="A212" s="20" t="str">
        <f>INDEX(Resource_Match!$B$2:$B$17,MATCH($H212,Resource_Match!$C$2:$C$17,0))</f>
        <v>Solar</v>
      </c>
      <c r="B212" s="20" t="str">
        <f>INDEX(Resource_Match!$A$2:$A$17,MATCH($H212,Resource_Match!$C$2:$C$17,0))</f>
        <v>Utility Solar</v>
      </c>
      <c r="C212" s="20" t="str">
        <f>IFERROR(INDEX(Project_Match!$C$3:$C$151,MATCH(I212,Project_Match!$A$3:$A$151,0)),"")</f>
        <v>New Solar</v>
      </c>
      <c r="D212" s="129" t="s">
        <v>406</v>
      </c>
      <c r="E212" s="129">
        <v>0</v>
      </c>
      <c r="F212" s="129" t="s">
        <v>407</v>
      </c>
      <c r="G212" s="130" t="s">
        <v>407</v>
      </c>
      <c r="H212" s="130" t="s">
        <v>45</v>
      </c>
      <c r="I212" s="130" t="s">
        <v>217</v>
      </c>
      <c r="J212" s="129">
        <v>2047</v>
      </c>
      <c r="K212" s="130">
        <v>20</v>
      </c>
      <c r="L212" s="130">
        <v>400</v>
      </c>
      <c r="M212" s="130">
        <v>160</v>
      </c>
      <c r="N212" s="130">
        <v>26.578898408097199</v>
      </c>
      <c r="O212" s="130">
        <v>835.21442794799805</v>
      </c>
      <c r="P212" s="130">
        <v>23.836028194863001</v>
      </c>
      <c r="R212" s="130">
        <v>96110.153137207002</v>
      </c>
      <c r="T212" s="130">
        <v>86020</v>
      </c>
      <c r="U212" s="130">
        <v>7300</v>
      </c>
      <c r="AB212" s="130">
        <v>32153.919999999998</v>
      </c>
      <c r="AC212" s="130">
        <v>32153.9162597656</v>
      </c>
      <c r="AD212" s="130">
        <v>38.497797911325797</v>
      </c>
      <c r="AF212" s="130">
        <v>32153.9162597656</v>
      </c>
      <c r="AG212" s="130">
        <v>35853.946777343801</v>
      </c>
      <c r="AH212" s="130">
        <v>19.896155375452999</v>
      </c>
      <c r="AI212" s="130">
        <v>16617.556030273401</v>
      </c>
      <c r="AL212" s="130">
        <v>0</v>
      </c>
      <c r="AM212" s="130">
        <v>-15536.3602294922</v>
      </c>
    </row>
    <row r="213" spans="1:39" ht="16.5" hidden="1" x14ac:dyDescent="0.5">
      <c r="A213" s="20" t="str">
        <f>INDEX(Resource_Match!$B$2:$B$17,MATCH($H213,Resource_Match!$C$2:$C$17,0))</f>
        <v>Solar</v>
      </c>
      <c r="B213" s="20" t="str">
        <f>INDEX(Resource_Match!$A$2:$A$17,MATCH($H213,Resource_Match!$C$2:$C$17,0))</f>
        <v>Utility Solar</v>
      </c>
      <c r="C213" s="20" t="str">
        <f>IFERROR(INDEX(Project_Match!$C$3:$C$151,MATCH(I213,Project_Match!$A$3:$A$151,0)),"")</f>
        <v>New Solar</v>
      </c>
      <c r="D213" s="129" t="s">
        <v>406</v>
      </c>
      <c r="E213" s="129">
        <v>0</v>
      </c>
      <c r="F213" s="129" t="s">
        <v>407</v>
      </c>
      <c r="G213" s="130" t="s">
        <v>407</v>
      </c>
      <c r="H213" s="130" t="s">
        <v>45</v>
      </c>
      <c r="I213" s="130" t="s">
        <v>219</v>
      </c>
      <c r="J213" s="129">
        <v>2047</v>
      </c>
      <c r="K213" s="130">
        <v>12</v>
      </c>
      <c r="L213" s="130">
        <v>240</v>
      </c>
      <c r="M213" s="130">
        <v>64.800003051757798</v>
      </c>
      <c r="N213" s="130">
        <v>26.578897210560999</v>
      </c>
      <c r="O213" s="130">
        <v>501.12865257263201</v>
      </c>
      <c r="P213" s="130">
        <v>23.8360279952736</v>
      </c>
      <c r="R213" s="130">
        <v>57666.093444824197</v>
      </c>
      <c r="T213" s="130">
        <v>51612</v>
      </c>
      <c r="U213" s="130">
        <v>4380</v>
      </c>
      <c r="AB213" s="130">
        <v>17828.330000000002</v>
      </c>
      <c r="AC213" s="130">
        <v>17828.327026367198</v>
      </c>
      <c r="AD213" s="130">
        <v>35.576347380742099</v>
      </c>
      <c r="AF213" s="130">
        <v>17828.327026367198</v>
      </c>
      <c r="AG213" s="130">
        <v>19879.8762207031</v>
      </c>
      <c r="AH213" s="130">
        <v>19.8961546529458</v>
      </c>
      <c r="AI213" s="130">
        <v>9970.5331726074201</v>
      </c>
      <c r="AL213" s="130">
        <v>0</v>
      </c>
      <c r="AM213" s="130">
        <v>-7857.7938537597702</v>
      </c>
    </row>
    <row r="214" spans="1:39" ht="16.5" hidden="1" x14ac:dyDescent="0.5">
      <c r="A214" s="20" t="str">
        <f>INDEX(Resource_Match!$B$2:$B$17,MATCH($H214,Resource_Match!$C$2:$C$17,0))</f>
        <v>Solar</v>
      </c>
      <c r="B214" s="20" t="str">
        <f>INDEX(Resource_Match!$A$2:$A$17,MATCH($H214,Resource_Match!$C$2:$C$17,0))</f>
        <v>Utility Solar</v>
      </c>
      <c r="C214" s="20" t="str">
        <f>IFERROR(INDEX(Project_Match!$C$3:$C$151,MATCH(I214,Project_Match!$A$3:$A$151,0)),"")</f>
        <v>New Solar</v>
      </c>
      <c r="D214" s="129" t="s">
        <v>406</v>
      </c>
      <c r="E214" s="129">
        <v>0</v>
      </c>
      <c r="F214" s="129" t="s">
        <v>407</v>
      </c>
      <c r="G214" s="130" t="s">
        <v>407</v>
      </c>
      <c r="H214" s="130" t="s">
        <v>45</v>
      </c>
      <c r="I214" s="130" t="s">
        <v>223</v>
      </c>
      <c r="J214" s="129">
        <v>2047</v>
      </c>
      <c r="K214" s="130">
        <v>5</v>
      </c>
      <c r="L214" s="130">
        <v>100</v>
      </c>
      <c r="M214" s="130">
        <v>27.000001907348601</v>
      </c>
      <c r="N214" s="130">
        <v>26.578898408097199</v>
      </c>
      <c r="O214" s="130">
        <v>208.80360698699999</v>
      </c>
      <c r="P214" s="130">
        <v>23.836028194863001</v>
      </c>
      <c r="R214" s="130">
        <v>24027.538284301801</v>
      </c>
      <c r="T214" s="130">
        <v>21505</v>
      </c>
      <c r="U214" s="130">
        <v>1825</v>
      </c>
      <c r="AB214" s="130">
        <v>7045.84</v>
      </c>
      <c r="AC214" s="130">
        <v>7045.8415527343795</v>
      </c>
      <c r="AD214" s="130">
        <v>33.7438689609086</v>
      </c>
      <c r="AF214" s="130">
        <v>7045.8415527343795</v>
      </c>
      <c r="AG214" s="130">
        <v>7856.6235656738299</v>
      </c>
      <c r="AH214" s="130">
        <v>19.896155375452999</v>
      </c>
      <c r="AI214" s="130">
        <v>4154.3890075683603</v>
      </c>
      <c r="AL214" s="130">
        <v>0</v>
      </c>
      <c r="AM214" s="130">
        <v>-2891.4525451660202</v>
      </c>
    </row>
    <row r="215" spans="1:39" ht="16.5" hidden="1" x14ac:dyDescent="0.5">
      <c r="A215" s="20" t="str">
        <f>INDEX(Resource_Match!$B$2:$B$17,MATCH($H215,Resource_Match!$C$2:$C$17,0))</f>
        <v>Wind</v>
      </c>
      <c r="B215" s="20" t="str">
        <f>INDEX(Resource_Match!$A$2:$A$17,MATCH($H215,Resource_Match!$C$2:$C$17,0))</f>
        <v>Onshore Wind</v>
      </c>
      <c r="C215" s="20" t="str">
        <f>IFERROR(INDEX(Project_Match!$C$3:$C$151,MATCH(I215,Project_Match!$A$3:$A$151,0)),"")</f>
        <v>New Wind</v>
      </c>
      <c r="D215" s="129" t="s">
        <v>406</v>
      </c>
      <c r="E215" s="129">
        <v>0</v>
      </c>
      <c r="F215" s="129" t="s">
        <v>407</v>
      </c>
      <c r="G215" s="130" t="s">
        <v>407</v>
      </c>
      <c r="H215" s="130" t="s">
        <v>59</v>
      </c>
      <c r="I215" s="130" t="s">
        <v>278</v>
      </c>
      <c r="J215" s="129">
        <v>2047</v>
      </c>
      <c r="K215" s="130">
        <v>2</v>
      </c>
      <c r="L215" s="130">
        <v>200</v>
      </c>
      <c r="M215" s="130">
        <v>20</v>
      </c>
      <c r="N215" s="130">
        <v>36.621334890252399</v>
      </c>
      <c r="O215" s="130">
        <v>630.06277465820301</v>
      </c>
      <c r="P215" s="130">
        <v>35.962487138025303</v>
      </c>
      <c r="R215" s="130">
        <v>11543.014938354499</v>
      </c>
      <c r="T215" s="130">
        <v>16926</v>
      </c>
      <c r="U215" s="130">
        <v>550</v>
      </c>
      <c r="AB215" s="130">
        <v>48067.3</v>
      </c>
      <c r="AC215" s="130">
        <v>48067.296630859397</v>
      </c>
      <c r="AD215" s="130">
        <v>76.289694557712806</v>
      </c>
      <c r="AF215" s="130">
        <v>48067.296630859397</v>
      </c>
      <c r="AG215" s="130">
        <v>48947.909912109397</v>
      </c>
      <c r="AH215" s="130">
        <v>52.188985152836899</v>
      </c>
      <c r="AI215" s="130">
        <v>32882.336791992202</v>
      </c>
      <c r="AL215" s="130">
        <v>0</v>
      </c>
      <c r="AM215" s="130">
        <v>-15184.9598388672</v>
      </c>
    </row>
    <row r="216" spans="1:39" ht="16.5" hidden="1" x14ac:dyDescent="0.5">
      <c r="A216" s="20" t="str">
        <f>INDEX(Resource_Match!$B$2:$B$17,MATCH($H216,Resource_Match!$C$2:$C$17,0))</f>
        <v>Wind</v>
      </c>
      <c r="B216" s="20" t="str">
        <f>INDEX(Resource_Match!$A$2:$A$17,MATCH($H216,Resource_Match!$C$2:$C$17,0))</f>
        <v>Onshore Wind</v>
      </c>
      <c r="C216" s="20" t="str">
        <f>IFERROR(INDEX(Project_Match!$C$3:$C$151,MATCH(I216,Project_Match!$A$3:$A$151,0)),"")</f>
        <v>New Wind</v>
      </c>
      <c r="D216" s="129" t="s">
        <v>406</v>
      </c>
      <c r="E216" s="129">
        <v>0</v>
      </c>
      <c r="F216" s="129" t="s">
        <v>407</v>
      </c>
      <c r="G216" s="130" t="s">
        <v>407</v>
      </c>
      <c r="H216" s="130" t="s">
        <v>59</v>
      </c>
      <c r="I216" s="130" t="s">
        <v>280</v>
      </c>
      <c r="J216" s="129">
        <v>2047</v>
      </c>
      <c r="K216" s="130">
        <v>2</v>
      </c>
      <c r="L216" s="130">
        <v>200</v>
      </c>
      <c r="M216" s="130">
        <v>24</v>
      </c>
      <c r="N216" s="130">
        <v>36.621334890252399</v>
      </c>
      <c r="O216" s="130">
        <v>630.06277465820301</v>
      </c>
      <c r="P216" s="130">
        <v>35.962487138025303</v>
      </c>
      <c r="R216" s="130">
        <v>11543.014938354499</v>
      </c>
      <c r="T216" s="130">
        <v>16926</v>
      </c>
      <c r="U216" s="130">
        <v>550</v>
      </c>
      <c r="AB216" s="130">
        <v>45468.07</v>
      </c>
      <c r="AC216" s="130">
        <v>45468.074340820298</v>
      </c>
      <c r="AD216" s="130">
        <v>72.164355949271695</v>
      </c>
      <c r="AF216" s="130">
        <v>45468.074340820298</v>
      </c>
      <c r="AG216" s="130">
        <v>46301.068847656301</v>
      </c>
      <c r="AH216" s="130">
        <v>52.188985152836899</v>
      </c>
      <c r="AI216" s="130">
        <v>32882.336791992202</v>
      </c>
      <c r="AL216" s="130">
        <v>0</v>
      </c>
      <c r="AM216" s="130">
        <v>-12585.7375488281</v>
      </c>
    </row>
    <row r="217" spans="1:39" ht="16.5" hidden="1" x14ac:dyDescent="0.5">
      <c r="A217" s="20" t="str">
        <f>INDEX(Resource_Match!$B$2:$B$17,MATCH($H217,Resource_Match!$C$2:$C$17,0))</f>
        <v>Solar</v>
      </c>
      <c r="B217" s="20" t="str">
        <f>INDEX(Resource_Match!$A$2:$A$17,MATCH($H217,Resource_Match!$C$2:$C$17,0))</f>
        <v>Utility Solar</v>
      </c>
      <c r="C217" s="20" t="str">
        <f>IFERROR(INDEX(Project_Match!$C$3:$C$151,MATCH(I217,Project_Match!$A$3:$A$151,0)),"")</f>
        <v>New Solar</v>
      </c>
      <c r="D217" s="129" t="s">
        <v>406</v>
      </c>
      <c r="E217" s="129">
        <v>0</v>
      </c>
      <c r="F217" s="129" t="s">
        <v>407</v>
      </c>
      <c r="G217" s="130" t="s">
        <v>407</v>
      </c>
      <c r="H217" s="130" t="s">
        <v>45</v>
      </c>
      <c r="I217" s="130" t="s">
        <v>341</v>
      </c>
      <c r="J217" s="129">
        <v>2047</v>
      </c>
      <c r="K217" s="130">
        <v>1</v>
      </c>
      <c r="L217" s="130">
        <v>20</v>
      </c>
      <c r="M217" s="130">
        <v>5.4000000953674299</v>
      </c>
      <c r="N217" s="130">
        <v>26.578898163146601</v>
      </c>
      <c r="O217" s="130">
        <v>41.760721445083597</v>
      </c>
      <c r="P217" s="130">
        <v>23.836028222079701</v>
      </c>
      <c r="R217" s="130">
        <v>4805.5075111389197</v>
      </c>
      <c r="T217" s="130">
        <v>4301</v>
      </c>
      <c r="U217" s="130">
        <v>365</v>
      </c>
      <c r="AB217" s="130">
        <v>1298.93</v>
      </c>
      <c r="AC217" s="130">
        <v>1298.9287567138699</v>
      </c>
      <c r="AD217" s="130">
        <v>31.1040784681364</v>
      </c>
      <c r="AF217" s="130">
        <v>1298.9287567138699</v>
      </c>
      <c r="AG217" s="130">
        <v>1448.3996047973601</v>
      </c>
      <c r="AH217" s="130">
        <v>19.8961544027309</v>
      </c>
      <c r="AI217" s="130">
        <v>830.87776184081997</v>
      </c>
      <c r="AL217" s="130">
        <v>0</v>
      </c>
      <c r="AM217" s="130">
        <v>-468.05099487304699</v>
      </c>
    </row>
    <row r="218" spans="1:39" ht="16.5" x14ac:dyDescent="0.5">
      <c r="A218" s="20" t="str">
        <f>INDEX(Resource_Match!$B$2:$B$17,MATCH($H218,Resource_Match!$C$2:$C$17,0))</f>
        <v>Gas</v>
      </c>
      <c r="B218" s="20" t="str">
        <f>INDEX(Resource_Match!$A$2:$A$17,MATCH($H218,Resource_Match!$C$2:$C$17,0))</f>
        <v>Gas</v>
      </c>
      <c r="C218" s="20" t="str">
        <f>IFERROR(INDEX(Project_Match!$C$3:$C$151,MATCH(I218,Project_Match!$A$3:$A$151,0)),"")</f>
        <v/>
      </c>
      <c r="D218" s="129" t="s">
        <v>406</v>
      </c>
      <c r="E218" s="129">
        <v>0</v>
      </c>
      <c r="F218" s="129" t="s">
        <v>407</v>
      </c>
      <c r="G218" s="130" t="s">
        <v>407</v>
      </c>
      <c r="H218" s="130" t="s">
        <v>41</v>
      </c>
      <c r="I218" s="130" t="s">
        <v>445</v>
      </c>
      <c r="J218" s="129">
        <v>2047</v>
      </c>
      <c r="K218" s="130">
        <v>1</v>
      </c>
      <c r="L218" s="130">
        <v>125</v>
      </c>
      <c r="M218" s="130">
        <v>125</v>
      </c>
      <c r="N218" s="130">
        <v>87.457637003023294</v>
      </c>
      <c r="AE218" s="130">
        <v>1678.3888549804699</v>
      </c>
      <c r="AF218" s="130">
        <v>1678.3888549804699</v>
      </c>
      <c r="AG218" s="130">
        <v>1678.3888549804699</v>
      </c>
      <c r="AL218" s="130">
        <v>0</v>
      </c>
      <c r="AM218" s="130">
        <v>-1678.3888549804699</v>
      </c>
    </row>
    <row r="219" spans="1:39" ht="16.5" hidden="1" x14ac:dyDescent="0.5">
      <c r="A219" s="20" t="str">
        <f>INDEX(Resource_Match!$B$2:$B$17,MATCH($H219,Resource_Match!$C$2:$C$17,0))</f>
        <v>Solar</v>
      </c>
      <c r="B219" s="20" t="str">
        <f>INDEX(Resource_Match!$A$2:$A$17,MATCH($H219,Resource_Match!$C$2:$C$17,0))</f>
        <v>Utility Solar</v>
      </c>
      <c r="C219" s="20" t="str">
        <f>IFERROR(INDEX(Project_Match!$C$3:$C$151,MATCH(I219,Project_Match!$A$3:$A$151,0)),"")</f>
        <v>New Solar</v>
      </c>
      <c r="D219" s="129" t="s">
        <v>406</v>
      </c>
      <c r="E219" s="129">
        <v>0</v>
      </c>
      <c r="F219" s="129" t="s">
        <v>407</v>
      </c>
      <c r="G219" s="130" t="s">
        <v>407</v>
      </c>
      <c r="H219" s="130" t="s">
        <v>45</v>
      </c>
      <c r="I219" s="130" t="s">
        <v>208</v>
      </c>
      <c r="J219" s="129">
        <v>2048</v>
      </c>
      <c r="K219" s="130">
        <v>20</v>
      </c>
      <c r="L219" s="130">
        <v>400</v>
      </c>
      <c r="M219" s="130">
        <v>196</v>
      </c>
      <c r="N219" s="130">
        <v>26.5302603796314</v>
      </c>
      <c r="O219" s="130">
        <v>836.00852584838901</v>
      </c>
      <c r="P219" s="130">
        <v>23.7935031263772</v>
      </c>
      <c r="R219" s="130">
        <v>96158.679260253906</v>
      </c>
      <c r="T219" s="130">
        <v>85840</v>
      </c>
      <c r="U219" s="130">
        <v>7320</v>
      </c>
      <c r="AB219" s="130">
        <v>39332.879999999997</v>
      </c>
      <c r="AC219" s="130">
        <v>39332.87890625</v>
      </c>
      <c r="AD219" s="130">
        <v>47.0484183954161</v>
      </c>
      <c r="AF219" s="130">
        <v>39332.87890625</v>
      </c>
      <c r="AG219" s="130">
        <v>43856.992675781301</v>
      </c>
      <c r="AH219" s="130">
        <v>19.1134239155598</v>
      </c>
      <c r="AI219" s="130">
        <v>15978.9853515625</v>
      </c>
      <c r="AL219" s="130">
        <v>0</v>
      </c>
      <c r="AM219" s="130">
        <v>-23353.8935546875</v>
      </c>
    </row>
    <row r="220" spans="1:39" ht="16.5" hidden="1" x14ac:dyDescent="0.5">
      <c r="A220" s="20" t="str">
        <f>INDEX(Resource_Match!$B$2:$B$17,MATCH($H220,Resource_Match!$C$2:$C$17,0))</f>
        <v>Solar</v>
      </c>
      <c r="B220" s="20" t="str">
        <f>INDEX(Resource_Match!$A$2:$A$17,MATCH($H220,Resource_Match!$C$2:$C$17,0))</f>
        <v>Utility Solar</v>
      </c>
      <c r="C220" s="20" t="str">
        <f>IFERROR(INDEX(Project_Match!$C$3:$C$151,MATCH(I220,Project_Match!$A$3:$A$151,0)),"")</f>
        <v>New Solar</v>
      </c>
      <c r="D220" s="129" t="s">
        <v>406</v>
      </c>
      <c r="E220" s="129">
        <v>0</v>
      </c>
      <c r="F220" s="129" t="s">
        <v>407</v>
      </c>
      <c r="G220" s="130" t="s">
        <v>407</v>
      </c>
      <c r="H220" s="130" t="s">
        <v>45</v>
      </c>
      <c r="I220" s="130" t="s">
        <v>211</v>
      </c>
      <c r="J220" s="129">
        <v>2048</v>
      </c>
      <c r="K220" s="130">
        <v>25</v>
      </c>
      <c r="L220" s="130">
        <v>500</v>
      </c>
      <c r="M220" s="130">
        <v>200</v>
      </c>
      <c r="N220" s="130">
        <v>26.530259293936599</v>
      </c>
      <c r="O220" s="130">
        <v>1045.0106658935499</v>
      </c>
      <c r="P220" s="130">
        <v>23.793503321802199</v>
      </c>
      <c r="R220" s="130">
        <v>120198.349365234</v>
      </c>
      <c r="T220" s="130">
        <v>107300</v>
      </c>
      <c r="U220" s="130">
        <v>9150</v>
      </c>
      <c r="AB220" s="130">
        <v>46450.68</v>
      </c>
      <c r="AC220" s="130">
        <v>46450.679199218801</v>
      </c>
      <c r="AD220" s="130">
        <v>44.449957034170801</v>
      </c>
      <c r="AF220" s="130">
        <v>46450.679199218801</v>
      </c>
      <c r="AG220" s="130">
        <v>51793.486816406301</v>
      </c>
      <c r="AH220" s="130">
        <v>19.1134240506053</v>
      </c>
      <c r="AI220" s="130">
        <v>19973.731994628899</v>
      </c>
      <c r="AL220" s="130">
        <v>0</v>
      </c>
      <c r="AM220" s="130">
        <v>-26476.9472045898</v>
      </c>
    </row>
    <row r="221" spans="1:39" ht="16.5" hidden="1" x14ac:dyDescent="0.5">
      <c r="A221" s="20" t="str">
        <f>INDEX(Resource_Match!$B$2:$B$17,MATCH($H221,Resource_Match!$C$2:$C$17,0))</f>
        <v>Solar</v>
      </c>
      <c r="B221" s="20" t="str">
        <f>INDEX(Resource_Match!$A$2:$A$17,MATCH($H221,Resource_Match!$C$2:$C$17,0))</f>
        <v>Utility Solar</v>
      </c>
      <c r="C221" s="20" t="str">
        <f>IFERROR(INDEX(Project_Match!$C$3:$C$151,MATCH(I221,Project_Match!$A$3:$A$151,0)),"")</f>
        <v>New Solar</v>
      </c>
      <c r="D221" s="129" t="s">
        <v>406</v>
      </c>
      <c r="E221" s="129">
        <v>0</v>
      </c>
      <c r="F221" s="129" t="s">
        <v>407</v>
      </c>
      <c r="G221" s="130" t="s">
        <v>407</v>
      </c>
      <c r="H221" s="130" t="s">
        <v>45</v>
      </c>
      <c r="I221" s="130" t="s">
        <v>214</v>
      </c>
      <c r="J221" s="129">
        <v>2048</v>
      </c>
      <c r="K221" s="130">
        <v>25</v>
      </c>
      <c r="L221" s="130">
        <v>500</v>
      </c>
      <c r="M221" s="130">
        <v>200</v>
      </c>
      <c r="N221" s="130">
        <v>26.530259293936599</v>
      </c>
      <c r="O221" s="130">
        <v>1045.0106658935499</v>
      </c>
      <c r="P221" s="130">
        <v>23.793503321802199</v>
      </c>
      <c r="R221" s="130">
        <v>120198.349365234</v>
      </c>
      <c r="T221" s="130">
        <v>107300</v>
      </c>
      <c r="U221" s="130">
        <v>9150</v>
      </c>
      <c r="AB221" s="130">
        <v>43767.4</v>
      </c>
      <c r="AC221" s="130">
        <v>43767.399902343801</v>
      </c>
      <c r="AD221" s="130">
        <v>41.882251857132601</v>
      </c>
      <c r="AF221" s="130">
        <v>43767.399902343801</v>
      </c>
      <c r="AG221" s="130">
        <v>48801.575683593801</v>
      </c>
      <c r="AH221" s="130">
        <v>19.1134240506053</v>
      </c>
      <c r="AI221" s="130">
        <v>19973.731994628899</v>
      </c>
      <c r="AL221" s="130">
        <v>0</v>
      </c>
      <c r="AM221" s="130">
        <v>-23793.6679077148</v>
      </c>
    </row>
    <row r="222" spans="1:39" ht="16.5" hidden="1" x14ac:dyDescent="0.5">
      <c r="A222" s="20" t="str">
        <f>INDEX(Resource_Match!$B$2:$B$17,MATCH($H222,Resource_Match!$C$2:$C$17,0))</f>
        <v>Solar</v>
      </c>
      <c r="B222" s="20" t="str">
        <f>INDEX(Resource_Match!$A$2:$A$17,MATCH($H222,Resource_Match!$C$2:$C$17,0))</f>
        <v>Utility Solar</v>
      </c>
      <c r="C222" s="20" t="str">
        <f>IFERROR(INDEX(Project_Match!$C$3:$C$151,MATCH(I222,Project_Match!$A$3:$A$151,0)),"")</f>
        <v>New Solar</v>
      </c>
      <c r="D222" s="129" t="s">
        <v>406</v>
      </c>
      <c r="E222" s="129">
        <v>0</v>
      </c>
      <c r="F222" s="129" t="s">
        <v>407</v>
      </c>
      <c r="G222" s="130" t="s">
        <v>407</v>
      </c>
      <c r="H222" s="130" t="s">
        <v>45</v>
      </c>
      <c r="I222" s="130" t="s">
        <v>217</v>
      </c>
      <c r="J222" s="129">
        <v>2048</v>
      </c>
      <c r="K222" s="130">
        <v>20</v>
      </c>
      <c r="L222" s="130">
        <v>400</v>
      </c>
      <c r="M222" s="130">
        <v>160</v>
      </c>
      <c r="N222" s="130">
        <v>26.5302603796314</v>
      </c>
      <c r="O222" s="130">
        <v>836.00852584838901</v>
      </c>
      <c r="P222" s="130">
        <v>23.7935031263772</v>
      </c>
      <c r="R222" s="130">
        <v>96158.679260253906</v>
      </c>
      <c r="T222" s="130">
        <v>85840</v>
      </c>
      <c r="U222" s="130">
        <v>7320</v>
      </c>
      <c r="AB222" s="130">
        <v>32892.550000000003</v>
      </c>
      <c r="AC222" s="130">
        <v>32892.545410156301</v>
      </c>
      <c r="AD222" s="130">
        <v>39.3447487593223</v>
      </c>
      <c r="AF222" s="130">
        <v>32892.545410156301</v>
      </c>
      <c r="AG222" s="130">
        <v>36675.884277343801</v>
      </c>
      <c r="AH222" s="130">
        <v>19.1134239155598</v>
      </c>
      <c r="AI222" s="130">
        <v>15978.9853515625</v>
      </c>
      <c r="AL222" s="130">
        <v>0</v>
      </c>
      <c r="AM222" s="130">
        <v>-16913.560058593801</v>
      </c>
    </row>
    <row r="223" spans="1:39" ht="16.5" hidden="1" x14ac:dyDescent="0.5">
      <c r="A223" s="20" t="str">
        <f>INDEX(Resource_Match!$B$2:$B$17,MATCH($H223,Resource_Match!$C$2:$C$17,0))</f>
        <v>Solar</v>
      </c>
      <c r="B223" s="20" t="str">
        <f>INDEX(Resource_Match!$A$2:$A$17,MATCH($H223,Resource_Match!$C$2:$C$17,0))</f>
        <v>Utility Solar</v>
      </c>
      <c r="C223" s="20" t="str">
        <f>IFERROR(INDEX(Project_Match!$C$3:$C$151,MATCH(I223,Project_Match!$A$3:$A$151,0)),"")</f>
        <v>New Solar</v>
      </c>
      <c r="D223" s="129" t="s">
        <v>406</v>
      </c>
      <c r="E223" s="129">
        <v>0</v>
      </c>
      <c r="F223" s="129" t="s">
        <v>407</v>
      </c>
      <c r="G223" s="130" t="s">
        <v>407</v>
      </c>
      <c r="H223" s="130" t="s">
        <v>45</v>
      </c>
      <c r="I223" s="130" t="s">
        <v>219</v>
      </c>
      <c r="J223" s="129">
        <v>2048</v>
      </c>
      <c r="K223" s="130">
        <v>12</v>
      </c>
      <c r="L223" s="130">
        <v>240</v>
      </c>
      <c r="M223" s="130">
        <v>64.800003051757798</v>
      </c>
      <c r="N223" s="130">
        <v>26.5302591853672</v>
      </c>
      <c r="O223" s="130">
        <v>501.60509490966803</v>
      </c>
      <c r="P223" s="130">
        <v>23.7935021492519</v>
      </c>
      <c r="R223" s="130">
        <v>57695.208160400398</v>
      </c>
      <c r="T223" s="130">
        <v>51504</v>
      </c>
      <c r="U223" s="130">
        <v>4392</v>
      </c>
      <c r="AB223" s="130">
        <v>18237.87</v>
      </c>
      <c r="AC223" s="130">
        <v>18237.872253418001</v>
      </c>
      <c r="AD223" s="130">
        <v>36.359025134508201</v>
      </c>
      <c r="AF223" s="130">
        <v>18237.872253418001</v>
      </c>
      <c r="AG223" s="130">
        <v>20335.613586425799</v>
      </c>
      <c r="AH223" s="130">
        <v>19.113424444961499</v>
      </c>
      <c r="AI223" s="130">
        <v>9587.3910827636701</v>
      </c>
      <c r="AL223" s="130">
        <v>0</v>
      </c>
      <c r="AM223" s="130">
        <v>-8650.4811706543005</v>
      </c>
    </row>
    <row r="224" spans="1:39" ht="16.5" hidden="1" x14ac:dyDescent="0.5">
      <c r="A224" s="20" t="str">
        <f>INDEX(Resource_Match!$B$2:$B$17,MATCH($H224,Resource_Match!$C$2:$C$17,0))</f>
        <v>Solar</v>
      </c>
      <c r="B224" s="20" t="str">
        <f>INDEX(Resource_Match!$A$2:$A$17,MATCH($H224,Resource_Match!$C$2:$C$17,0))</f>
        <v>Utility Solar</v>
      </c>
      <c r="C224" s="20" t="str">
        <f>IFERROR(INDEX(Project_Match!$C$3:$C$151,MATCH(I224,Project_Match!$A$3:$A$151,0)),"")</f>
        <v>New Solar</v>
      </c>
      <c r="D224" s="129" t="s">
        <v>406</v>
      </c>
      <c r="E224" s="129">
        <v>0</v>
      </c>
      <c r="F224" s="129" t="s">
        <v>407</v>
      </c>
      <c r="G224" s="130" t="s">
        <v>407</v>
      </c>
      <c r="H224" s="130" t="s">
        <v>45</v>
      </c>
      <c r="I224" s="130" t="s">
        <v>223</v>
      </c>
      <c r="J224" s="129">
        <v>2048</v>
      </c>
      <c r="K224" s="130">
        <v>5</v>
      </c>
      <c r="L224" s="130">
        <v>100</v>
      </c>
      <c r="M224" s="130">
        <v>27.000001907348601</v>
      </c>
      <c r="N224" s="130">
        <v>26.5302603796314</v>
      </c>
      <c r="O224" s="130">
        <v>209.002131462097</v>
      </c>
      <c r="P224" s="130">
        <v>23.7935031263772</v>
      </c>
      <c r="R224" s="130">
        <v>24039.669815063498</v>
      </c>
      <c r="T224" s="130">
        <v>21460</v>
      </c>
      <c r="U224" s="130">
        <v>1830</v>
      </c>
      <c r="AB224" s="130">
        <v>7207.7</v>
      </c>
      <c r="AC224" s="130">
        <v>7207.6961975097702</v>
      </c>
      <c r="AD224" s="130">
        <v>34.486232973259902</v>
      </c>
      <c r="AF224" s="130">
        <v>7207.6961975097702</v>
      </c>
      <c r="AG224" s="130">
        <v>8036.7337341308603</v>
      </c>
      <c r="AH224" s="130">
        <v>19.1134239155598</v>
      </c>
      <c r="AI224" s="130">
        <v>3994.74633789063</v>
      </c>
      <c r="AL224" s="130">
        <v>0</v>
      </c>
      <c r="AM224" s="130">
        <v>-3212.9498596191402</v>
      </c>
    </row>
    <row r="225" spans="1:39" ht="16.5" hidden="1" x14ac:dyDescent="0.5">
      <c r="A225" s="20" t="str">
        <f>INDEX(Resource_Match!$B$2:$B$17,MATCH($H225,Resource_Match!$C$2:$C$17,0))</f>
        <v>Wind</v>
      </c>
      <c r="B225" s="20" t="str">
        <f>INDEX(Resource_Match!$A$2:$A$17,MATCH($H225,Resource_Match!$C$2:$C$17,0))</f>
        <v>Onshore Wind</v>
      </c>
      <c r="C225" s="20" t="str">
        <f>IFERROR(INDEX(Project_Match!$C$3:$C$151,MATCH(I225,Project_Match!$A$3:$A$151,0)),"")</f>
        <v>New Wind</v>
      </c>
      <c r="D225" s="129" t="s">
        <v>406</v>
      </c>
      <c r="E225" s="129">
        <v>0</v>
      </c>
      <c r="F225" s="129" t="s">
        <v>407</v>
      </c>
      <c r="G225" s="130" t="s">
        <v>407</v>
      </c>
      <c r="H225" s="130" t="s">
        <v>59</v>
      </c>
      <c r="I225" s="130" t="s">
        <v>278</v>
      </c>
      <c r="J225" s="129">
        <v>2048</v>
      </c>
      <c r="K225" s="130">
        <v>2</v>
      </c>
      <c r="L225" s="130">
        <v>200</v>
      </c>
      <c r="M225" s="130">
        <v>20</v>
      </c>
      <c r="N225" s="130">
        <v>36.850978985075997</v>
      </c>
      <c r="O225" s="130">
        <v>635.50889587402298</v>
      </c>
      <c r="P225" s="130">
        <v>36.174231322519503</v>
      </c>
      <c r="R225" s="130">
        <v>11889.104942321799</v>
      </c>
      <c r="T225" s="130">
        <v>16970</v>
      </c>
      <c r="U225" s="130">
        <v>556</v>
      </c>
      <c r="AB225" s="130">
        <v>49549.4</v>
      </c>
      <c r="AC225" s="130">
        <v>49549.395751953103</v>
      </c>
      <c r="AD225" s="130">
        <v>77.968060043923103</v>
      </c>
      <c r="AF225" s="130">
        <v>49549.395751953103</v>
      </c>
      <c r="AG225" s="130">
        <v>50476.366943359397</v>
      </c>
      <c r="AH225" s="130">
        <v>53.167272715835097</v>
      </c>
      <c r="AI225" s="130">
        <v>33788.274780273401</v>
      </c>
      <c r="AL225" s="130">
        <v>0</v>
      </c>
      <c r="AM225" s="130">
        <v>-15761.1209716797</v>
      </c>
    </row>
    <row r="226" spans="1:39" ht="16.5" hidden="1" x14ac:dyDescent="0.5">
      <c r="A226" s="20" t="str">
        <f>INDEX(Resource_Match!$B$2:$B$17,MATCH($H226,Resource_Match!$C$2:$C$17,0))</f>
        <v>Wind</v>
      </c>
      <c r="B226" s="20" t="str">
        <f>INDEX(Resource_Match!$A$2:$A$17,MATCH($H226,Resource_Match!$C$2:$C$17,0))</f>
        <v>Onshore Wind</v>
      </c>
      <c r="C226" s="20" t="str">
        <f>IFERROR(INDEX(Project_Match!$C$3:$C$151,MATCH(I226,Project_Match!$A$3:$A$151,0)),"")</f>
        <v>New Wind</v>
      </c>
      <c r="D226" s="129" t="s">
        <v>406</v>
      </c>
      <c r="E226" s="129">
        <v>0</v>
      </c>
      <c r="F226" s="129" t="s">
        <v>407</v>
      </c>
      <c r="G226" s="130" t="s">
        <v>407</v>
      </c>
      <c r="H226" s="130" t="s">
        <v>59</v>
      </c>
      <c r="I226" s="130" t="s">
        <v>280</v>
      </c>
      <c r="J226" s="129">
        <v>2048</v>
      </c>
      <c r="K226" s="130">
        <v>2</v>
      </c>
      <c r="L226" s="130">
        <v>200</v>
      </c>
      <c r="M226" s="130">
        <v>24</v>
      </c>
      <c r="N226" s="130">
        <v>36.850978985075997</v>
      </c>
      <c r="O226" s="130">
        <v>635.50889587402298</v>
      </c>
      <c r="P226" s="130">
        <v>36.174231322519503</v>
      </c>
      <c r="R226" s="130">
        <v>11889.104942321799</v>
      </c>
      <c r="T226" s="130">
        <v>16970</v>
      </c>
      <c r="U226" s="130">
        <v>556</v>
      </c>
      <c r="AB226" s="130">
        <v>46870.03</v>
      </c>
      <c r="AC226" s="130">
        <v>46870.033203125</v>
      </c>
      <c r="AD226" s="130">
        <v>73.751970283065901</v>
      </c>
      <c r="AF226" s="130">
        <v>46870.033203125</v>
      </c>
      <c r="AG226" s="130">
        <v>47746.8779296875</v>
      </c>
      <c r="AH226" s="130">
        <v>53.167272715835097</v>
      </c>
      <c r="AI226" s="130">
        <v>33788.274780273401</v>
      </c>
      <c r="AL226" s="130">
        <v>0</v>
      </c>
      <c r="AM226" s="130">
        <v>-13081.758422851601</v>
      </c>
    </row>
    <row r="227" spans="1:39" ht="16.5" hidden="1" x14ac:dyDescent="0.5">
      <c r="A227" s="20" t="str">
        <f>INDEX(Resource_Match!$B$2:$B$17,MATCH($H227,Resource_Match!$C$2:$C$17,0))</f>
        <v>Solar</v>
      </c>
      <c r="B227" s="20" t="str">
        <f>INDEX(Resource_Match!$A$2:$A$17,MATCH($H227,Resource_Match!$C$2:$C$17,0))</f>
        <v>Utility Solar</v>
      </c>
      <c r="C227" s="20" t="str">
        <f>IFERROR(INDEX(Project_Match!$C$3:$C$151,MATCH(I227,Project_Match!$A$3:$A$151,0)),"")</f>
        <v>New Solar</v>
      </c>
      <c r="D227" s="129" t="s">
        <v>406</v>
      </c>
      <c r="E227" s="129">
        <v>0</v>
      </c>
      <c r="F227" s="129" t="s">
        <v>407</v>
      </c>
      <c r="G227" s="130" t="s">
        <v>407</v>
      </c>
      <c r="H227" s="130" t="s">
        <v>45</v>
      </c>
      <c r="I227" s="130" t="s">
        <v>341</v>
      </c>
      <c r="J227" s="129">
        <v>2048</v>
      </c>
      <c r="K227" s="130">
        <v>1</v>
      </c>
      <c r="L227" s="130">
        <v>20</v>
      </c>
      <c r="M227" s="130">
        <v>5.4000000953674299</v>
      </c>
      <c r="N227" s="130">
        <v>26.530259592502698</v>
      </c>
      <c r="O227" s="130">
        <v>41.800424337387099</v>
      </c>
      <c r="P227" s="130">
        <v>23.793502013539999</v>
      </c>
      <c r="R227" s="130">
        <v>4807.9340419769296</v>
      </c>
      <c r="T227" s="130">
        <v>4292</v>
      </c>
      <c r="U227" s="130">
        <v>366</v>
      </c>
      <c r="AB227" s="130">
        <v>1328.77</v>
      </c>
      <c r="AC227" s="130">
        <v>1328.7672653198199</v>
      </c>
      <c r="AD227" s="130">
        <v>31.788367854709801</v>
      </c>
      <c r="AF227" s="130">
        <v>1328.7672653198199</v>
      </c>
      <c r="AG227" s="130">
        <v>1481.6035995483401</v>
      </c>
      <c r="AH227" s="130">
        <v>19.113425740356501</v>
      </c>
      <c r="AI227" s="130">
        <v>798.949306488037</v>
      </c>
      <c r="AL227" s="130">
        <v>0</v>
      </c>
      <c r="AM227" s="130">
        <v>-529.817958831787</v>
      </c>
    </row>
    <row r="228" spans="1:39" ht="16.5" x14ac:dyDescent="0.5">
      <c r="A228" s="20" t="str">
        <f>INDEX(Resource_Match!$B$2:$B$17,MATCH($H228,Resource_Match!$C$2:$C$17,0))</f>
        <v>Gas</v>
      </c>
      <c r="B228" s="20" t="str">
        <f>INDEX(Resource_Match!$A$2:$A$17,MATCH($H228,Resource_Match!$C$2:$C$17,0))</f>
        <v>Gas</v>
      </c>
      <c r="C228" s="20" t="str">
        <f>IFERROR(INDEX(Project_Match!$C$3:$C$151,MATCH(I228,Project_Match!$A$3:$A$151,0)),"")</f>
        <v/>
      </c>
      <c r="D228" s="129" t="s">
        <v>406</v>
      </c>
      <c r="E228" s="129">
        <v>0</v>
      </c>
      <c r="F228" s="129" t="s">
        <v>407</v>
      </c>
      <c r="G228" s="130" t="s">
        <v>407</v>
      </c>
      <c r="H228" s="130" t="s">
        <v>41</v>
      </c>
      <c r="I228" s="130" t="s">
        <v>445</v>
      </c>
      <c r="J228" s="129">
        <v>2048</v>
      </c>
      <c r="K228" s="130">
        <v>1</v>
      </c>
      <c r="L228" s="130">
        <v>125</v>
      </c>
      <c r="M228" s="130">
        <v>125</v>
      </c>
      <c r="N228" s="130">
        <v>87.469317048842399</v>
      </c>
      <c r="AE228" s="130">
        <v>1715.31335449219</v>
      </c>
      <c r="AF228" s="130">
        <v>1715.31335449219</v>
      </c>
      <c r="AG228" s="130">
        <v>1715.31335449219</v>
      </c>
      <c r="AL228" s="130">
        <v>0</v>
      </c>
      <c r="AM228" s="130">
        <v>-1715.31335449219</v>
      </c>
    </row>
    <row r="229" spans="1:39" ht="16.5" hidden="1" x14ac:dyDescent="0.5">
      <c r="A229" s="20" t="str">
        <f>INDEX(Resource_Match!$B$2:$B$17,MATCH($H229,Resource_Match!$C$2:$C$17,0))</f>
        <v>Solar</v>
      </c>
      <c r="B229" s="20" t="str">
        <f>INDEX(Resource_Match!$A$2:$A$17,MATCH($H229,Resource_Match!$C$2:$C$17,0))</f>
        <v>Utility Solar</v>
      </c>
      <c r="C229" s="20" t="str">
        <f>IFERROR(INDEX(Project_Match!$C$3:$C$151,MATCH(I229,Project_Match!$A$3:$A$151,0)),"")</f>
        <v>New Solar</v>
      </c>
      <c r="D229" s="129" t="s">
        <v>406</v>
      </c>
      <c r="E229" s="129">
        <v>0</v>
      </c>
      <c r="F229" s="129" t="s">
        <v>407</v>
      </c>
      <c r="G229" s="130" t="s">
        <v>407</v>
      </c>
      <c r="H229" s="130" t="s">
        <v>45</v>
      </c>
      <c r="I229" s="130" t="s">
        <v>208</v>
      </c>
      <c r="J229" s="129">
        <v>2049</v>
      </c>
      <c r="K229" s="130">
        <v>20</v>
      </c>
      <c r="L229" s="130">
        <v>400</v>
      </c>
      <c r="M229" s="130">
        <v>196</v>
      </c>
      <c r="N229" s="130">
        <v>26.574048821784601</v>
      </c>
      <c r="O229" s="130">
        <v>808.03358840942406</v>
      </c>
      <c r="P229" s="130">
        <v>23.060319303921901</v>
      </c>
      <c r="R229" s="130">
        <v>123121.04785156299</v>
      </c>
      <c r="T229" s="130">
        <v>84760</v>
      </c>
      <c r="U229" s="130">
        <v>7300</v>
      </c>
      <c r="AB229" s="130">
        <v>38853.07</v>
      </c>
      <c r="AC229" s="130">
        <v>38853.072021484397</v>
      </c>
      <c r="AD229" s="130">
        <v>48.083486353537403</v>
      </c>
      <c r="AF229" s="130">
        <v>38853.072021484397</v>
      </c>
      <c r="AG229" s="130">
        <v>44773.161376953103</v>
      </c>
      <c r="AH229" s="130">
        <v>17.0392586421384</v>
      </c>
      <c r="AI229" s="130">
        <v>13768.293304443399</v>
      </c>
      <c r="AL229" s="130">
        <v>0</v>
      </c>
      <c r="AM229" s="130">
        <v>-25084.778717041001</v>
      </c>
    </row>
    <row r="230" spans="1:39" ht="16.5" hidden="1" x14ac:dyDescent="0.5">
      <c r="A230" s="20" t="str">
        <f>INDEX(Resource_Match!$B$2:$B$17,MATCH($H230,Resource_Match!$C$2:$C$17,0))</f>
        <v>Solar</v>
      </c>
      <c r="B230" s="20" t="str">
        <f>INDEX(Resource_Match!$A$2:$A$17,MATCH($H230,Resource_Match!$C$2:$C$17,0))</f>
        <v>Utility Solar</v>
      </c>
      <c r="C230" s="20" t="str">
        <f>IFERROR(INDEX(Project_Match!$C$3:$C$151,MATCH(I230,Project_Match!$A$3:$A$151,0)),"")</f>
        <v>New Solar</v>
      </c>
      <c r="D230" s="129" t="s">
        <v>406</v>
      </c>
      <c r="E230" s="129">
        <v>0</v>
      </c>
      <c r="F230" s="129" t="s">
        <v>407</v>
      </c>
      <c r="G230" s="130" t="s">
        <v>407</v>
      </c>
      <c r="H230" s="130" t="s">
        <v>45</v>
      </c>
      <c r="I230" s="130" t="s">
        <v>211</v>
      </c>
      <c r="J230" s="129">
        <v>2049</v>
      </c>
      <c r="K230" s="130">
        <v>25</v>
      </c>
      <c r="L230" s="130">
        <v>500</v>
      </c>
      <c r="M230" s="130">
        <v>200</v>
      </c>
      <c r="N230" s="130">
        <v>26.5740492137055</v>
      </c>
      <c r="O230" s="130">
        <v>1010.04198074341</v>
      </c>
      <c r="P230" s="130">
        <v>23.060319195055001</v>
      </c>
      <c r="R230" s="130">
        <v>153901.304504395</v>
      </c>
      <c r="T230" s="130">
        <v>105950</v>
      </c>
      <c r="U230" s="130">
        <v>9125</v>
      </c>
      <c r="AB230" s="130">
        <v>45884.04</v>
      </c>
      <c r="AC230" s="130">
        <v>45884.041503906301</v>
      </c>
      <c r="AD230" s="130">
        <v>45.427855850243802</v>
      </c>
      <c r="AF230" s="130">
        <v>45884.041503906301</v>
      </c>
      <c r="AG230" s="130">
        <v>52875.4482421875</v>
      </c>
      <c r="AH230" s="130">
        <v>17.039258820776102</v>
      </c>
      <c r="AI230" s="130">
        <v>17210.366729736299</v>
      </c>
      <c r="AL230" s="130">
        <v>0</v>
      </c>
      <c r="AM230" s="130">
        <v>-28673.6747741699</v>
      </c>
    </row>
    <row r="231" spans="1:39" ht="16.5" hidden="1" x14ac:dyDescent="0.5">
      <c r="A231" s="20" t="str">
        <f>INDEX(Resource_Match!$B$2:$B$17,MATCH($H231,Resource_Match!$C$2:$C$17,0))</f>
        <v>Solar</v>
      </c>
      <c r="B231" s="20" t="str">
        <f>INDEX(Resource_Match!$A$2:$A$17,MATCH($H231,Resource_Match!$C$2:$C$17,0))</f>
        <v>Utility Solar</v>
      </c>
      <c r="C231" s="20" t="str">
        <f>IFERROR(INDEX(Project_Match!$C$3:$C$151,MATCH(I231,Project_Match!$A$3:$A$151,0)),"")</f>
        <v>New Solar</v>
      </c>
      <c r="D231" s="129" t="s">
        <v>406</v>
      </c>
      <c r="E231" s="129">
        <v>0</v>
      </c>
      <c r="F231" s="129" t="s">
        <v>407</v>
      </c>
      <c r="G231" s="130" t="s">
        <v>407</v>
      </c>
      <c r="H231" s="130" t="s">
        <v>45</v>
      </c>
      <c r="I231" s="130" t="s">
        <v>214</v>
      </c>
      <c r="J231" s="129">
        <v>2049</v>
      </c>
      <c r="K231" s="130">
        <v>25</v>
      </c>
      <c r="L231" s="130">
        <v>500</v>
      </c>
      <c r="M231" s="130">
        <v>200</v>
      </c>
      <c r="N231" s="130">
        <v>26.5740492137055</v>
      </c>
      <c r="O231" s="130">
        <v>1010.04198074341</v>
      </c>
      <c r="P231" s="130">
        <v>23.060319195055001</v>
      </c>
      <c r="R231" s="130">
        <v>153901.304504395</v>
      </c>
      <c r="T231" s="130">
        <v>105950</v>
      </c>
      <c r="U231" s="130">
        <v>9125</v>
      </c>
      <c r="AB231" s="130">
        <v>43233.49</v>
      </c>
      <c r="AC231" s="130">
        <v>43233.493896484397</v>
      </c>
      <c r="AD231" s="130">
        <v>42.803660363368003</v>
      </c>
      <c r="AF231" s="130">
        <v>43233.493896484397</v>
      </c>
      <c r="AG231" s="130">
        <v>49821.030517578103</v>
      </c>
      <c r="AH231" s="130">
        <v>17.039258820776102</v>
      </c>
      <c r="AI231" s="130">
        <v>17210.366729736299</v>
      </c>
      <c r="AL231" s="130">
        <v>0</v>
      </c>
      <c r="AM231" s="130">
        <v>-26023.127166748</v>
      </c>
    </row>
    <row r="232" spans="1:39" ht="16.5" hidden="1" x14ac:dyDescent="0.5">
      <c r="A232" s="20" t="str">
        <f>INDEX(Resource_Match!$B$2:$B$17,MATCH($H232,Resource_Match!$C$2:$C$17,0))</f>
        <v>Solar</v>
      </c>
      <c r="B232" s="20" t="str">
        <f>INDEX(Resource_Match!$A$2:$A$17,MATCH($H232,Resource_Match!$C$2:$C$17,0))</f>
        <v>Utility Solar</v>
      </c>
      <c r="C232" s="20" t="str">
        <f>IFERROR(INDEX(Project_Match!$C$3:$C$151,MATCH(I232,Project_Match!$A$3:$A$151,0)),"")</f>
        <v>New Solar</v>
      </c>
      <c r="D232" s="129" t="s">
        <v>406</v>
      </c>
      <c r="E232" s="129">
        <v>0</v>
      </c>
      <c r="F232" s="129" t="s">
        <v>407</v>
      </c>
      <c r="G232" s="130" t="s">
        <v>407</v>
      </c>
      <c r="H232" s="130" t="s">
        <v>45</v>
      </c>
      <c r="I232" s="130" t="s">
        <v>217</v>
      </c>
      <c r="J232" s="129">
        <v>2049</v>
      </c>
      <c r="K232" s="130">
        <v>20</v>
      </c>
      <c r="L232" s="130">
        <v>400</v>
      </c>
      <c r="M232" s="130">
        <v>160</v>
      </c>
      <c r="N232" s="130">
        <v>26.574048821784601</v>
      </c>
      <c r="O232" s="130">
        <v>808.03358840942406</v>
      </c>
      <c r="P232" s="130">
        <v>23.060319303921901</v>
      </c>
      <c r="R232" s="130">
        <v>123121.04785156299</v>
      </c>
      <c r="T232" s="130">
        <v>84760</v>
      </c>
      <c r="U232" s="130">
        <v>7300</v>
      </c>
      <c r="AB232" s="130">
        <v>32491.3</v>
      </c>
      <c r="AC232" s="130">
        <v>32491.297363281301</v>
      </c>
      <c r="AD232" s="130">
        <v>40.210330151298301</v>
      </c>
      <c r="AF232" s="130">
        <v>32491.297363281301</v>
      </c>
      <c r="AG232" s="130">
        <v>37442.037109375</v>
      </c>
      <c r="AH232" s="130">
        <v>17.0392586421384</v>
      </c>
      <c r="AI232" s="130">
        <v>13768.293304443399</v>
      </c>
      <c r="AL232" s="130">
        <v>0</v>
      </c>
      <c r="AM232" s="130">
        <v>-18723.004058837902</v>
      </c>
    </row>
    <row r="233" spans="1:39" ht="16.5" hidden="1" x14ac:dyDescent="0.5">
      <c r="A233" s="20" t="str">
        <f>INDEX(Resource_Match!$B$2:$B$17,MATCH($H233,Resource_Match!$C$2:$C$17,0))</f>
        <v>Solar</v>
      </c>
      <c r="B233" s="20" t="str">
        <f>INDEX(Resource_Match!$A$2:$A$17,MATCH($H233,Resource_Match!$C$2:$C$17,0))</f>
        <v>Utility Solar</v>
      </c>
      <c r="C233" s="20" t="str">
        <f>IFERROR(INDEX(Project_Match!$C$3:$C$151,MATCH(I233,Project_Match!$A$3:$A$151,0)),"")</f>
        <v>New Solar</v>
      </c>
      <c r="D233" s="129" t="s">
        <v>406</v>
      </c>
      <c r="E233" s="129">
        <v>0</v>
      </c>
      <c r="F233" s="129" t="s">
        <v>407</v>
      </c>
      <c r="G233" s="130" t="s">
        <v>407</v>
      </c>
      <c r="H233" s="130" t="s">
        <v>45</v>
      </c>
      <c r="I233" s="130" t="s">
        <v>219</v>
      </c>
      <c r="J233" s="129">
        <v>2049</v>
      </c>
      <c r="K233" s="130">
        <v>12</v>
      </c>
      <c r="L233" s="130">
        <v>240</v>
      </c>
      <c r="M233" s="130">
        <v>64.800003051757798</v>
      </c>
      <c r="N233" s="130">
        <v>26.574047823837699</v>
      </c>
      <c r="O233" s="130">
        <v>484.82014465332003</v>
      </c>
      <c r="P233" s="130">
        <v>23.060318904743198</v>
      </c>
      <c r="R233" s="130">
        <v>73872.628112792998</v>
      </c>
      <c r="T233" s="130">
        <v>50856</v>
      </c>
      <c r="U233" s="130">
        <v>4380</v>
      </c>
      <c r="AB233" s="130">
        <v>18015.39</v>
      </c>
      <c r="AC233" s="130">
        <v>18015.393249511701</v>
      </c>
      <c r="AD233" s="130">
        <v>37.1589205774318</v>
      </c>
      <c r="AF233" s="130">
        <v>18015.393249511701</v>
      </c>
      <c r="AG233" s="130">
        <v>20760.4216308594</v>
      </c>
      <c r="AH233" s="130">
        <v>17.0392585279412</v>
      </c>
      <c r="AI233" s="130">
        <v>8260.9757843017596</v>
      </c>
      <c r="AL233" s="130">
        <v>0</v>
      </c>
      <c r="AM233" s="130">
        <v>-9754.4174652099591</v>
      </c>
    </row>
    <row r="234" spans="1:39" ht="16.5" hidden="1" x14ac:dyDescent="0.5">
      <c r="A234" s="20" t="str">
        <f>INDEX(Resource_Match!$B$2:$B$17,MATCH($H234,Resource_Match!$C$2:$C$17,0))</f>
        <v>Solar</v>
      </c>
      <c r="B234" s="20" t="str">
        <f>INDEX(Resource_Match!$A$2:$A$17,MATCH($H234,Resource_Match!$C$2:$C$17,0))</f>
        <v>Utility Solar</v>
      </c>
      <c r="C234" s="20" t="str">
        <f>IFERROR(INDEX(Project_Match!$C$3:$C$151,MATCH(I234,Project_Match!$A$3:$A$151,0)),"")</f>
        <v>New Solar</v>
      </c>
      <c r="D234" s="129" t="s">
        <v>406</v>
      </c>
      <c r="E234" s="129">
        <v>0</v>
      </c>
      <c r="F234" s="129" t="s">
        <v>407</v>
      </c>
      <c r="G234" s="130" t="s">
        <v>407</v>
      </c>
      <c r="H234" s="130" t="s">
        <v>45</v>
      </c>
      <c r="I234" s="130" t="s">
        <v>223</v>
      </c>
      <c r="J234" s="129">
        <v>2049</v>
      </c>
      <c r="K234" s="130">
        <v>5</v>
      </c>
      <c r="L234" s="130">
        <v>100</v>
      </c>
      <c r="M234" s="130">
        <v>27.000001907348601</v>
      </c>
      <c r="N234" s="130">
        <v>26.574048821784601</v>
      </c>
      <c r="O234" s="130">
        <v>202.00839710235601</v>
      </c>
      <c r="P234" s="130">
        <v>23.060319303921901</v>
      </c>
      <c r="R234" s="130">
        <v>30780.2619628906</v>
      </c>
      <c r="T234" s="130">
        <v>21190</v>
      </c>
      <c r="U234" s="130">
        <v>1825</v>
      </c>
      <c r="AB234" s="130">
        <v>7119.77</v>
      </c>
      <c r="AC234" s="130">
        <v>7119.7711791992197</v>
      </c>
      <c r="AD234" s="130">
        <v>35.244926851192702</v>
      </c>
      <c r="AF234" s="130">
        <v>7119.7711791992197</v>
      </c>
      <c r="AG234" s="130">
        <v>8204.6192321777307</v>
      </c>
      <c r="AH234" s="130">
        <v>17.0392586421384</v>
      </c>
      <c r="AI234" s="130">
        <v>3442.0733261108398</v>
      </c>
      <c r="AL234" s="130">
        <v>0</v>
      </c>
      <c r="AM234" s="130">
        <v>-3677.6978530883798</v>
      </c>
    </row>
    <row r="235" spans="1:39" ht="16.5" hidden="1" x14ac:dyDescent="0.5">
      <c r="A235" s="20" t="str">
        <f>INDEX(Resource_Match!$B$2:$B$17,MATCH($H235,Resource_Match!$C$2:$C$17,0))</f>
        <v>Wind</v>
      </c>
      <c r="B235" s="20" t="str">
        <f>INDEX(Resource_Match!$A$2:$A$17,MATCH($H235,Resource_Match!$C$2:$C$17,0))</f>
        <v>Onshore Wind</v>
      </c>
      <c r="C235" s="20" t="str">
        <f>IFERROR(INDEX(Project_Match!$C$3:$C$151,MATCH(I235,Project_Match!$A$3:$A$151,0)),"")</f>
        <v>New Wind</v>
      </c>
      <c r="D235" s="129" t="s">
        <v>406</v>
      </c>
      <c r="E235" s="129">
        <v>0</v>
      </c>
      <c r="F235" s="129" t="s">
        <v>407</v>
      </c>
      <c r="G235" s="130" t="s">
        <v>407</v>
      </c>
      <c r="H235" s="130" t="s">
        <v>59</v>
      </c>
      <c r="I235" s="130" t="s">
        <v>278</v>
      </c>
      <c r="J235" s="129">
        <v>2049</v>
      </c>
      <c r="K235" s="130">
        <v>2</v>
      </c>
      <c r="L235" s="130">
        <v>200</v>
      </c>
      <c r="M235" s="130">
        <v>20</v>
      </c>
      <c r="N235" s="130">
        <v>36.705609652549697</v>
      </c>
      <c r="O235" s="130">
        <v>626.28117942810104</v>
      </c>
      <c r="P235" s="130">
        <v>35.746642661421298</v>
      </c>
      <c r="R235" s="130">
        <v>16801.117736816399</v>
      </c>
      <c r="T235" s="130">
        <v>16924</v>
      </c>
      <c r="U235" s="130">
        <v>552</v>
      </c>
      <c r="AB235" s="130">
        <v>49904.18</v>
      </c>
      <c r="AC235" s="130">
        <v>49904.176513671897</v>
      </c>
      <c r="AD235" s="130">
        <v>79.683340571151604</v>
      </c>
      <c r="AF235" s="130">
        <v>49904.176513671897</v>
      </c>
      <c r="AG235" s="130">
        <v>51242.947265625</v>
      </c>
      <c r="AH235" s="130">
        <v>54.742941939388203</v>
      </c>
      <c r="AI235" s="130">
        <v>34284.474243164099</v>
      </c>
      <c r="AL235" s="130">
        <v>0</v>
      </c>
      <c r="AM235" s="130">
        <v>-15619.7022705078</v>
      </c>
    </row>
    <row r="236" spans="1:39" ht="16.5" hidden="1" x14ac:dyDescent="0.5">
      <c r="A236" s="20" t="str">
        <f>INDEX(Resource_Match!$B$2:$B$17,MATCH($H236,Resource_Match!$C$2:$C$17,0))</f>
        <v>Wind</v>
      </c>
      <c r="B236" s="20" t="str">
        <f>INDEX(Resource_Match!$A$2:$A$17,MATCH($H236,Resource_Match!$C$2:$C$17,0))</f>
        <v>Onshore Wind</v>
      </c>
      <c r="C236" s="20" t="str">
        <f>IFERROR(INDEX(Project_Match!$C$3:$C$151,MATCH(I236,Project_Match!$A$3:$A$151,0)),"")</f>
        <v>New Wind</v>
      </c>
      <c r="D236" s="129" t="s">
        <v>406</v>
      </c>
      <c r="E236" s="129">
        <v>0</v>
      </c>
      <c r="F236" s="129" t="s">
        <v>407</v>
      </c>
      <c r="G236" s="130" t="s">
        <v>407</v>
      </c>
      <c r="H236" s="130" t="s">
        <v>59</v>
      </c>
      <c r="I236" s="130" t="s">
        <v>280</v>
      </c>
      <c r="J236" s="129">
        <v>2049</v>
      </c>
      <c r="K236" s="130">
        <v>2</v>
      </c>
      <c r="L236" s="130">
        <v>200</v>
      </c>
      <c r="M236" s="130">
        <v>24</v>
      </c>
      <c r="N236" s="130">
        <v>36.705609652549697</v>
      </c>
      <c r="O236" s="130">
        <v>626.28117942810104</v>
      </c>
      <c r="P236" s="130">
        <v>35.746642661421298</v>
      </c>
      <c r="R236" s="130">
        <v>16801.117736816399</v>
      </c>
      <c r="T236" s="130">
        <v>16924</v>
      </c>
      <c r="U236" s="130">
        <v>552</v>
      </c>
      <c r="AB236" s="130">
        <v>47205.64</v>
      </c>
      <c r="AC236" s="130">
        <v>47205.639526367202</v>
      </c>
      <c r="AD236" s="130">
        <v>75.374513999404897</v>
      </c>
      <c r="AF236" s="130">
        <v>47205.639526367202</v>
      </c>
      <c r="AG236" s="130">
        <v>48472.016479492202</v>
      </c>
      <c r="AH236" s="130">
        <v>54.742941939388203</v>
      </c>
      <c r="AI236" s="130">
        <v>34284.474243164099</v>
      </c>
      <c r="AL236" s="130">
        <v>0</v>
      </c>
      <c r="AM236" s="130">
        <v>-12921.1652832031</v>
      </c>
    </row>
    <row r="237" spans="1:39" ht="16.5" hidden="1" x14ac:dyDescent="0.5">
      <c r="A237" s="20" t="str">
        <f>INDEX(Resource_Match!$B$2:$B$17,MATCH($H237,Resource_Match!$C$2:$C$17,0))</f>
        <v>Solar</v>
      </c>
      <c r="B237" s="20" t="str">
        <f>INDEX(Resource_Match!$A$2:$A$17,MATCH($H237,Resource_Match!$C$2:$C$17,0))</f>
        <v>Utility Solar</v>
      </c>
      <c r="C237" s="20" t="str">
        <f>IFERROR(INDEX(Project_Match!$C$3:$C$151,MATCH(I237,Project_Match!$A$3:$A$151,0)),"")</f>
        <v>New Solar</v>
      </c>
      <c r="D237" s="129" t="s">
        <v>406</v>
      </c>
      <c r="E237" s="129">
        <v>0</v>
      </c>
      <c r="F237" s="129" t="s">
        <v>407</v>
      </c>
      <c r="G237" s="130" t="s">
        <v>407</v>
      </c>
      <c r="H237" s="130" t="s">
        <v>45</v>
      </c>
      <c r="I237" s="130" t="s">
        <v>341</v>
      </c>
      <c r="J237" s="129">
        <v>2049</v>
      </c>
      <c r="K237" s="130">
        <v>1</v>
      </c>
      <c r="L237" s="130">
        <v>20</v>
      </c>
      <c r="M237" s="130">
        <v>5.4000000953674299</v>
      </c>
      <c r="N237" s="130">
        <v>26.574048549617299</v>
      </c>
      <c r="O237" s="130">
        <v>40.401679754257202</v>
      </c>
      <c r="P237" s="130">
        <v>23.060319494439</v>
      </c>
      <c r="R237" s="130">
        <v>6156.05223846436</v>
      </c>
      <c r="T237" s="130">
        <v>4238</v>
      </c>
      <c r="U237" s="130">
        <v>365</v>
      </c>
      <c r="AB237" s="130">
        <v>1312.56</v>
      </c>
      <c r="AC237" s="130">
        <v>1312.55800628662</v>
      </c>
      <c r="AD237" s="130">
        <v>32.487708785135702</v>
      </c>
      <c r="AF237" s="130">
        <v>1312.55800628662</v>
      </c>
      <c r="AG237" s="130">
        <v>1512.55407714844</v>
      </c>
      <c r="AH237" s="130">
        <v>17.039259351138799</v>
      </c>
      <c r="AI237" s="130">
        <v>688.41469955444302</v>
      </c>
      <c r="AL237" s="130">
        <v>0</v>
      </c>
      <c r="AM237" s="130">
        <v>-624.14330673217796</v>
      </c>
    </row>
    <row r="238" spans="1:39" ht="16.5" hidden="1" x14ac:dyDescent="0.5">
      <c r="A238" s="20" t="str">
        <f>INDEX(Resource_Match!$B$2:$B$17,MATCH($H238,Resource_Match!$C$2:$C$17,0))</f>
        <v>Wind</v>
      </c>
      <c r="B238" s="20" t="str">
        <f>INDEX(Resource_Match!$A$2:$A$17,MATCH($H238,Resource_Match!$C$2:$C$17,0))</f>
        <v>Onshore Wind</v>
      </c>
      <c r="C238" s="20" t="str">
        <f>IFERROR(INDEX(Project_Match!$C$3:$C$151,MATCH(I238,Project_Match!$A$3:$A$151,0)),"")</f>
        <v>New Wind</v>
      </c>
      <c r="D238" s="129" t="s">
        <v>406</v>
      </c>
      <c r="E238" s="129">
        <v>0</v>
      </c>
      <c r="F238" s="129" t="s">
        <v>407</v>
      </c>
      <c r="G238" s="130" t="s">
        <v>407</v>
      </c>
      <c r="H238" s="130" t="s">
        <v>59</v>
      </c>
      <c r="I238" s="130" t="s">
        <v>391</v>
      </c>
      <c r="J238" s="129">
        <v>2049</v>
      </c>
      <c r="K238" s="130">
        <v>6</v>
      </c>
      <c r="L238" s="130">
        <v>600</v>
      </c>
      <c r="M238" s="130">
        <v>72</v>
      </c>
      <c r="N238" s="130">
        <v>36.705609035637103</v>
      </c>
      <c r="O238" s="130">
        <v>1878.8434371948199</v>
      </c>
      <c r="P238" s="130">
        <v>35.746640738105498</v>
      </c>
      <c r="R238" s="130">
        <v>50403.354736328103</v>
      </c>
      <c r="T238" s="130">
        <v>50772</v>
      </c>
      <c r="U238" s="130">
        <v>1656</v>
      </c>
      <c r="AB238" s="130">
        <v>99374.53</v>
      </c>
      <c r="AC238" s="130">
        <v>99374.531738281294</v>
      </c>
      <c r="AD238" s="130">
        <v>52.891331853946703</v>
      </c>
      <c r="AF238" s="130">
        <v>99374.531738281294</v>
      </c>
      <c r="AG238" s="130">
        <v>102040.427246094</v>
      </c>
      <c r="AH238" s="130">
        <v>54.742947808477197</v>
      </c>
      <c r="AI238" s="130">
        <v>102853.428222656</v>
      </c>
      <c r="AL238" s="130">
        <v>0</v>
      </c>
      <c r="AM238" s="130">
        <v>3478.896484375</v>
      </c>
    </row>
    <row r="239" spans="1:39" ht="16.5" x14ac:dyDescent="0.5">
      <c r="A239" s="20" t="str">
        <f>INDEX(Resource_Match!$B$2:$B$17,MATCH($H239,Resource_Match!$C$2:$C$17,0))</f>
        <v>Gas</v>
      </c>
      <c r="B239" s="20" t="str">
        <f>INDEX(Resource_Match!$A$2:$A$17,MATCH($H239,Resource_Match!$C$2:$C$17,0))</f>
        <v>Gas</v>
      </c>
      <c r="C239" s="20" t="str">
        <f>IFERROR(INDEX(Project_Match!$C$3:$C$151,MATCH(I239,Project_Match!$A$3:$A$151,0)),"")</f>
        <v/>
      </c>
      <c r="D239" s="129" t="s">
        <v>406</v>
      </c>
      <c r="E239" s="129">
        <v>0</v>
      </c>
      <c r="F239" s="129" t="s">
        <v>407</v>
      </c>
      <c r="G239" s="130" t="s">
        <v>407</v>
      </c>
      <c r="H239" s="130" t="s">
        <v>41</v>
      </c>
      <c r="I239" s="130" t="s">
        <v>445</v>
      </c>
      <c r="J239" s="129">
        <v>2049</v>
      </c>
      <c r="K239" s="130">
        <v>1</v>
      </c>
      <c r="L239" s="130">
        <v>125</v>
      </c>
      <c r="M239" s="130">
        <v>125</v>
      </c>
      <c r="N239" s="130">
        <v>87.457640486765101</v>
      </c>
      <c r="AE239" s="130">
        <v>1753.04992675781</v>
      </c>
      <c r="AF239" s="130">
        <v>1753.04992675781</v>
      </c>
      <c r="AG239" s="130">
        <v>1753.04992675781</v>
      </c>
      <c r="AL239" s="130">
        <v>0</v>
      </c>
      <c r="AM239" s="130">
        <v>-1753.04992675781</v>
      </c>
    </row>
    <row r="240" spans="1:39" ht="16.5" hidden="1" x14ac:dyDescent="0.5">
      <c r="A240" s="20" t="str">
        <f>INDEX(Resource_Match!$B$2:$B$17,MATCH($H240,Resource_Match!$C$2:$C$17,0))</f>
        <v>Solar</v>
      </c>
      <c r="B240" s="20" t="str">
        <f>INDEX(Resource_Match!$A$2:$A$17,MATCH($H240,Resource_Match!$C$2:$C$17,0))</f>
        <v>Utility Solar</v>
      </c>
      <c r="C240" s="20" t="str">
        <f>IFERROR(INDEX(Project_Match!$C$3:$C$151,MATCH(I240,Project_Match!$A$3:$A$151,0)),"")</f>
        <v>New Solar</v>
      </c>
      <c r="D240" s="129" t="s">
        <v>406</v>
      </c>
      <c r="E240" s="129">
        <v>0</v>
      </c>
      <c r="F240" s="129" t="s">
        <v>407</v>
      </c>
      <c r="G240" s="130" t="s">
        <v>407</v>
      </c>
      <c r="H240" s="130" t="s">
        <v>45</v>
      </c>
      <c r="I240" s="130" t="s">
        <v>208</v>
      </c>
      <c r="J240" s="129">
        <v>2050</v>
      </c>
      <c r="K240" s="130">
        <v>20</v>
      </c>
      <c r="L240" s="130">
        <v>400</v>
      </c>
      <c r="M240" s="130">
        <v>196</v>
      </c>
      <c r="N240" s="130">
        <v>26.534307492922402</v>
      </c>
      <c r="O240" s="130">
        <v>793.33099365234398</v>
      </c>
      <c r="P240" s="130">
        <v>22.6407247046902</v>
      </c>
      <c r="R240" s="130">
        <v>136431.15185546901</v>
      </c>
      <c r="T240" s="130">
        <v>85240</v>
      </c>
      <c r="U240" s="130">
        <v>7300</v>
      </c>
      <c r="AB240" s="130">
        <v>38985.33</v>
      </c>
      <c r="AC240" s="130">
        <v>38985.33203125</v>
      </c>
      <c r="AD240" s="130">
        <v>49.141319755791997</v>
      </c>
      <c r="AF240" s="130">
        <v>38985.33203125</v>
      </c>
      <c r="AG240" s="130">
        <v>45689.738769531301</v>
      </c>
      <c r="AH240" s="130">
        <v>16.541968762730399</v>
      </c>
      <c r="AI240" s="130">
        <v>13123.256515502901</v>
      </c>
      <c r="AL240" s="130">
        <v>0</v>
      </c>
      <c r="AM240" s="130">
        <v>-25862.075515747099</v>
      </c>
    </row>
    <row r="241" spans="1:39" ht="16.5" hidden="1" x14ac:dyDescent="0.5">
      <c r="A241" s="20" t="str">
        <f>INDEX(Resource_Match!$B$2:$B$17,MATCH($H241,Resource_Match!$C$2:$C$17,0))</f>
        <v>Solar</v>
      </c>
      <c r="B241" s="20" t="str">
        <f>INDEX(Resource_Match!$A$2:$A$17,MATCH($H241,Resource_Match!$C$2:$C$17,0))</f>
        <v>Utility Solar</v>
      </c>
      <c r="C241" s="20" t="str">
        <f>IFERROR(INDEX(Project_Match!$C$3:$C$151,MATCH(I241,Project_Match!$A$3:$A$151,0)),"")</f>
        <v>New Solar</v>
      </c>
      <c r="D241" s="129" t="s">
        <v>406</v>
      </c>
      <c r="E241" s="129">
        <v>0</v>
      </c>
      <c r="F241" s="129" t="s">
        <v>407</v>
      </c>
      <c r="G241" s="130" t="s">
        <v>407</v>
      </c>
      <c r="H241" s="130" t="s">
        <v>45</v>
      </c>
      <c r="I241" s="130" t="s">
        <v>211</v>
      </c>
      <c r="J241" s="129">
        <v>2050</v>
      </c>
      <c r="K241" s="130">
        <v>25</v>
      </c>
      <c r="L241" s="130">
        <v>500</v>
      </c>
      <c r="M241" s="130">
        <v>200</v>
      </c>
      <c r="N241" s="130">
        <v>26.534306948587801</v>
      </c>
      <c r="O241" s="130">
        <v>991.663730621338</v>
      </c>
      <c r="P241" s="130">
        <v>22.6407244434095</v>
      </c>
      <c r="R241" s="130">
        <v>170538.92578125</v>
      </c>
      <c r="T241" s="130">
        <v>106550</v>
      </c>
      <c r="U241" s="130">
        <v>9125</v>
      </c>
      <c r="AB241" s="130">
        <v>46040.24</v>
      </c>
      <c r="AC241" s="130">
        <v>46040.239013671897</v>
      </c>
      <c r="AD241" s="130">
        <v>46.427269236543403</v>
      </c>
      <c r="AF241" s="130">
        <v>46040.239013671897</v>
      </c>
      <c r="AG241" s="130">
        <v>53957.894775390603</v>
      </c>
      <c r="AH241" s="130">
        <v>16.541968680509299</v>
      </c>
      <c r="AI241" s="130">
        <v>16404.0703735352</v>
      </c>
      <c r="AL241" s="130">
        <v>0</v>
      </c>
      <c r="AM241" s="130">
        <v>-29636.168640136701</v>
      </c>
    </row>
    <row r="242" spans="1:39" ht="16.5" hidden="1" x14ac:dyDescent="0.5">
      <c r="A242" s="20" t="str">
        <f>INDEX(Resource_Match!$B$2:$B$17,MATCH($H242,Resource_Match!$C$2:$C$17,0))</f>
        <v>Solar</v>
      </c>
      <c r="B242" s="20" t="str">
        <f>INDEX(Resource_Match!$A$2:$A$17,MATCH($H242,Resource_Match!$C$2:$C$17,0))</f>
        <v>Utility Solar</v>
      </c>
      <c r="C242" s="20" t="str">
        <f>IFERROR(INDEX(Project_Match!$C$3:$C$151,MATCH(I242,Project_Match!$A$3:$A$151,0)),"")</f>
        <v>New Solar</v>
      </c>
      <c r="D242" s="129" t="s">
        <v>406</v>
      </c>
      <c r="E242" s="129">
        <v>0</v>
      </c>
      <c r="F242" s="129" t="s">
        <v>407</v>
      </c>
      <c r="G242" s="130" t="s">
        <v>407</v>
      </c>
      <c r="H242" s="130" t="s">
        <v>45</v>
      </c>
      <c r="I242" s="130" t="s">
        <v>214</v>
      </c>
      <c r="J242" s="129">
        <v>2050</v>
      </c>
      <c r="K242" s="130">
        <v>25</v>
      </c>
      <c r="L242" s="130">
        <v>500</v>
      </c>
      <c r="M242" s="130">
        <v>200</v>
      </c>
      <c r="N242" s="130">
        <v>26.534306948587801</v>
      </c>
      <c r="O242" s="130">
        <v>991.663730621338</v>
      </c>
      <c r="P242" s="130">
        <v>22.6407244434095</v>
      </c>
      <c r="R242" s="130">
        <v>170538.92578125</v>
      </c>
      <c r="T242" s="130">
        <v>106550</v>
      </c>
      <c r="U242" s="130">
        <v>9125</v>
      </c>
      <c r="AB242" s="130">
        <v>43380.66</v>
      </c>
      <c r="AC242" s="130">
        <v>43380.662597656301</v>
      </c>
      <c r="AD242" s="130">
        <v>43.745335498431103</v>
      </c>
      <c r="AF242" s="130">
        <v>43380.662597656301</v>
      </c>
      <c r="AG242" s="130">
        <v>50840.940917968801</v>
      </c>
      <c r="AH242" s="130">
        <v>16.541968680509299</v>
      </c>
      <c r="AI242" s="130">
        <v>16404.0703735352</v>
      </c>
      <c r="AL242" s="130">
        <v>0</v>
      </c>
      <c r="AM242" s="130">
        <v>-26976.592224121101</v>
      </c>
    </row>
    <row r="243" spans="1:39" ht="16.5" hidden="1" x14ac:dyDescent="0.5">
      <c r="A243" s="20" t="str">
        <f>INDEX(Resource_Match!$B$2:$B$17,MATCH($H243,Resource_Match!$C$2:$C$17,0))</f>
        <v>Solar</v>
      </c>
      <c r="B243" s="20" t="str">
        <f>INDEX(Resource_Match!$A$2:$A$17,MATCH($H243,Resource_Match!$C$2:$C$17,0))</f>
        <v>Utility Solar</v>
      </c>
      <c r="C243" s="20" t="str">
        <f>IFERROR(INDEX(Project_Match!$C$3:$C$151,MATCH(I243,Project_Match!$A$3:$A$151,0)),"")</f>
        <v>New Solar</v>
      </c>
      <c r="D243" s="129" t="s">
        <v>406</v>
      </c>
      <c r="E243" s="129">
        <v>0</v>
      </c>
      <c r="F243" s="129" t="s">
        <v>407</v>
      </c>
      <c r="G243" s="130" t="s">
        <v>407</v>
      </c>
      <c r="H243" s="130" t="s">
        <v>45</v>
      </c>
      <c r="I243" s="130" t="s">
        <v>217</v>
      </c>
      <c r="J243" s="129">
        <v>2050</v>
      </c>
      <c r="K243" s="130">
        <v>20</v>
      </c>
      <c r="L243" s="130">
        <v>400</v>
      </c>
      <c r="M243" s="130">
        <v>160</v>
      </c>
      <c r="N243" s="130">
        <v>26.534307492922402</v>
      </c>
      <c r="O243" s="130">
        <v>793.33099365234398</v>
      </c>
      <c r="P243" s="130">
        <v>22.6407247046902</v>
      </c>
      <c r="R243" s="130">
        <v>136431.15185546901</v>
      </c>
      <c r="T243" s="130">
        <v>85240</v>
      </c>
      <c r="U243" s="130">
        <v>7300</v>
      </c>
      <c r="AB243" s="130">
        <v>32601.9</v>
      </c>
      <c r="AC243" s="130">
        <v>32601.9013671875</v>
      </c>
      <c r="AD243" s="130">
        <v>41.094954852443898</v>
      </c>
      <c r="AF243" s="130">
        <v>32601.9013671875</v>
      </c>
      <c r="AG243" s="130">
        <v>38208.532470703103</v>
      </c>
      <c r="AH243" s="130">
        <v>16.541968762730399</v>
      </c>
      <c r="AI243" s="130">
        <v>13123.256515502901</v>
      </c>
      <c r="AL243" s="130">
        <v>0</v>
      </c>
      <c r="AM243" s="130">
        <v>-19478.644851684599</v>
      </c>
    </row>
    <row r="244" spans="1:39" ht="16.5" hidden="1" x14ac:dyDescent="0.5">
      <c r="A244" s="20" t="str">
        <f>INDEX(Resource_Match!$B$2:$B$17,MATCH($H244,Resource_Match!$C$2:$C$17,0))</f>
        <v>Solar</v>
      </c>
      <c r="B244" s="20" t="str">
        <f>INDEX(Resource_Match!$A$2:$A$17,MATCH($H244,Resource_Match!$C$2:$C$17,0))</f>
        <v>Utility Solar</v>
      </c>
      <c r="C244" s="20" t="str">
        <f>IFERROR(INDEX(Project_Match!$C$3:$C$151,MATCH(I244,Project_Match!$A$3:$A$151,0)),"")</f>
        <v>New Solar</v>
      </c>
      <c r="D244" s="129" t="s">
        <v>406</v>
      </c>
      <c r="E244" s="129">
        <v>0</v>
      </c>
      <c r="F244" s="129" t="s">
        <v>407</v>
      </c>
      <c r="G244" s="130" t="s">
        <v>407</v>
      </c>
      <c r="H244" s="130" t="s">
        <v>45</v>
      </c>
      <c r="I244" s="130" t="s">
        <v>219</v>
      </c>
      <c r="J244" s="129">
        <v>2050</v>
      </c>
      <c r="K244" s="130">
        <v>12</v>
      </c>
      <c r="L244" s="130">
        <v>240</v>
      </c>
      <c r="M244" s="130">
        <v>64.800003051757798</v>
      </c>
      <c r="N244" s="130">
        <v>26.534306948587801</v>
      </c>
      <c r="O244" s="130">
        <v>475.99859428405802</v>
      </c>
      <c r="P244" s="130">
        <v>22.640724613967699</v>
      </c>
      <c r="R244" s="130">
        <v>81858.687805175796</v>
      </c>
      <c r="T244" s="130">
        <v>51144</v>
      </c>
      <c r="U244" s="130">
        <v>4380</v>
      </c>
      <c r="AB244" s="130">
        <v>18076.72</v>
      </c>
      <c r="AC244" s="130">
        <v>18076.719116210901</v>
      </c>
      <c r="AD244" s="130">
        <v>37.976412815671999</v>
      </c>
      <c r="AF244" s="130">
        <v>18076.719116210901</v>
      </c>
      <c r="AG244" s="130">
        <v>21185.417541503899</v>
      </c>
      <c r="AH244" s="130">
        <v>16.541967549965499</v>
      </c>
      <c r="AI244" s="130">
        <v>7873.9533004760697</v>
      </c>
      <c r="AL244" s="130">
        <v>0</v>
      </c>
      <c r="AM244" s="130">
        <v>-10202.7658157349</v>
      </c>
    </row>
    <row r="245" spans="1:39" ht="16.5" hidden="1" x14ac:dyDescent="0.5">
      <c r="A245" s="20" t="str">
        <f>INDEX(Resource_Match!$B$2:$B$17,MATCH($H245,Resource_Match!$C$2:$C$17,0))</f>
        <v>Solar</v>
      </c>
      <c r="B245" s="20" t="str">
        <f>INDEX(Resource_Match!$A$2:$A$17,MATCH($H245,Resource_Match!$C$2:$C$17,0))</f>
        <v>Utility Solar</v>
      </c>
      <c r="C245" s="20" t="str">
        <f>IFERROR(INDEX(Project_Match!$C$3:$C$151,MATCH(I245,Project_Match!$A$3:$A$151,0)),"")</f>
        <v>New Solar</v>
      </c>
      <c r="D245" s="129" t="s">
        <v>406</v>
      </c>
      <c r="E245" s="129">
        <v>0</v>
      </c>
      <c r="F245" s="129" t="s">
        <v>407</v>
      </c>
      <c r="G245" s="130" t="s">
        <v>407</v>
      </c>
      <c r="H245" s="130" t="s">
        <v>45</v>
      </c>
      <c r="I245" s="130" t="s">
        <v>223</v>
      </c>
      <c r="J245" s="129">
        <v>2050</v>
      </c>
      <c r="K245" s="130">
        <v>5</v>
      </c>
      <c r="L245" s="130">
        <v>100</v>
      </c>
      <c r="M245" s="130">
        <v>27.000001907348601</v>
      </c>
      <c r="N245" s="130">
        <v>26.534307492922402</v>
      </c>
      <c r="O245" s="130">
        <v>198.33274841308599</v>
      </c>
      <c r="P245" s="130">
        <v>22.6407247046902</v>
      </c>
      <c r="R245" s="130">
        <v>34107.787963867202</v>
      </c>
      <c r="T245" s="130">
        <v>21310</v>
      </c>
      <c r="U245" s="130">
        <v>1825</v>
      </c>
      <c r="AB245" s="130">
        <v>7144.01</v>
      </c>
      <c r="AC245" s="130">
        <v>7144.0071411132803</v>
      </c>
      <c r="AD245" s="130">
        <v>36.020310303136597</v>
      </c>
      <c r="AF245" s="130">
        <v>7144.0071411132803</v>
      </c>
      <c r="AG245" s="130">
        <v>8372.5807189941406</v>
      </c>
      <c r="AH245" s="130">
        <v>16.541968762730399</v>
      </c>
      <c r="AI245" s="130">
        <v>3280.8141288757301</v>
      </c>
      <c r="AL245" s="130">
        <v>0</v>
      </c>
      <c r="AM245" s="130">
        <v>-3863.1930122375502</v>
      </c>
    </row>
    <row r="246" spans="1:39" ht="16.5" hidden="1" x14ac:dyDescent="0.5">
      <c r="A246" s="20" t="str">
        <f>INDEX(Resource_Match!$B$2:$B$17,MATCH($H246,Resource_Match!$C$2:$C$17,0))</f>
        <v>Wind</v>
      </c>
      <c r="B246" s="20" t="str">
        <f>INDEX(Resource_Match!$A$2:$A$17,MATCH($H246,Resource_Match!$C$2:$C$17,0))</f>
        <v>Onshore Wind</v>
      </c>
      <c r="C246" s="20" t="str">
        <f>IFERROR(INDEX(Project_Match!$C$3:$C$151,MATCH(I246,Project_Match!$A$3:$A$151,0)),"")</f>
        <v>New Wind</v>
      </c>
      <c r="D246" s="129" t="s">
        <v>406</v>
      </c>
      <c r="E246" s="129">
        <v>0</v>
      </c>
      <c r="F246" s="129" t="s">
        <v>407</v>
      </c>
      <c r="G246" s="130" t="s">
        <v>407</v>
      </c>
      <c r="H246" s="130" t="s">
        <v>59</v>
      </c>
      <c r="I246" s="130" t="s">
        <v>278</v>
      </c>
      <c r="J246" s="129">
        <v>2050</v>
      </c>
      <c r="K246" s="130">
        <v>2</v>
      </c>
      <c r="L246" s="130">
        <v>200</v>
      </c>
      <c r="M246" s="130">
        <v>20</v>
      </c>
      <c r="N246" s="130">
        <v>36.696487256925401</v>
      </c>
      <c r="O246" s="130">
        <v>622.89451217651401</v>
      </c>
      <c r="P246" s="130">
        <v>35.553339736102402</v>
      </c>
      <c r="R246" s="130">
        <v>20027.971588134798</v>
      </c>
      <c r="T246" s="130">
        <v>16940</v>
      </c>
      <c r="U246" s="130">
        <v>534</v>
      </c>
      <c r="AB246" s="130">
        <v>50726.28</v>
      </c>
      <c r="AC246" s="130">
        <v>50726.2802734375</v>
      </c>
      <c r="AD246" s="130">
        <v>81.4363897607479</v>
      </c>
      <c r="AF246" s="130">
        <v>50726.2802734375</v>
      </c>
      <c r="AG246" s="130">
        <v>52357.285400390603</v>
      </c>
      <c r="AH246" s="130">
        <v>55.5200013002788</v>
      </c>
      <c r="AI246" s="130">
        <v>34583.104125976599</v>
      </c>
      <c r="AL246" s="130">
        <v>0</v>
      </c>
      <c r="AM246" s="130">
        <v>-16143.176147460899</v>
      </c>
    </row>
    <row r="247" spans="1:39" ht="16.5" hidden="1" x14ac:dyDescent="0.5">
      <c r="A247" s="20" t="str">
        <f>INDEX(Resource_Match!$B$2:$B$17,MATCH($H247,Resource_Match!$C$2:$C$17,0))</f>
        <v>Wind</v>
      </c>
      <c r="B247" s="20" t="str">
        <f>INDEX(Resource_Match!$A$2:$A$17,MATCH($H247,Resource_Match!$C$2:$C$17,0))</f>
        <v>Onshore Wind</v>
      </c>
      <c r="C247" s="20" t="str">
        <f>IFERROR(INDEX(Project_Match!$C$3:$C$151,MATCH(I247,Project_Match!$A$3:$A$151,0)),"")</f>
        <v>New Wind</v>
      </c>
      <c r="D247" s="129" t="s">
        <v>406</v>
      </c>
      <c r="E247" s="129">
        <v>0</v>
      </c>
      <c r="F247" s="129" t="s">
        <v>407</v>
      </c>
      <c r="G247" s="130" t="s">
        <v>407</v>
      </c>
      <c r="H247" s="130" t="s">
        <v>59</v>
      </c>
      <c r="I247" s="130" t="s">
        <v>280</v>
      </c>
      <c r="J247" s="129">
        <v>2050</v>
      </c>
      <c r="K247" s="130">
        <v>2</v>
      </c>
      <c r="L247" s="130">
        <v>200</v>
      </c>
      <c r="M247" s="130">
        <v>24</v>
      </c>
      <c r="N247" s="130">
        <v>36.696487256925401</v>
      </c>
      <c r="O247" s="130">
        <v>622.89451217651401</v>
      </c>
      <c r="P247" s="130">
        <v>35.553339736102402</v>
      </c>
      <c r="R247" s="130">
        <v>20027.971588134798</v>
      </c>
      <c r="T247" s="130">
        <v>16940</v>
      </c>
      <c r="U247" s="130">
        <v>534</v>
      </c>
      <c r="AB247" s="130">
        <v>47983.27</v>
      </c>
      <c r="AC247" s="130">
        <v>47983.2705078125</v>
      </c>
      <c r="AD247" s="130">
        <v>77.032739203544594</v>
      </c>
      <c r="AF247" s="130">
        <v>47983.2705078125</v>
      </c>
      <c r="AG247" s="130">
        <v>49526.080566406301</v>
      </c>
      <c r="AH247" s="130">
        <v>55.5200013002788</v>
      </c>
      <c r="AI247" s="130">
        <v>34583.104125976599</v>
      </c>
      <c r="AL247" s="130">
        <v>0</v>
      </c>
      <c r="AM247" s="130">
        <v>-13400.166381835899</v>
      </c>
    </row>
    <row r="248" spans="1:39" ht="16.5" hidden="1" x14ac:dyDescent="0.5">
      <c r="A248" s="20" t="str">
        <f>INDEX(Resource_Match!$B$2:$B$17,MATCH($H248,Resource_Match!$C$2:$C$17,0))</f>
        <v>Solar</v>
      </c>
      <c r="B248" s="20" t="str">
        <f>INDEX(Resource_Match!$A$2:$A$17,MATCH($H248,Resource_Match!$C$2:$C$17,0))</f>
        <v>Utility Solar</v>
      </c>
      <c r="C248" s="20" t="str">
        <f>IFERROR(INDEX(Project_Match!$C$3:$C$151,MATCH(I248,Project_Match!$A$3:$A$151,0)),"")</f>
        <v>New Solar</v>
      </c>
      <c r="D248" s="129" t="s">
        <v>406</v>
      </c>
      <c r="E248" s="129">
        <v>0</v>
      </c>
      <c r="F248" s="129" t="s">
        <v>407</v>
      </c>
      <c r="G248" s="130" t="s">
        <v>407</v>
      </c>
      <c r="H248" s="130" t="s">
        <v>45</v>
      </c>
      <c r="I248" s="130" t="s">
        <v>341</v>
      </c>
      <c r="J248" s="129">
        <v>2050</v>
      </c>
      <c r="K248" s="130">
        <v>1</v>
      </c>
      <c r="L248" s="130">
        <v>20</v>
      </c>
      <c r="M248" s="130">
        <v>5.4000000953674299</v>
      </c>
      <c r="N248" s="130">
        <v>26.534307356838799</v>
      </c>
      <c r="O248" s="130">
        <v>39.666549444198601</v>
      </c>
      <c r="P248" s="130">
        <v>22.640724568606501</v>
      </c>
      <c r="R248" s="130">
        <v>6821.5574569702103</v>
      </c>
      <c r="T248" s="130">
        <v>4262</v>
      </c>
      <c r="U248" s="130">
        <v>365</v>
      </c>
      <c r="AB248" s="130">
        <v>1317.03</v>
      </c>
      <c r="AC248" s="130">
        <v>1317.02610015869</v>
      </c>
      <c r="AD248" s="130">
        <v>33.202436778914503</v>
      </c>
      <c r="AF248" s="130">
        <v>1317.02610015869</v>
      </c>
      <c r="AG248" s="130">
        <v>1543.5184936523401</v>
      </c>
      <c r="AH248" s="130">
        <v>16.541968761179501</v>
      </c>
      <c r="AI248" s="130">
        <v>656.16282176971401</v>
      </c>
      <c r="AL248" s="130">
        <v>0</v>
      </c>
      <c r="AM248" s="130">
        <v>-660.86327838897705</v>
      </c>
    </row>
    <row r="249" spans="1:39" ht="16.5" hidden="1" x14ac:dyDescent="0.5">
      <c r="A249" s="20" t="str">
        <f>INDEX(Resource_Match!$B$2:$B$17,MATCH($H249,Resource_Match!$C$2:$C$17,0))</f>
        <v>Wind</v>
      </c>
      <c r="B249" s="20" t="str">
        <f>INDEX(Resource_Match!$A$2:$A$17,MATCH($H249,Resource_Match!$C$2:$C$17,0))</f>
        <v>Onshore Wind</v>
      </c>
      <c r="C249" s="20" t="str">
        <f>IFERROR(INDEX(Project_Match!$C$3:$C$151,MATCH(I249,Project_Match!$A$3:$A$151,0)),"")</f>
        <v>New Wind</v>
      </c>
      <c r="D249" s="129" t="s">
        <v>406</v>
      </c>
      <c r="E249" s="129">
        <v>0</v>
      </c>
      <c r="F249" s="129" t="s">
        <v>407</v>
      </c>
      <c r="G249" s="130" t="s">
        <v>407</v>
      </c>
      <c r="H249" s="130" t="s">
        <v>59</v>
      </c>
      <c r="I249" s="130" t="s">
        <v>391</v>
      </c>
      <c r="J249" s="129">
        <v>2050</v>
      </c>
      <c r="K249" s="130">
        <v>6</v>
      </c>
      <c r="L249" s="130">
        <v>600</v>
      </c>
      <c r="M249" s="130">
        <v>72</v>
      </c>
      <c r="N249" s="130">
        <v>36.696490776956203</v>
      </c>
      <c r="O249" s="130">
        <v>1868.68361663818</v>
      </c>
      <c r="P249" s="130">
        <v>35.553341260239399</v>
      </c>
      <c r="R249" s="130">
        <v>60083.918090820298</v>
      </c>
      <c r="T249" s="130">
        <v>50820</v>
      </c>
      <c r="U249" s="130">
        <v>1602</v>
      </c>
      <c r="AB249" s="130">
        <v>101011.59</v>
      </c>
      <c r="AC249" s="130">
        <v>101011.58984375</v>
      </c>
      <c r="AD249" s="130">
        <v>54.054944852287399</v>
      </c>
      <c r="AF249" s="130">
        <v>101011.58984375</v>
      </c>
      <c r="AG249" s="130">
        <v>104259.410644531</v>
      </c>
      <c r="AH249" s="130">
        <v>55.519996895139499</v>
      </c>
      <c r="AI249" s="130">
        <v>103749.30859375</v>
      </c>
      <c r="AL249" s="130">
        <v>0</v>
      </c>
      <c r="AM249" s="130">
        <v>2737.71875</v>
      </c>
    </row>
    <row r="250" spans="1:39" ht="16.5" hidden="1" x14ac:dyDescent="0.5">
      <c r="A250" s="20" t="str">
        <f>INDEX(Resource_Match!$B$2:$B$17,MATCH($H250,Resource_Match!$C$2:$C$17,0))</f>
        <v>Wind</v>
      </c>
      <c r="B250" s="20" t="str">
        <f>INDEX(Resource_Match!$A$2:$A$17,MATCH($H250,Resource_Match!$C$2:$C$17,0))</f>
        <v>Onshore Wind</v>
      </c>
      <c r="C250" s="20" t="str">
        <f>IFERROR(INDEX(Project_Match!$C$3:$C$151,MATCH(I250,Project_Match!$A$3:$A$151,0)),"")</f>
        <v>New Wind</v>
      </c>
      <c r="D250" s="129" t="s">
        <v>406</v>
      </c>
      <c r="E250" s="129">
        <v>0</v>
      </c>
      <c r="F250" s="129" t="s">
        <v>407</v>
      </c>
      <c r="G250" s="130" t="s">
        <v>407</v>
      </c>
      <c r="H250" s="130" t="s">
        <v>59</v>
      </c>
      <c r="I250" s="130" t="s">
        <v>392</v>
      </c>
      <c r="J250" s="129">
        <v>2050</v>
      </c>
      <c r="K250" s="130">
        <v>3</v>
      </c>
      <c r="L250" s="130">
        <v>300</v>
      </c>
      <c r="M250" s="130">
        <v>36</v>
      </c>
      <c r="N250" s="130">
        <v>36.696490776956203</v>
      </c>
      <c r="O250" s="130">
        <v>934.34180831909202</v>
      </c>
      <c r="P250" s="130">
        <v>35.553341260239399</v>
      </c>
      <c r="R250" s="130">
        <v>30041.9590454102</v>
      </c>
      <c r="T250" s="130">
        <v>25410</v>
      </c>
      <c r="U250" s="130">
        <v>801</v>
      </c>
      <c r="AB250" s="130">
        <v>49917.11</v>
      </c>
      <c r="AC250" s="130">
        <v>49917.111328125</v>
      </c>
      <c r="AD250" s="130">
        <v>53.4248932068312</v>
      </c>
      <c r="AF250" s="130">
        <v>49917.111328125</v>
      </c>
      <c r="AG250" s="130">
        <v>51522.095214843801</v>
      </c>
      <c r="AH250" s="130">
        <v>55.519996895139499</v>
      </c>
      <c r="AI250" s="130">
        <v>51874.654296875</v>
      </c>
      <c r="AL250" s="130">
        <v>0</v>
      </c>
      <c r="AM250" s="130">
        <v>1957.54296875</v>
      </c>
    </row>
    <row r="251" spans="1:39" ht="16.5" x14ac:dyDescent="0.5">
      <c r="A251" s="20" t="str">
        <f>INDEX(Resource_Match!$B$2:$B$17,MATCH($H251,Resource_Match!$C$2:$C$17,0))</f>
        <v>Gas</v>
      </c>
      <c r="B251" s="20" t="str">
        <f>INDEX(Resource_Match!$A$2:$A$17,MATCH($H251,Resource_Match!$C$2:$C$17,0))</f>
        <v>Gas</v>
      </c>
      <c r="C251" s="20" t="str">
        <f>IFERROR(INDEX(Project_Match!$C$3:$C$151,MATCH(I251,Project_Match!$A$3:$A$151,0)),"")</f>
        <v/>
      </c>
      <c r="D251" s="129" t="s">
        <v>406</v>
      </c>
      <c r="E251" s="129">
        <v>0</v>
      </c>
      <c r="F251" s="129" t="s">
        <v>407</v>
      </c>
      <c r="G251" s="130" t="s">
        <v>407</v>
      </c>
      <c r="H251" s="130" t="s">
        <v>41</v>
      </c>
      <c r="I251" s="130" t="s">
        <v>445</v>
      </c>
      <c r="J251" s="129">
        <v>2050</v>
      </c>
      <c r="K251" s="130">
        <v>1</v>
      </c>
      <c r="L251" s="130">
        <v>125</v>
      </c>
      <c r="M251" s="130">
        <v>125</v>
      </c>
      <c r="N251" s="130">
        <v>87.457646757500399</v>
      </c>
      <c r="AE251" s="130">
        <v>1791.6172485351599</v>
      </c>
      <c r="AF251" s="130">
        <v>1791.6172485351599</v>
      </c>
      <c r="AG251" s="130">
        <v>1791.6172485351599</v>
      </c>
      <c r="AL251" s="130">
        <v>0</v>
      </c>
      <c r="AM251" s="130">
        <v>-1791.6172485351599</v>
      </c>
    </row>
    <row r="252" spans="1:39" ht="16.5" hidden="1" x14ac:dyDescent="0.5">
      <c r="A252" s="20" t="str">
        <f>INDEX(Resource_Match!$B$2:$B$17,MATCH($H252,Resource_Match!$C$2:$C$17,0))</f>
        <v>Coal</v>
      </c>
      <c r="B252" s="20" t="str">
        <f>INDEX(Resource_Match!$A$2:$A$17,MATCH($H252,Resource_Match!$C$2:$C$17,0))</f>
        <v>Coal</v>
      </c>
      <c r="C252" s="20" t="str">
        <f>IFERROR(INDEX(Project_Match!$C$3:$C$151,MATCH(I252,Project_Match!$A$3:$A$151,0)),"")</f>
        <v/>
      </c>
      <c r="D252" s="129" t="s">
        <v>408</v>
      </c>
      <c r="E252" s="129">
        <v>0</v>
      </c>
      <c r="F252" s="129" t="s">
        <v>407</v>
      </c>
      <c r="G252" s="130" t="s">
        <v>407</v>
      </c>
      <c r="H252" s="130" t="s">
        <v>38</v>
      </c>
      <c r="I252" s="130" t="s">
        <v>339</v>
      </c>
      <c r="J252" s="129">
        <v>2021</v>
      </c>
      <c r="K252" s="130">
        <v>1</v>
      </c>
      <c r="L252" s="130">
        <v>385</v>
      </c>
      <c r="M252" s="130">
        <v>385</v>
      </c>
      <c r="N252" s="130">
        <v>45.034885321662799</v>
      </c>
      <c r="O252" s="130">
        <v>1045.99989700317</v>
      </c>
      <c r="P252" s="130">
        <v>31.014644399074101</v>
      </c>
      <c r="T252" s="130">
        <v>3945.05662536621</v>
      </c>
      <c r="U252" s="130">
        <v>0</v>
      </c>
      <c r="V252" s="130">
        <v>9500.0009653154393</v>
      </c>
      <c r="W252" s="130">
        <v>9937000.03125</v>
      </c>
      <c r="X252" s="130">
        <v>21686.321411132802</v>
      </c>
      <c r="Z252" s="130">
        <v>2.1823811354466498</v>
      </c>
      <c r="AB252" s="130">
        <v>1958.11</v>
      </c>
      <c r="AC252" s="130">
        <v>23644.427062988299</v>
      </c>
      <c r="AD252" s="130">
        <v>22.604617008787798</v>
      </c>
      <c r="AF252" s="130">
        <v>23644.427062988299</v>
      </c>
      <c r="AG252" s="130">
        <v>11069.8535766602</v>
      </c>
      <c r="AH252" s="130">
        <v>24.760328466181502</v>
      </c>
      <c r="AI252" s="130">
        <v>25899.3010253906</v>
      </c>
      <c r="AL252" s="130">
        <v>0</v>
      </c>
      <c r="AM252" s="130">
        <v>2254.8739624023401</v>
      </c>
    </row>
    <row r="253" spans="1:39" ht="16.5" hidden="1" x14ac:dyDescent="0.5">
      <c r="A253" s="20" t="str">
        <f>INDEX(Resource_Match!$B$2:$B$17,MATCH($H253,Resource_Match!$C$2:$C$17,0))</f>
        <v>Coal</v>
      </c>
      <c r="B253" s="20" t="str">
        <f>INDEX(Resource_Match!$A$2:$A$17,MATCH($H253,Resource_Match!$C$2:$C$17,0))</f>
        <v>Coal</v>
      </c>
      <c r="C253" s="20" t="str">
        <f>IFERROR(INDEX(Project_Match!$C$3:$C$151,MATCH(I253,Project_Match!$A$3:$A$151,0)),"")</f>
        <v/>
      </c>
      <c r="D253" s="129" t="s">
        <v>408</v>
      </c>
      <c r="E253" s="129">
        <v>0</v>
      </c>
      <c r="F253" s="129" t="s">
        <v>407</v>
      </c>
      <c r="G253" s="130" t="s">
        <v>407</v>
      </c>
      <c r="H253" s="130" t="s">
        <v>38</v>
      </c>
      <c r="I253" s="130" t="s">
        <v>340</v>
      </c>
      <c r="J253" s="129">
        <v>2021</v>
      </c>
      <c r="K253" s="130">
        <v>1</v>
      </c>
      <c r="L253" s="130">
        <v>395</v>
      </c>
      <c r="M253" s="130">
        <v>395</v>
      </c>
      <c r="N253" s="130">
        <v>45.034890891182599</v>
      </c>
      <c r="O253" s="130">
        <v>1025.81895446777</v>
      </c>
      <c r="P253" s="130">
        <v>29.646233005831299</v>
      </c>
      <c r="T253" s="130">
        <v>3945.05662536621</v>
      </c>
      <c r="U253" s="130">
        <v>0</v>
      </c>
      <c r="V253" s="130">
        <v>9499.9976494937691</v>
      </c>
      <c r="W253" s="130">
        <v>9745277.65625</v>
      </c>
      <c r="X253" s="130">
        <v>21267.9151000977</v>
      </c>
      <c r="Z253" s="130">
        <v>2.1823816468130901</v>
      </c>
      <c r="AB253" s="130">
        <v>1978.12</v>
      </c>
      <c r="AC253" s="130">
        <v>23246.036560058601</v>
      </c>
      <c r="AD253" s="130">
        <v>22.660954409951799</v>
      </c>
      <c r="AF253" s="130">
        <v>23246.036560058601</v>
      </c>
      <c r="AG253" s="130">
        <v>10640.244934082</v>
      </c>
      <c r="AH253" s="130">
        <v>24.880018645782702</v>
      </c>
      <c r="AI253" s="130">
        <v>25522.394714355501</v>
      </c>
      <c r="AL253" s="130">
        <v>0</v>
      </c>
      <c r="AM253" s="130">
        <v>2276.35815429688</v>
      </c>
    </row>
    <row r="254" spans="1:39" ht="16.5" hidden="1" x14ac:dyDescent="0.5">
      <c r="A254" s="20" t="str">
        <f>INDEX(Resource_Match!$B$2:$B$17,MATCH($H254,Resource_Match!$C$2:$C$17,0))</f>
        <v>Coal</v>
      </c>
      <c r="B254" s="20" t="str">
        <f>INDEX(Resource_Match!$A$2:$A$17,MATCH($H254,Resource_Match!$C$2:$C$17,0))</f>
        <v>Coal</v>
      </c>
      <c r="C254" s="20" t="str">
        <f>IFERROR(INDEX(Project_Match!$C$3:$C$151,MATCH(I254,Project_Match!$A$3:$A$151,0)),"")</f>
        <v/>
      </c>
      <c r="D254" s="129" t="s">
        <v>408</v>
      </c>
      <c r="E254" s="129">
        <v>0</v>
      </c>
      <c r="F254" s="129" t="s">
        <v>407</v>
      </c>
      <c r="G254" s="130" t="s">
        <v>407</v>
      </c>
      <c r="H254" s="130" t="s">
        <v>38</v>
      </c>
      <c r="I254" s="130" t="s">
        <v>412</v>
      </c>
      <c r="J254" s="129">
        <v>2021</v>
      </c>
      <c r="K254" s="130">
        <v>1</v>
      </c>
      <c r="L254" s="130">
        <v>197</v>
      </c>
      <c r="M254" s="130">
        <v>197</v>
      </c>
      <c r="N254" s="130">
        <v>57.847114502685898</v>
      </c>
      <c r="O254" s="130">
        <v>974.97914505004906</v>
      </c>
      <c r="P254" s="130">
        <v>56.496948812672301</v>
      </c>
      <c r="T254" s="130">
        <v>5067.4099426269504</v>
      </c>
      <c r="U254" s="130">
        <v>0</v>
      </c>
      <c r="V254" s="130">
        <v>9500.0017918583599</v>
      </c>
      <c r="W254" s="130">
        <v>9262303.625</v>
      </c>
      <c r="X254" s="130">
        <v>22384.337402343801</v>
      </c>
      <c r="Z254" s="130">
        <v>2.4167138444831302</v>
      </c>
      <c r="AB254" s="130">
        <v>1064.0899999999999</v>
      </c>
      <c r="AC254" s="130">
        <v>23448.430297851599</v>
      </c>
      <c r="AD254" s="130">
        <v>24.050186526449099</v>
      </c>
      <c r="AE254" s="130">
        <v>7504.599609375</v>
      </c>
      <c r="AF254" s="130">
        <v>30953.029907226599</v>
      </c>
      <c r="AG254" s="130">
        <v>292.72387313842802</v>
      </c>
      <c r="AH254" s="130">
        <v>23.213342705142999</v>
      </c>
      <c r="AI254" s="130">
        <v>22632.525024414099</v>
      </c>
      <c r="AL254" s="130">
        <v>0</v>
      </c>
      <c r="AM254" s="130">
        <v>-8320.5048828125</v>
      </c>
    </row>
    <row r="255" spans="1:39" ht="16.5" hidden="1" x14ac:dyDescent="0.5">
      <c r="A255" s="20" t="str">
        <f>INDEX(Resource_Match!$B$2:$B$17,MATCH($H255,Resource_Match!$C$2:$C$17,0))</f>
        <v>Coal</v>
      </c>
      <c r="B255" s="20" t="str">
        <f>INDEX(Resource_Match!$A$2:$A$17,MATCH($H255,Resource_Match!$C$2:$C$17,0))</f>
        <v>Coal</v>
      </c>
      <c r="C255" s="20" t="str">
        <f>IFERROR(INDEX(Project_Match!$C$3:$C$151,MATCH(I255,Project_Match!$A$3:$A$151,0)),"")</f>
        <v/>
      </c>
      <c r="D255" s="129" t="s">
        <v>408</v>
      </c>
      <c r="E255" s="129">
        <v>0</v>
      </c>
      <c r="F255" s="129" t="s">
        <v>407</v>
      </c>
      <c r="G255" s="130" t="s">
        <v>407</v>
      </c>
      <c r="H255" s="130" t="s">
        <v>38</v>
      </c>
      <c r="I255" s="130" t="s">
        <v>413</v>
      </c>
      <c r="J255" s="129">
        <v>2021</v>
      </c>
      <c r="K255" s="130">
        <v>1</v>
      </c>
      <c r="L255" s="130">
        <v>195</v>
      </c>
      <c r="M255" s="130">
        <v>195</v>
      </c>
      <c r="N255" s="130">
        <v>57.847132547135303</v>
      </c>
      <c r="O255" s="130">
        <v>971.50131607055698</v>
      </c>
      <c r="P255" s="130">
        <v>56.872808574555499</v>
      </c>
      <c r="T255" s="130">
        <v>5067.4099426269504</v>
      </c>
      <c r="U255" s="130">
        <v>0</v>
      </c>
      <c r="V255" s="130">
        <v>9500.0022489210005</v>
      </c>
      <c r="W255" s="130">
        <v>9229264.6875</v>
      </c>
      <c r="X255" s="130">
        <v>22304.489379882802</v>
      </c>
      <c r="Z255" s="130">
        <v>2.4167135882549502</v>
      </c>
      <c r="AB255" s="130">
        <v>1056.31</v>
      </c>
      <c r="AC255" s="130">
        <v>23360.802612304698</v>
      </c>
      <c r="AD255" s="130">
        <v>24.046084370520902</v>
      </c>
      <c r="AE255" s="130">
        <v>7428.41162109375</v>
      </c>
      <c r="AF255" s="130">
        <v>30789.214233398401</v>
      </c>
      <c r="AG255" s="130">
        <v>30789.214965820302</v>
      </c>
      <c r="AH255" s="130">
        <v>23.19612859523</v>
      </c>
      <c r="AI255" s="130">
        <v>22535.069458007802</v>
      </c>
      <c r="AL255" s="130">
        <v>0</v>
      </c>
      <c r="AM255" s="130">
        <v>-8254.1447753906305</v>
      </c>
    </row>
    <row r="256" spans="1:39" ht="16.5" hidden="1" x14ac:dyDescent="0.5">
      <c r="A256" s="20" t="str">
        <f>INDEX(Resource_Match!$B$2:$B$17,MATCH($H256,Resource_Match!$C$2:$C$17,0))</f>
        <v>Gas</v>
      </c>
      <c r="B256" s="20" t="str">
        <f>INDEX(Resource_Match!$A$2:$A$17,MATCH($H256,Resource_Match!$C$2:$C$17,0))</f>
        <v>Gas</v>
      </c>
      <c r="C256" s="20" t="str">
        <f>IFERROR(INDEX(Project_Match!$C$3:$C$151,MATCH(I256,Project_Match!$A$3:$A$151,0)),"")</f>
        <v/>
      </c>
      <c r="D256" s="129" t="s">
        <v>408</v>
      </c>
      <c r="E256" s="129">
        <v>0</v>
      </c>
      <c r="F256" s="129" t="s">
        <v>407</v>
      </c>
      <c r="G256" s="130" t="s">
        <v>407</v>
      </c>
      <c r="H256" s="130" t="s">
        <v>40</v>
      </c>
      <c r="I256" s="130" t="s">
        <v>414</v>
      </c>
      <c r="J256" s="129">
        <v>2021</v>
      </c>
      <c r="K256" s="130">
        <v>1</v>
      </c>
      <c r="L256" s="130">
        <v>295</v>
      </c>
      <c r="M256" s="130">
        <v>295</v>
      </c>
      <c r="N256" s="130">
        <v>86.603186372429704</v>
      </c>
      <c r="O256" s="130">
        <v>190.83677673339801</v>
      </c>
      <c r="P256" s="130">
        <v>7.3847526017103302</v>
      </c>
      <c r="T256" s="130">
        <v>646.90435791015602</v>
      </c>
      <c r="U256" s="130">
        <v>26.954347610473601</v>
      </c>
      <c r="V256" s="130">
        <v>10650.0010626322</v>
      </c>
      <c r="W256" s="130">
        <v>2092412.25</v>
      </c>
      <c r="X256" s="130">
        <v>4819.52294921875</v>
      </c>
      <c r="Z256" s="130">
        <v>2.3033333652193799</v>
      </c>
      <c r="AA256" s="130">
        <v>91.367988586425795</v>
      </c>
      <c r="AB256" s="130">
        <v>285.91000000000003</v>
      </c>
      <c r="AC256" s="130">
        <v>5196.802734375</v>
      </c>
      <c r="AD256" s="130">
        <v>27.231662697987201</v>
      </c>
      <c r="AE256" s="130">
        <v>15519.388183593799</v>
      </c>
      <c r="AF256" s="130">
        <v>20716.190917968801</v>
      </c>
      <c r="AG256" s="130">
        <v>5196.7529296875</v>
      </c>
      <c r="AH256" s="130">
        <v>34.1840029635365</v>
      </c>
      <c r="AI256" s="130">
        <v>6523.56494140625</v>
      </c>
      <c r="AL256" s="130">
        <v>0</v>
      </c>
      <c r="AM256" s="130">
        <v>-14192.6259765625</v>
      </c>
    </row>
    <row r="257" spans="1:39" ht="16.5" hidden="1" x14ac:dyDescent="0.5">
      <c r="A257" s="20" t="str">
        <f>INDEX(Resource_Match!$B$2:$B$17,MATCH($H257,Resource_Match!$C$2:$C$17,0))</f>
        <v>Coal</v>
      </c>
      <c r="B257" s="20" t="str">
        <f>INDEX(Resource_Match!$A$2:$A$17,MATCH($H257,Resource_Match!$C$2:$C$17,0))</f>
        <v>Coal</v>
      </c>
      <c r="C257" s="20" t="str">
        <f>IFERROR(INDEX(Project_Match!$C$3:$C$151,MATCH(I257,Project_Match!$A$3:$A$151,0)),"")</f>
        <v/>
      </c>
      <c r="D257" s="129" t="s">
        <v>408</v>
      </c>
      <c r="E257" s="129">
        <v>0</v>
      </c>
      <c r="F257" s="129" t="s">
        <v>407</v>
      </c>
      <c r="G257" s="130" t="s">
        <v>407</v>
      </c>
      <c r="H257" s="130" t="s">
        <v>38</v>
      </c>
      <c r="I257" s="130" t="s">
        <v>339</v>
      </c>
      <c r="J257" s="129">
        <v>2022</v>
      </c>
      <c r="K257" s="130">
        <v>1</v>
      </c>
      <c r="L257" s="130">
        <v>385</v>
      </c>
      <c r="M257" s="130">
        <v>385</v>
      </c>
      <c r="N257" s="130">
        <v>45.034886452747799</v>
      </c>
      <c r="O257" s="130">
        <v>1046.4954490661601</v>
      </c>
      <c r="P257" s="130">
        <v>31.029337871854398</v>
      </c>
      <c r="T257" s="130">
        <v>3945.0569915771498</v>
      </c>
      <c r="U257" s="130">
        <v>0</v>
      </c>
      <c r="V257" s="130">
        <v>9500.0013880819697</v>
      </c>
      <c r="W257" s="130">
        <v>9941708.21875</v>
      </c>
      <c r="X257" s="130">
        <v>22470.719909668001</v>
      </c>
      <c r="Z257" s="130">
        <v>2.2602473755252999</v>
      </c>
      <c r="AB257" s="130">
        <v>1998.83</v>
      </c>
      <c r="AC257" s="130">
        <v>24469.552307128899</v>
      </c>
      <c r="AD257" s="130">
        <v>23.3823781354847</v>
      </c>
      <c r="AF257" s="130">
        <v>24469.552307128899</v>
      </c>
      <c r="AG257" s="130">
        <v>11462.0524902344</v>
      </c>
      <c r="AH257" s="130">
        <v>25.844958167424998</v>
      </c>
      <c r="AI257" s="130">
        <v>27046.6311035156</v>
      </c>
      <c r="AL257" s="130">
        <v>0</v>
      </c>
      <c r="AM257" s="130">
        <v>2577.0787963867201</v>
      </c>
    </row>
    <row r="258" spans="1:39" ht="16.5" hidden="1" x14ac:dyDescent="0.5">
      <c r="A258" s="20" t="str">
        <f>INDEX(Resource_Match!$B$2:$B$17,MATCH($H258,Resource_Match!$C$2:$C$17,0))</f>
        <v>Coal</v>
      </c>
      <c r="B258" s="20" t="str">
        <f>INDEX(Resource_Match!$A$2:$A$17,MATCH($H258,Resource_Match!$C$2:$C$17,0))</f>
        <v>Coal</v>
      </c>
      <c r="C258" s="20" t="str">
        <f>IFERROR(INDEX(Project_Match!$C$3:$C$151,MATCH(I258,Project_Match!$A$3:$A$151,0)),"")</f>
        <v/>
      </c>
      <c r="D258" s="129" t="s">
        <v>408</v>
      </c>
      <c r="E258" s="129">
        <v>0</v>
      </c>
      <c r="F258" s="129" t="s">
        <v>407</v>
      </c>
      <c r="G258" s="130" t="s">
        <v>407</v>
      </c>
      <c r="H258" s="130" t="s">
        <v>38</v>
      </c>
      <c r="I258" s="130" t="s">
        <v>340</v>
      </c>
      <c r="J258" s="129">
        <v>2022</v>
      </c>
      <c r="K258" s="130">
        <v>1</v>
      </c>
      <c r="L258" s="130">
        <v>395</v>
      </c>
      <c r="M258" s="130">
        <v>395</v>
      </c>
      <c r="N258" s="130">
        <v>45.034895521472301</v>
      </c>
      <c r="O258" s="130">
        <v>1066.5878372192401</v>
      </c>
      <c r="P258" s="130">
        <v>30.824456309439899</v>
      </c>
      <c r="T258" s="130">
        <v>3945.0569915771498</v>
      </c>
      <c r="U258" s="130">
        <v>0</v>
      </c>
      <c r="V258" s="130">
        <v>9499.9967034287802</v>
      </c>
      <c r="W258" s="130">
        <v>10132580.9375</v>
      </c>
      <c r="X258" s="130">
        <v>22902.148864746101</v>
      </c>
      <c r="Z258" s="130">
        <v>2.2602483025807198</v>
      </c>
      <c r="AB258" s="130">
        <v>2098.1999999999998</v>
      </c>
      <c r="AC258" s="130">
        <v>25000.351867675799</v>
      </c>
      <c r="AD258" s="130">
        <v>23.439562120692901</v>
      </c>
      <c r="AF258" s="130">
        <v>25000.351867675799</v>
      </c>
      <c r="AG258" s="130">
        <v>11960.989440918</v>
      </c>
      <c r="AH258" s="130">
        <v>25.881608458083601</v>
      </c>
      <c r="AI258" s="130">
        <v>27605.0087890625</v>
      </c>
      <c r="AL258" s="130">
        <v>0</v>
      </c>
      <c r="AM258" s="130">
        <v>2604.6569213867201</v>
      </c>
    </row>
    <row r="259" spans="1:39" ht="16.5" hidden="1" x14ac:dyDescent="0.5">
      <c r="A259" s="20" t="str">
        <f>INDEX(Resource_Match!$B$2:$B$17,MATCH($H259,Resource_Match!$C$2:$C$17,0))</f>
        <v>Coal</v>
      </c>
      <c r="B259" s="20" t="str">
        <f>INDEX(Resource_Match!$A$2:$A$17,MATCH($H259,Resource_Match!$C$2:$C$17,0))</f>
        <v>Coal</v>
      </c>
      <c r="C259" s="20" t="str">
        <f>IFERROR(INDEX(Project_Match!$C$3:$C$151,MATCH(I259,Project_Match!$A$3:$A$151,0)),"")</f>
        <v/>
      </c>
      <c r="D259" s="129" t="s">
        <v>408</v>
      </c>
      <c r="E259" s="129">
        <v>0</v>
      </c>
      <c r="F259" s="129" t="s">
        <v>407</v>
      </c>
      <c r="G259" s="130" t="s">
        <v>407</v>
      </c>
      <c r="H259" s="130" t="s">
        <v>38</v>
      </c>
      <c r="I259" s="130" t="s">
        <v>412</v>
      </c>
      <c r="J259" s="129">
        <v>2022</v>
      </c>
      <c r="K259" s="130">
        <v>1</v>
      </c>
      <c r="L259" s="130">
        <v>197</v>
      </c>
      <c r="M259" s="130">
        <v>197</v>
      </c>
      <c r="N259" s="130">
        <v>57.847129313009603</v>
      </c>
      <c r="O259" s="130">
        <v>973.31891250610397</v>
      </c>
      <c r="P259" s="130">
        <v>56.400743603023898</v>
      </c>
      <c r="T259" s="130">
        <v>5067.4100952148401</v>
      </c>
      <c r="U259" s="130">
        <v>0</v>
      </c>
      <c r="V259" s="130">
        <v>9500.0048030937796</v>
      </c>
      <c r="W259" s="130">
        <v>9246534.34375</v>
      </c>
      <c r="X259" s="130">
        <v>23339.3017578125</v>
      </c>
      <c r="Z259" s="130">
        <v>2.5241134559337</v>
      </c>
      <c r="AB259" s="130">
        <v>1080.8699999999999</v>
      </c>
      <c r="AC259" s="130">
        <v>24420.172485351599</v>
      </c>
      <c r="AD259" s="130">
        <v>25.089590032186301</v>
      </c>
      <c r="AE259" s="130">
        <v>7669.6999511718795</v>
      </c>
      <c r="AF259" s="130">
        <v>32089.872436523401</v>
      </c>
      <c r="AG259" s="130">
        <v>263.722461700439</v>
      </c>
      <c r="AH259" s="130">
        <v>24.156513505464901</v>
      </c>
      <c r="AI259" s="130">
        <v>23511.9914550781</v>
      </c>
      <c r="AL259" s="130">
        <v>0</v>
      </c>
      <c r="AM259" s="130">
        <v>-8577.8809814453107</v>
      </c>
    </row>
    <row r="260" spans="1:39" ht="16.5" hidden="1" x14ac:dyDescent="0.5">
      <c r="A260" s="20" t="str">
        <f>INDEX(Resource_Match!$B$2:$B$17,MATCH($H260,Resource_Match!$C$2:$C$17,0))</f>
        <v>Gas</v>
      </c>
      <c r="B260" s="20" t="str">
        <f>INDEX(Resource_Match!$A$2:$A$17,MATCH($H260,Resource_Match!$C$2:$C$17,0))</f>
        <v>Gas</v>
      </c>
      <c r="C260" s="20" t="str">
        <f>IFERROR(INDEX(Project_Match!$C$3:$C$151,MATCH(I260,Project_Match!$A$3:$A$151,0)),"")</f>
        <v/>
      </c>
      <c r="D260" s="129" t="s">
        <v>408</v>
      </c>
      <c r="E260" s="129">
        <v>0</v>
      </c>
      <c r="F260" s="129" t="s">
        <v>407</v>
      </c>
      <c r="G260" s="130" t="s">
        <v>407</v>
      </c>
      <c r="H260" s="130" t="s">
        <v>40</v>
      </c>
      <c r="I260" s="130" t="s">
        <v>414</v>
      </c>
      <c r="J260" s="129">
        <v>2022</v>
      </c>
      <c r="K260" s="130">
        <v>1</v>
      </c>
      <c r="L260" s="130">
        <v>295</v>
      </c>
      <c r="M260" s="130">
        <v>295</v>
      </c>
      <c r="N260" s="130">
        <v>86.603177515458995</v>
      </c>
      <c r="O260" s="130">
        <v>377.33641815185501</v>
      </c>
      <c r="P260" s="130">
        <v>14.6016723996539</v>
      </c>
      <c r="T260" s="130">
        <v>1279.1064758300799</v>
      </c>
      <c r="U260" s="130">
        <v>53.296109199523897</v>
      </c>
      <c r="V260" s="130">
        <v>10649.9992292892</v>
      </c>
      <c r="W260" s="130">
        <v>4137269.75</v>
      </c>
      <c r="X260" s="130">
        <v>9777.74658203125</v>
      </c>
      <c r="Z260" s="130">
        <v>2.3633331092397998</v>
      </c>
      <c r="AA260" s="130">
        <v>184.63391113281301</v>
      </c>
      <c r="AB260" s="130">
        <v>575.21</v>
      </c>
      <c r="AC260" s="130">
        <v>10537.5944824219</v>
      </c>
      <c r="AD260" s="130">
        <v>27.926258838289801</v>
      </c>
      <c r="AE260" s="130">
        <v>15860.813964843799</v>
      </c>
      <c r="AF260" s="130">
        <v>26398.4084472656</v>
      </c>
      <c r="AG260" s="130">
        <v>10537.4970703125</v>
      </c>
      <c r="AH260" s="130">
        <v>32.223500072455103</v>
      </c>
      <c r="AI260" s="130">
        <v>12159.100097656299</v>
      </c>
      <c r="AL260" s="130">
        <v>0</v>
      </c>
      <c r="AM260" s="130">
        <v>-14239.3083496094</v>
      </c>
    </row>
    <row r="261" spans="1:39" ht="16.5" hidden="1" x14ac:dyDescent="0.5">
      <c r="A261" s="20" t="str">
        <f>INDEX(Resource_Match!$B$2:$B$17,MATCH($H261,Resource_Match!$C$2:$C$17,0))</f>
        <v>Coal</v>
      </c>
      <c r="B261" s="20" t="str">
        <f>INDEX(Resource_Match!$A$2:$A$17,MATCH($H261,Resource_Match!$C$2:$C$17,0))</f>
        <v>Coal</v>
      </c>
      <c r="C261" s="20" t="str">
        <f>IFERROR(INDEX(Project_Match!$C$3:$C$151,MATCH(I261,Project_Match!$A$3:$A$151,0)),"")</f>
        <v/>
      </c>
      <c r="D261" s="129" t="s">
        <v>408</v>
      </c>
      <c r="E261" s="129">
        <v>0</v>
      </c>
      <c r="F261" s="129" t="s">
        <v>407</v>
      </c>
      <c r="G261" s="130" t="s">
        <v>407</v>
      </c>
      <c r="H261" s="130" t="s">
        <v>38</v>
      </c>
      <c r="I261" s="130" t="s">
        <v>339</v>
      </c>
      <c r="J261" s="129">
        <v>2023</v>
      </c>
      <c r="K261" s="130">
        <v>1</v>
      </c>
      <c r="L261" s="130">
        <v>385</v>
      </c>
      <c r="M261" s="130">
        <v>385</v>
      </c>
      <c r="N261" s="130">
        <v>45.034891655738797</v>
      </c>
      <c r="O261" s="130">
        <v>1134.3034095764201</v>
      </c>
      <c r="P261" s="130">
        <v>33.632906646990897</v>
      </c>
      <c r="T261" s="130">
        <v>3945.0571746826199</v>
      </c>
      <c r="U261" s="130">
        <v>0</v>
      </c>
      <c r="V261" s="130">
        <v>9499.9989390175997</v>
      </c>
      <c r="W261" s="130">
        <v>10775881.1875</v>
      </c>
      <c r="X261" s="130">
        <v>25104.6682128906</v>
      </c>
      <c r="Z261" s="130">
        <v>2.3297090767864099</v>
      </c>
      <c r="AB261" s="130">
        <v>2219.4499999999998</v>
      </c>
      <c r="AC261" s="130">
        <v>27324.120239257802</v>
      </c>
      <c r="AD261" s="130">
        <v>24.088898974094999</v>
      </c>
      <c r="AF261" s="130">
        <v>27324.120239257802</v>
      </c>
      <c r="AG261" s="130">
        <v>13923.951660156299</v>
      </c>
      <c r="AH261" s="130">
        <v>27.018912033785998</v>
      </c>
      <c r="AI261" s="130">
        <v>30647.644042968801</v>
      </c>
      <c r="AL261" s="130">
        <v>21388.889541625998</v>
      </c>
      <c r="AM261" s="130">
        <v>24712.4133453369</v>
      </c>
    </row>
    <row r="262" spans="1:39" ht="16.5" hidden="1" x14ac:dyDescent="0.5">
      <c r="A262" s="20" t="str">
        <f>INDEX(Resource_Match!$B$2:$B$17,MATCH($H262,Resource_Match!$C$2:$C$17,0))</f>
        <v>Coal</v>
      </c>
      <c r="B262" s="20" t="str">
        <f>INDEX(Resource_Match!$A$2:$A$17,MATCH($H262,Resource_Match!$C$2:$C$17,0))</f>
        <v>Coal</v>
      </c>
      <c r="C262" s="20" t="str">
        <f>IFERROR(INDEX(Project_Match!$C$3:$C$151,MATCH(I262,Project_Match!$A$3:$A$151,0)),"")</f>
        <v/>
      </c>
      <c r="D262" s="129" t="s">
        <v>408</v>
      </c>
      <c r="E262" s="129">
        <v>0</v>
      </c>
      <c r="F262" s="129" t="s">
        <v>407</v>
      </c>
      <c r="G262" s="130" t="s">
        <v>407</v>
      </c>
      <c r="H262" s="130" t="s">
        <v>38</v>
      </c>
      <c r="I262" s="130" t="s">
        <v>340</v>
      </c>
      <c r="J262" s="129">
        <v>2023</v>
      </c>
      <c r="K262" s="130">
        <v>1</v>
      </c>
      <c r="L262" s="130">
        <v>395</v>
      </c>
      <c r="M262" s="130">
        <v>395</v>
      </c>
      <c r="N262" s="130">
        <v>45.034891332162502</v>
      </c>
      <c r="O262" s="130">
        <v>1115.6298103332499</v>
      </c>
      <c r="P262" s="130">
        <v>32.241772450530398</v>
      </c>
      <c r="T262" s="130">
        <v>3945.0571746826199</v>
      </c>
      <c r="U262" s="130">
        <v>0</v>
      </c>
      <c r="V262" s="130">
        <v>9499.9981417080508</v>
      </c>
      <c r="W262" s="130">
        <v>10598481.125</v>
      </c>
      <c r="X262" s="130">
        <v>24691.373901367198</v>
      </c>
      <c r="Z262" s="130">
        <v>2.3297087205377398</v>
      </c>
      <c r="AB262" s="130">
        <v>2248.9299999999998</v>
      </c>
      <c r="AC262" s="130">
        <v>26940.305786132802</v>
      </c>
      <c r="AD262" s="130">
        <v>24.148069132435101</v>
      </c>
      <c r="AF262" s="130">
        <v>26940.305786132802</v>
      </c>
      <c r="AG262" s="130">
        <v>13507.5126342773</v>
      </c>
      <c r="AH262" s="130">
        <v>27.164259952554001</v>
      </c>
      <c r="AI262" s="130">
        <v>30305.258178710901</v>
      </c>
      <c r="AL262" s="130">
        <v>21944.445114135699</v>
      </c>
      <c r="AM262" s="130">
        <v>25309.3975067139</v>
      </c>
    </row>
    <row r="263" spans="1:39" ht="16.5" hidden="1" x14ac:dyDescent="0.5">
      <c r="A263" s="20" t="str">
        <f>INDEX(Resource_Match!$B$2:$B$17,MATCH($H263,Resource_Match!$C$2:$C$17,0))</f>
        <v>Gas</v>
      </c>
      <c r="B263" s="20" t="str">
        <f>INDEX(Resource_Match!$A$2:$A$17,MATCH($H263,Resource_Match!$C$2:$C$17,0))</f>
        <v>Gas</v>
      </c>
      <c r="C263" s="20" t="str">
        <f>IFERROR(INDEX(Project_Match!$C$3:$C$151,MATCH(I263,Project_Match!$A$3:$A$151,0)),"")</f>
        <v/>
      </c>
      <c r="D263" s="129" t="s">
        <v>408</v>
      </c>
      <c r="E263" s="129">
        <v>0</v>
      </c>
      <c r="F263" s="129" t="s">
        <v>407</v>
      </c>
      <c r="G263" s="130" t="s">
        <v>407</v>
      </c>
      <c r="H263" s="130" t="s">
        <v>40</v>
      </c>
      <c r="I263" s="130" t="s">
        <v>414</v>
      </c>
      <c r="J263" s="129">
        <v>2023</v>
      </c>
      <c r="K263" s="130">
        <v>1</v>
      </c>
      <c r="L263" s="130">
        <v>295</v>
      </c>
      <c r="M263" s="130">
        <v>295</v>
      </c>
      <c r="N263" s="130">
        <v>86.603173086973698</v>
      </c>
      <c r="O263" s="130">
        <v>472.75480651855497</v>
      </c>
      <c r="P263" s="130">
        <v>18.294048700508998</v>
      </c>
      <c r="T263" s="130">
        <v>1602.5586547851599</v>
      </c>
      <c r="U263" s="130">
        <v>66.7732830047607</v>
      </c>
      <c r="V263" s="130">
        <v>10649.9995993217</v>
      </c>
      <c r="W263" s="130">
        <v>5183475.875</v>
      </c>
      <c r="X263" s="130">
        <v>12531.0498046875</v>
      </c>
      <c r="Z263" s="130">
        <v>2.4174993974844199</v>
      </c>
      <c r="AA263" s="130">
        <v>236.41203689575201</v>
      </c>
      <c r="AB263" s="130">
        <v>738.93</v>
      </c>
      <c r="AC263" s="130">
        <v>13506.3889160156</v>
      </c>
      <c r="AD263" s="130">
        <v>28.569543301905099</v>
      </c>
      <c r="AE263" s="130">
        <v>16209.751464843799</v>
      </c>
      <c r="AF263" s="130">
        <v>29716.1403808594</v>
      </c>
      <c r="AG263" s="130">
        <v>13506.266113281299</v>
      </c>
      <c r="AH263" s="130">
        <v>33.669725182239397</v>
      </c>
      <c r="AI263" s="130">
        <v>15917.5244140625</v>
      </c>
      <c r="AL263" s="130">
        <v>16388.8893890381</v>
      </c>
      <c r="AM263" s="130">
        <v>2590.27342224121</v>
      </c>
    </row>
    <row r="264" spans="1:39" ht="16.5" hidden="1" x14ac:dyDescent="0.5">
      <c r="A264" s="20" t="str">
        <f>INDEX(Resource_Match!$B$2:$B$17,MATCH($H264,Resource_Match!$C$2:$C$17,0))</f>
        <v>Solar</v>
      </c>
      <c r="B264" s="20" t="str">
        <f>INDEX(Resource_Match!$A$2:$A$17,MATCH($H264,Resource_Match!$C$2:$C$17,0))</f>
        <v>Utility Solar</v>
      </c>
      <c r="C264" s="20" t="str">
        <f>IFERROR(INDEX(Project_Match!$C$3:$C$151,MATCH(I264,Project_Match!$A$3:$A$151,0)),"")</f>
        <v>New Solar</v>
      </c>
      <c r="D264" s="129" t="s">
        <v>408</v>
      </c>
      <c r="E264" s="129">
        <v>0</v>
      </c>
      <c r="F264" s="129" t="s">
        <v>407</v>
      </c>
      <c r="G264" s="130" t="s">
        <v>407</v>
      </c>
      <c r="H264" s="130" t="s">
        <v>45</v>
      </c>
      <c r="I264" s="130" t="s">
        <v>265</v>
      </c>
      <c r="J264" s="129">
        <v>2023</v>
      </c>
      <c r="K264" s="130">
        <v>5</v>
      </c>
      <c r="L264" s="130">
        <v>100</v>
      </c>
      <c r="M264" s="130">
        <v>64</v>
      </c>
      <c r="N264" s="130">
        <v>26.5753408545228</v>
      </c>
      <c r="O264" s="130">
        <v>232.79998588562</v>
      </c>
      <c r="P264" s="130">
        <v>26.5753408545228</v>
      </c>
      <c r="T264" s="130">
        <v>21290</v>
      </c>
      <c r="U264" s="130">
        <v>1825</v>
      </c>
      <c r="AB264" s="130">
        <v>7436.04</v>
      </c>
      <c r="AC264" s="130">
        <v>7436.0367736816397</v>
      </c>
      <c r="AD264" s="130">
        <v>31.9417406551525</v>
      </c>
      <c r="AF264" s="130">
        <v>7436.0367736816397</v>
      </c>
      <c r="AG264" s="130">
        <v>7436.0370178222702</v>
      </c>
      <c r="AH264" s="130">
        <v>26.9043661482335</v>
      </c>
      <c r="AI264" s="130">
        <v>6263.3360595703098</v>
      </c>
      <c r="AL264" s="130">
        <v>3555.5556640625</v>
      </c>
      <c r="AM264" s="130">
        <v>2382.8549499511701</v>
      </c>
    </row>
    <row r="265" spans="1:39" ht="16.5" hidden="1" x14ac:dyDescent="0.5">
      <c r="A265" s="20" t="str">
        <f>INDEX(Resource_Match!$B$2:$B$17,MATCH($H265,Resource_Match!$C$2:$C$17,0))</f>
        <v>Coal</v>
      </c>
      <c r="B265" s="20" t="str">
        <f>INDEX(Resource_Match!$A$2:$A$17,MATCH($H265,Resource_Match!$C$2:$C$17,0))</f>
        <v>Coal</v>
      </c>
      <c r="C265" s="20" t="str">
        <f>IFERROR(INDEX(Project_Match!$C$3:$C$151,MATCH(I265,Project_Match!$A$3:$A$151,0)),"")</f>
        <v/>
      </c>
      <c r="D265" s="129" t="s">
        <v>408</v>
      </c>
      <c r="E265" s="129">
        <v>0</v>
      </c>
      <c r="F265" s="129" t="s">
        <v>407</v>
      </c>
      <c r="G265" s="130" t="s">
        <v>407</v>
      </c>
      <c r="H265" s="130" t="s">
        <v>38</v>
      </c>
      <c r="I265" s="130" t="s">
        <v>339</v>
      </c>
      <c r="J265" s="129">
        <v>2024</v>
      </c>
      <c r="K265" s="130">
        <v>1</v>
      </c>
      <c r="L265" s="130">
        <v>385</v>
      </c>
      <c r="M265" s="130">
        <v>385</v>
      </c>
      <c r="N265" s="130">
        <v>45.0413117609423</v>
      </c>
      <c r="O265" s="130">
        <v>1131.8152351379399</v>
      </c>
      <c r="P265" s="130">
        <v>33.467438883505402</v>
      </c>
      <c r="T265" s="130">
        <v>3956.4276733398401</v>
      </c>
      <c r="U265" s="130">
        <v>0</v>
      </c>
      <c r="V265" s="130">
        <v>9499.9986889994307</v>
      </c>
      <c r="W265" s="130">
        <v>10752243.25</v>
      </c>
      <c r="X265" s="130">
        <v>25776.8552246094</v>
      </c>
      <c r="Z265" s="130">
        <v>2.3973467327024398</v>
      </c>
      <c r="AB265" s="130">
        <v>2266.63</v>
      </c>
      <c r="AC265" s="130">
        <v>28043.488891601599</v>
      </c>
      <c r="AD265" s="130">
        <v>24.777444251476101</v>
      </c>
      <c r="AF265" s="130">
        <v>28043.488891601599</v>
      </c>
      <c r="AG265" s="130">
        <v>14220.624633789101</v>
      </c>
      <c r="AH265" s="130">
        <v>28.6409398537957</v>
      </c>
      <c r="AI265" s="130">
        <v>32416.252075195302</v>
      </c>
      <c r="AL265" s="130">
        <v>0</v>
      </c>
      <c r="AM265" s="130">
        <v>4372.76318359375</v>
      </c>
    </row>
    <row r="266" spans="1:39" ht="16.5" hidden="1" x14ac:dyDescent="0.5">
      <c r="A266" s="20" t="str">
        <f>INDEX(Resource_Match!$B$2:$B$17,MATCH($H266,Resource_Match!$C$2:$C$17,0))</f>
        <v>Coal</v>
      </c>
      <c r="B266" s="20" t="str">
        <f>INDEX(Resource_Match!$A$2:$A$17,MATCH($H266,Resource_Match!$C$2:$C$17,0))</f>
        <v>Coal</v>
      </c>
      <c r="C266" s="20" t="str">
        <f>IFERROR(INDEX(Project_Match!$C$3:$C$151,MATCH(I266,Project_Match!$A$3:$A$151,0)),"")</f>
        <v/>
      </c>
      <c r="D266" s="129" t="s">
        <v>408</v>
      </c>
      <c r="E266" s="129">
        <v>0</v>
      </c>
      <c r="F266" s="129" t="s">
        <v>407</v>
      </c>
      <c r="G266" s="130" t="s">
        <v>407</v>
      </c>
      <c r="H266" s="130" t="s">
        <v>38</v>
      </c>
      <c r="I266" s="130" t="s">
        <v>340</v>
      </c>
      <c r="J266" s="129">
        <v>2024</v>
      </c>
      <c r="K266" s="130">
        <v>1</v>
      </c>
      <c r="L266" s="130">
        <v>395</v>
      </c>
      <c r="M266" s="130">
        <v>395</v>
      </c>
      <c r="N266" s="130">
        <v>45.041294963817599</v>
      </c>
      <c r="O266" s="130">
        <v>1155.3381881713899</v>
      </c>
      <c r="P266" s="130">
        <v>33.298119370414199</v>
      </c>
      <c r="T266" s="130">
        <v>3956.4276733398401</v>
      </c>
      <c r="U266" s="130">
        <v>0</v>
      </c>
      <c r="V266" s="130">
        <v>9499.9994264638899</v>
      </c>
      <c r="W266" s="130">
        <v>10975712.125</v>
      </c>
      <c r="X266" s="130">
        <v>26312.5859375</v>
      </c>
      <c r="Z266" s="130">
        <v>2.3973465810538501</v>
      </c>
      <c r="AB266" s="130">
        <v>2383.04</v>
      </c>
      <c r="AC266" s="130">
        <v>28695.62109375</v>
      </c>
      <c r="AD266" s="130">
        <v>24.837421101061398</v>
      </c>
      <c r="AF266" s="130">
        <v>28695.62109375</v>
      </c>
      <c r="AG266" s="130">
        <v>14839.265136718799</v>
      </c>
      <c r="AH266" s="130">
        <v>28.675723934983601</v>
      </c>
      <c r="AI266" s="130">
        <v>33130.158935546897</v>
      </c>
      <c r="AL266" s="130">
        <v>0</v>
      </c>
      <c r="AM266" s="130">
        <v>4434.5378417968795</v>
      </c>
    </row>
    <row r="267" spans="1:39" ht="16.5" hidden="1" x14ac:dyDescent="0.5">
      <c r="A267" s="20" t="str">
        <f>INDEX(Resource_Match!$B$2:$B$17,MATCH($H267,Resource_Match!$C$2:$C$17,0))</f>
        <v>Gas</v>
      </c>
      <c r="B267" s="20" t="str">
        <f>INDEX(Resource_Match!$A$2:$A$17,MATCH($H267,Resource_Match!$C$2:$C$17,0))</f>
        <v>Gas</v>
      </c>
      <c r="C267" s="20" t="str">
        <f>IFERROR(INDEX(Project_Match!$C$3:$C$151,MATCH(I267,Project_Match!$A$3:$A$151,0)),"")</f>
        <v/>
      </c>
      <c r="D267" s="129" t="s">
        <v>408</v>
      </c>
      <c r="E267" s="129">
        <v>0</v>
      </c>
      <c r="F267" s="129" t="s">
        <v>407</v>
      </c>
      <c r="G267" s="130" t="s">
        <v>407</v>
      </c>
      <c r="H267" s="130" t="s">
        <v>40</v>
      </c>
      <c r="I267" s="130" t="s">
        <v>414</v>
      </c>
      <c r="J267" s="129">
        <v>2024</v>
      </c>
      <c r="K267" s="130">
        <v>1</v>
      </c>
      <c r="L267" s="130">
        <v>295</v>
      </c>
      <c r="M267" s="130">
        <v>295</v>
      </c>
      <c r="N267" s="130">
        <v>86.617603015231296</v>
      </c>
      <c r="O267" s="130">
        <v>472.754829406738</v>
      </c>
      <c r="P267" s="130">
        <v>18.244065844167299</v>
      </c>
      <c r="T267" s="130">
        <v>1602.5586547851599</v>
      </c>
      <c r="U267" s="130">
        <v>66.773289680481</v>
      </c>
      <c r="V267" s="130">
        <v>10649.998819299701</v>
      </c>
      <c r="W267" s="130">
        <v>5183475.75</v>
      </c>
      <c r="X267" s="130">
        <v>13122.8342285156</v>
      </c>
      <c r="Z267" s="130">
        <v>2.53166694732113</v>
      </c>
      <c r="AA267" s="130">
        <v>241.61309814453099</v>
      </c>
      <c r="AB267" s="130">
        <v>756.19</v>
      </c>
      <c r="AC267" s="130">
        <v>14120.6418457031</v>
      </c>
      <c r="AD267" s="130">
        <v>29.8688473757596</v>
      </c>
      <c r="AE267" s="130">
        <v>16566.364746093801</v>
      </c>
      <c r="AF267" s="130">
        <v>30687.0065917969</v>
      </c>
      <c r="AG267" s="130">
        <v>14120.5158691406</v>
      </c>
      <c r="AH267" s="130">
        <v>36.647269896462902</v>
      </c>
      <c r="AI267" s="130">
        <v>17325.173828125</v>
      </c>
      <c r="AL267" s="130">
        <v>0</v>
      </c>
      <c r="AM267" s="130">
        <v>-13361.8327636719</v>
      </c>
    </row>
    <row r="268" spans="1:39" ht="16.5" hidden="1" x14ac:dyDescent="0.5">
      <c r="A268" s="20" t="str">
        <f>INDEX(Resource_Match!$B$2:$B$17,MATCH($H268,Resource_Match!$C$2:$C$17,0))</f>
        <v>Solar</v>
      </c>
      <c r="B268" s="20" t="str">
        <f>INDEX(Resource_Match!$A$2:$A$17,MATCH($H268,Resource_Match!$C$2:$C$17,0))</f>
        <v>Utility Solar</v>
      </c>
      <c r="C268" s="20" t="str">
        <f>IFERROR(INDEX(Project_Match!$C$3:$C$151,MATCH(I268,Project_Match!$A$3:$A$151,0)),"")</f>
        <v>New Solar</v>
      </c>
      <c r="D268" s="129" t="s">
        <v>408</v>
      </c>
      <c r="E268" s="129">
        <v>0</v>
      </c>
      <c r="F268" s="129" t="s">
        <v>407</v>
      </c>
      <c r="G268" s="130" t="s">
        <v>407</v>
      </c>
      <c r="H268" s="130" t="s">
        <v>45</v>
      </c>
      <c r="I268" s="130" t="s">
        <v>265</v>
      </c>
      <c r="J268" s="129">
        <v>2024</v>
      </c>
      <c r="K268" s="130">
        <v>5</v>
      </c>
      <c r="L268" s="130">
        <v>100</v>
      </c>
      <c r="M268" s="130">
        <v>64</v>
      </c>
      <c r="N268" s="130">
        <v>26.5407778309125</v>
      </c>
      <c r="O268" s="130">
        <v>233.13419246673601</v>
      </c>
      <c r="P268" s="130">
        <v>26.5407778309125</v>
      </c>
      <c r="T268" s="130">
        <v>21305</v>
      </c>
      <c r="U268" s="130">
        <v>1830</v>
      </c>
      <c r="AB268" s="130">
        <v>7610.54</v>
      </c>
      <c r="AC268" s="130">
        <v>7610.5397949218795</v>
      </c>
      <c r="AD268" s="130">
        <v>32.644459889802597</v>
      </c>
      <c r="AF268" s="130">
        <v>7610.5397949218795</v>
      </c>
      <c r="AG268" s="130">
        <v>7610.5398864746103</v>
      </c>
      <c r="AH268" s="130">
        <v>28.536668772555601</v>
      </c>
      <c r="AI268" s="130">
        <v>6652.8732299804697</v>
      </c>
      <c r="AL268" s="130">
        <v>0</v>
      </c>
      <c r="AM268" s="130">
        <v>-957.66656494140602</v>
      </c>
    </row>
    <row r="269" spans="1:39" ht="16.5" hidden="1" x14ac:dyDescent="0.5">
      <c r="A269" s="20" t="str">
        <f>INDEX(Resource_Match!$B$2:$B$17,MATCH($H269,Resource_Match!$C$2:$C$17,0))</f>
        <v>Coal</v>
      </c>
      <c r="B269" s="20" t="str">
        <f>INDEX(Resource_Match!$A$2:$A$17,MATCH($H269,Resource_Match!$C$2:$C$17,0))</f>
        <v>Coal</v>
      </c>
      <c r="C269" s="20" t="str">
        <f>IFERROR(INDEX(Project_Match!$C$3:$C$151,MATCH(I269,Project_Match!$A$3:$A$151,0)),"")</f>
        <v/>
      </c>
      <c r="D269" s="129" t="s">
        <v>408</v>
      </c>
      <c r="E269" s="129">
        <v>0</v>
      </c>
      <c r="F269" s="129" t="s">
        <v>407</v>
      </c>
      <c r="G269" s="130" t="s">
        <v>407</v>
      </c>
      <c r="H269" s="130" t="s">
        <v>38</v>
      </c>
      <c r="I269" s="130" t="s">
        <v>339</v>
      </c>
      <c r="J269" s="129">
        <v>2025</v>
      </c>
      <c r="K269" s="130">
        <v>1</v>
      </c>
      <c r="L269" s="130">
        <v>385</v>
      </c>
      <c r="M269" s="130">
        <v>385</v>
      </c>
      <c r="N269" s="130">
        <v>45.034894596559802</v>
      </c>
      <c r="O269" s="130">
        <v>1162.34324645996</v>
      </c>
      <c r="P269" s="130">
        <v>34.464307847356999</v>
      </c>
      <c r="T269" s="130">
        <v>3945.05638122559</v>
      </c>
      <c r="U269" s="130">
        <v>0</v>
      </c>
      <c r="V269" s="130">
        <v>9499.9998138504907</v>
      </c>
      <c r="W269" s="130">
        <v>11042260.625</v>
      </c>
      <c r="X269" s="130">
        <v>27063.0341796875</v>
      </c>
      <c r="Z269" s="130">
        <v>2.4508599369966002</v>
      </c>
      <c r="AB269" s="130">
        <v>2380.56</v>
      </c>
      <c r="AC269" s="130">
        <v>29443.593872070302</v>
      </c>
      <c r="AD269" s="130">
        <v>25.3312383942901</v>
      </c>
      <c r="AF269" s="130">
        <v>29443.593872070302</v>
      </c>
      <c r="AG269" s="130">
        <v>15352.835388183599</v>
      </c>
      <c r="AH269" s="130">
        <v>29.430993161342101</v>
      </c>
      <c r="AI269" s="130">
        <v>34208.916137695298</v>
      </c>
      <c r="AL269" s="130">
        <v>0</v>
      </c>
      <c r="AM269" s="130">
        <v>4765.322265625</v>
      </c>
    </row>
    <row r="270" spans="1:39" ht="16.5" hidden="1" x14ac:dyDescent="0.5">
      <c r="A270" s="20" t="str">
        <f>INDEX(Resource_Match!$B$2:$B$17,MATCH($H270,Resource_Match!$C$2:$C$17,0))</f>
        <v>Coal</v>
      </c>
      <c r="B270" s="20" t="str">
        <f>INDEX(Resource_Match!$A$2:$A$17,MATCH($H270,Resource_Match!$C$2:$C$17,0))</f>
        <v>Coal</v>
      </c>
      <c r="C270" s="20" t="str">
        <f>IFERROR(INDEX(Project_Match!$C$3:$C$151,MATCH(I270,Project_Match!$A$3:$A$151,0)),"")</f>
        <v/>
      </c>
      <c r="D270" s="129" t="s">
        <v>408</v>
      </c>
      <c r="E270" s="129">
        <v>0</v>
      </c>
      <c r="F270" s="129" t="s">
        <v>407</v>
      </c>
      <c r="G270" s="130" t="s">
        <v>407</v>
      </c>
      <c r="H270" s="130" t="s">
        <v>38</v>
      </c>
      <c r="I270" s="130" t="s">
        <v>340</v>
      </c>
      <c r="J270" s="129">
        <v>2025</v>
      </c>
      <c r="K270" s="130">
        <v>1</v>
      </c>
      <c r="L270" s="130">
        <v>395</v>
      </c>
      <c r="M270" s="130">
        <v>395</v>
      </c>
      <c r="N270" s="130">
        <v>45.034881851093097</v>
      </c>
      <c r="O270" s="130">
        <v>1187.18333053589</v>
      </c>
      <c r="P270" s="130">
        <v>34.309673733769401</v>
      </c>
      <c r="T270" s="130">
        <v>3945.05638122559</v>
      </c>
      <c r="U270" s="130">
        <v>0</v>
      </c>
      <c r="V270" s="130">
        <v>9500.0008559411399</v>
      </c>
      <c r="W270" s="130">
        <v>11278242.65625</v>
      </c>
      <c r="X270" s="130">
        <v>27641.389770507802</v>
      </c>
      <c r="Z270" s="130">
        <v>2.4508596430304599</v>
      </c>
      <c r="AB270" s="130">
        <v>2504.27</v>
      </c>
      <c r="AC270" s="130">
        <v>30145.662597656301</v>
      </c>
      <c r="AD270" s="130">
        <v>25.392592552700901</v>
      </c>
      <c r="AF270" s="130">
        <v>30145.662597656301</v>
      </c>
      <c r="AG270" s="130">
        <v>16020.760192871099</v>
      </c>
      <c r="AH270" s="130">
        <v>29.4592434087592</v>
      </c>
      <c r="AI270" s="130">
        <v>34973.522705078103</v>
      </c>
      <c r="AL270" s="130">
        <v>0</v>
      </c>
      <c r="AM270" s="130">
        <v>4827.8601074218795</v>
      </c>
    </row>
    <row r="271" spans="1:39" ht="16.5" hidden="1" x14ac:dyDescent="0.5">
      <c r="A271" s="20" t="str">
        <f>INDEX(Resource_Match!$B$2:$B$17,MATCH($H271,Resource_Match!$C$2:$C$17,0))</f>
        <v>Gas</v>
      </c>
      <c r="B271" s="20" t="str">
        <f>INDEX(Resource_Match!$A$2:$A$17,MATCH($H271,Resource_Match!$C$2:$C$17,0))</f>
        <v>Gas</v>
      </c>
      <c r="C271" s="20" t="str">
        <f>IFERROR(INDEX(Project_Match!$C$3:$C$151,MATCH(I271,Project_Match!$A$3:$A$151,0)),"")</f>
        <v/>
      </c>
      <c r="D271" s="129" t="s">
        <v>408</v>
      </c>
      <c r="E271" s="129">
        <v>0</v>
      </c>
      <c r="F271" s="129" t="s">
        <v>407</v>
      </c>
      <c r="G271" s="130" t="s">
        <v>407</v>
      </c>
      <c r="H271" s="130" t="s">
        <v>40</v>
      </c>
      <c r="I271" s="130" t="s">
        <v>414</v>
      </c>
      <c r="J271" s="129">
        <v>2025</v>
      </c>
      <c r="K271" s="130">
        <v>1</v>
      </c>
      <c r="L271" s="130">
        <v>295</v>
      </c>
      <c r="M271" s="130">
        <v>295</v>
      </c>
      <c r="N271" s="130">
        <v>86.603173234589903</v>
      </c>
      <c r="O271" s="130">
        <v>190.83682250976599</v>
      </c>
      <c r="P271" s="130">
        <v>7.38475437310447</v>
      </c>
      <c r="T271" s="130">
        <v>646.90444946289097</v>
      </c>
      <c r="U271" s="130">
        <v>26.9543571472168</v>
      </c>
      <c r="V271" s="130">
        <v>10649.998180492599</v>
      </c>
      <c r="W271" s="130">
        <v>2092412.25</v>
      </c>
      <c r="X271" s="130">
        <v>5984.2985839843795</v>
      </c>
      <c r="Z271" s="130">
        <v>2.8599997844518299</v>
      </c>
      <c r="AA271" s="130">
        <v>99.677585601806598</v>
      </c>
      <c r="AB271" s="130">
        <v>312.8</v>
      </c>
      <c r="AC271" s="130">
        <v>6396.77734375</v>
      </c>
      <c r="AD271" s="130">
        <v>33.5196177531339</v>
      </c>
      <c r="AE271" s="130">
        <v>16930.823730468801</v>
      </c>
      <c r="AF271" s="130">
        <v>23327.601074218801</v>
      </c>
      <c r="AG271" s="130">
        <v>6396.7272949218795</v>
      </c>
      <c r="AH271" s="130">
        <v>42.6451882281807</v>
      </c>
      <c r="AI271" s="130">
        <v>8138.2722167968795</v>
      </c>
      <c r="AL271" s="130">
        <v>0</v>
      </c>
      <c r="AM271" s="130">
        <v>-15189.3288574219</v>
      </c>
    </row>
    <row r="272" spans="1:39" ht="16.5" hidden="1" x14ac:dyDescent="0.5">
      <c r="A272" s="20" t="str">
        <f>INDEX(Resource_Match!$B$2:$B$17,MATCH($H272,Resource_Match!$C$2:$C$17,0))</f>
        <v>Solar</v>
      </c>
      <c r="B272" s="20" t="str">
        <f>INDEX(Resource_Match!$A$2:$A$17,MATCH($H272,Resource_Match!$C$2:$C$17,0))</f>
        <v>Utility Solar</v>
      </c>
      <c r="C272" s="20" t="str">
        <f>IFERROR(INDEX(Project_Match!$C$3:$C$151,MATCH(I272,Project_Match!$A$3:$A$151,0)),"")</f>
        <v>New Solar</v>
      </c>
      <c r="D272" s="129" t="s">
        <v>408</v>
      </c>
      <c r="E272" s="129">
        <v>0</v>
      </c>
      <c r="F272" s="129" t="s">
        <v>407</v>
      </c>
      <c r="G272" s="130" t="s">
        <v>407</v>
      </c>
      <c r="H272" s="130" t="s">
        <v>45</v>
      </c>
      <c r="I272" s="130" t="s">
        <v>265</v>
      </c>
      <c r="J272" s="129">
        <v>2025</v>
      </c>
      <c r="K272" s="130">
        <v>5</v>
      </c>
      <c r="L272" s="130">
        <v>100</v>
      </c>
      <c r="M272" s="130">
        <v>64</v>
      </c>
      <c r="N272" s="130">
        <v>26.539138789590599</v>
      </c>
      <c r="O272" s="130">
        <v>232.48285579681399</v>
      </c>
      <c r="P272" s="130">
        <v>26.539138789590599</v>
      </c>
      <c r="T272" s="130">
        <v>21250</v>
      </c>
      <c r="U272" s="130">
        <v>1825</v>
      </c>
      <c r="AB272" s="130">
        <v>7756.24</v>
      </c>
      <c r="AC272" s="130">
        <v>7756.2406616210901</v>
      </c>
      <c r="AD272" s="130">
        <v>33.362634999631602</v>
      </c>
      <c r="AF272" s="130">
        <v>7756.2406616210901</v>
      </c>
      <c r="AG272" s="130">
        <v>7756.2408752441397</v>
      </c>
      <c r="AH272" s="130">
        <v>29.333709142907502</v>
      </c>
      <c r="AI272" s="130">
        <v>6819.58447265625</v>
      </c>
      <c r="AL272" s="130">
        <v>0</v>
      </c>
      <c r="AM272" s="130">
        <v>-936.65618896484398</v>
      </c>
    </row>
    <row r="273" spans="1:39" ht="16.5" hidden="1" x14ac:dyDescent="0.5">
      <c r="A273" s="20" t="str">
        <f>INDEX(Resource_Match!$B$2:$B$17,MATCH($H273,Resource_Match!$C$2:$C$17,0))</f>
        <v>Coal</v>
      </c>
      <c r="B273" s="20" t="str">
        <f>INDEX(Resource_Match!$A$2:$A$17,MATCH($H273,Resource_Match!$C$2:$C$17,0))</f>
        <v>Coal</v>
      </c>
      <c r="C273" s="20" t="str">
        <f>IFERROR(INDEX(Project_Match!$C$3:$C$151,MATCH(I273,Project_Match!$A$3:$A$151,0)),"")</f>
        <v/>
      </c>
      <c r="D273" s="129" t="s">
        <v>408</v>
      </c>
      <c r="E273" s="129">
        <v>0</v>
      </c>
      <c r="F273" s="129" t="s">
        <v>407</v>
      </c>
      <c r="G273" s="130" t="s">
        <v>407</v>
      </c>
      <c r="H273" s="130" t="s">
        <v>38</v>
      </c>
      <c r="I273" s="130" t="s">
        <v>339</v>
      </c>
      <c r="J273" s="129">
        <v>2026</v>
      </c>
      <c r="K273" s="130">
        <v>1</v>
      </c>
      <c r="L273" s="130">
        <v>385</v>
      </c>
      <c r="M273" s="130">
        <v>385</v>
      </c>
      <c r="N273" s="130">
        <v>45.034894370342798</v>
      </c>
      <c r="O273" s="130">
        <v>1222.0397224426299</v>
      </c>
      <c r="P273" s="130">
        <v>36.234351018283398</v>
      </c>
      <c r="T273" s="130">
        <v>3945.0566711425799</v>
      </c>
      <c r="U273" s="130">
        <v>0</v>
      </c>
      <c r="V273" s="130">
        <v>9499.9979638919194</v>
      </c>
      <c r="W273" s="130">
        <v>11609374.875</v>
      </c>
      <c r="X273" s="130">
        <v>29229.974731445302</v>
      </c>
      <c r="Z273" s="130">
        <v>2.5177905827117399</v>
      </c>
      <c r="AB273" s="130">
        <v>2557.94</v>
      </c>
      <c r="AC273" s="130">
        <v>31787.9169921875</v>
      </c>
      <c r="AD273" s="130">
        <v>26.012179807583902</v>
      </c>
      <c r="AF273" s="130">
        <v>31787.9169921875</v>
      </c>
      <c r="AG273" s="130">
        <v>17318.5791015625</v>
      </c>
      <c r="AH273" s="130">
        <v>30.419463293848899</v>
      </c>
      <c r="AI273" s="130">
        <v>37173.792480468801</v>
      </c>
      <c r="AL273" s="130">
        <v>0</v>
      </c>
      <c r="AM273" s="130">
        <v>5385.87548828125</v>
      </c>
    </row>
    <row r="274" spans="1:39" ht="16.5" hidden="1" x14ac:dyDescent="0.5">
      <c r="A274" s="20" t="str">
        <f>INDEX(Resource_Match!$B$2:$B$17,MATCH($H274,Resource_Match!$C$2:$C$17,0))</f>
        <v>Coal</v>
      </c>
      <c r="B274" s="20" t="str">
        <f>INDEX(Resource_Match!$A$2:$A$17,MATCH($H274,Resource_Match!$C$2:$C$17,0))</f>
        <v>Coal</v>
      </c>
      <c r="C274" s="20" t="str">
        <f>IFERROR(INDEX(Project_Match!$C$3:$C$151,MATCH(I274,Project_Match!$A$3:$A$151,0)),"")</f>
        <v/>
      </c>
      <c r="D274" s="129" t="s">
        <v>408</v>
      </c>
      <c r="E274" s="129">
        <v>0</v>
      </c>
      <c r="F274" s="129" t="s">
        <v>407</v>
      </c>
      <c r="G274" s="130" t="s">
        <v>407</v>
      </c>
      <c r="H274" s="130" t="s">
        <v>38</v>
      </c>
      <c r="I274" s="130" t="s">
        <v>340</v>
      </c>
      <c r="J274" s="129">
        <v>2026</v>
      </c>
      <c r="K274" s="130">
        <v>1</v>
      </c>
      <c r="L274" s="130">
        <v>395</v>
      </c>
      <c r="M274" s="130">
        <v>395</v>
      </c>
      <c r="N274" s="130">
        <v>45.034886481382799</v>
      </c>
      <c r="O274" s="130">
        <v>1249.3261985778799</v>
      </c>
      <c r="P274" s="130">
        <v>36.105606571235199</v>
      </c>
      <c r="T274" s="130">
        <v>3945.0566711425799</v>
      </c>
      <c r="U274" s="130">
        <v>0</v>
      </c>
      <c r="V274" s="130">
        <v>9500.00261721889</v>
      </c>
      <c r="W274" s="130">
        <v>11868602.15625</v>
      </c>
      <c r="X274" s="130">
        <v>29882.644042968801</v>
      </c>
      <c r="Z274" s="130">
        <v>2.5177896815112799</v>
      </c>
      <c r="AB274" s="130">
        <v>2693.41</v>
      </c>
      <c r="AC274" s="130">
        <v>32576.049926757802</v>
      </c>
      <c r="AD274" s="130">
        <v>26.074895382678601</v>
      </c>
      <c r="AF274" s="130">
        <v>32576.049926757802</v>
      </c>
      <c r="AG274" s="130">
        <v>18071.8261108398</v>
      </c>
      <c r="AH274" s="130">
        <v>30.441674060712799</v>
      </c>
      <c r="AI274" s="130">
        <v>38031.580932617202</v>
      </c>
      <c r="AL274" s="130">
        <v>0</v>
      </c>
      <c r="AM274" s="130">
        <v>5455.5310058593795</v>
      </c>
    </row>
    <row r="275" spans="1:39" ht="16.5" hidden="1" x14ac:dyDescent="0.5">
      <c r="A275" s="20" t="str">
        <f>INDEX(Resource_Match!$B$2:$B$17,MATCH($H275,Resource_Match!$C$2:$C$17,0))</f>
        <v>Gas</v>
      </c>
      <c r="B275" s="20" t="str">
        <f>INDEX(Resource_Match!$A$2:$A$17,MATCH($H275,Resource_Match!$C$2:$C$17,0))</f>
        <v>Gas</v>
      </c>
      <c r="C275" s="20" t="str">
        <f>IFERROR(INDEX(Project_Match!$C$3:$C$151,MATCH(I275,Project_Match!$A$3:$A$151,0)),"")</f>
        <v/>
      </c>
      <c r="D275" s="129" t="s">
        <v>408</v>
      </c>
      <c r="E275" s="129">
        <v>0</v>
      </c>
      <c r="F275" s="129" t="s">
        <v>407</v>
      </c>
      <c r="G275" s="130" t="s">
        <v>407</v>
      </c>
      <c r="H275" s="130" t="s">
        <v>40</v>
      </c>
      <c r="I275" s="130" t="s">
        <v>414</v>
      </c>
      <c r="J275" s="129">
        <v>2026</v>
      </c>
      <c r="K275" s="130">
        <v>1</v>
      </c>
      <c r="L275" s="130">
        <v>295</v>
      </c>
      <c r="M275" s="130">
        <v>295</v>
      </c>
      <c r="N275" s="130">
        <v>86.603163196689806</v>
      </c>
      <c r="O275" s="130">
        <v>190.83682250976599</v>
      </c>
      <c r="P275" s="130">
        <v>7.38475437310447</v>
      </c>
      <c r="T275" s="130">
        <v>646.90444946289097</v>
      </c>
      <c r="U275" s="130">
        <v>26.9543571472168</v>
      </c>
      <c r="V275" s="130">
        <v>10649.998180492599</v>
      </c>
      <c r="W275" s="130">
        <v>2092412.25</v>
      </c>
      <c r="X275" s="130">
        <v>6657.3581542968795</v>
      </c>
      <c r="Z275" s="130">
        <v>3.1816665928508501</v>
      </c>
      <c r="AA275" s="130">
        <v>101.870498657227</v>
      </c>
      <c r="AB275" s="130">
        <v>319.63</v>
      </c>
      <c r="AC275" s="130">
        <v>7078.85986328125</v>
      </c>
      <c r="AD275" s="130">
        <v>37.093783946853399</v>
      </c>
      <c r="AE275" s="130">
        <v>17303.2998046875</v>
      </c>
      <c r="AF275" s="130">
        <v>24382.159667968801</v>
      </c>
      <c r="AG275" s="130">
        <v>7078.81005859375</v>
      </c>
      <c r="AH275" s="130">
        <v>43.137476750428299</v>
      </c>
      <c r="AI275" s="130">
        <v>8232.2189941406305</v>
      </c>
      <c r="AL275" s="130">
        <v>0</v>
      </c>
      <c r="AM275" s="130">
        <v>-16149.9406738281</v>
      </c>
    </row>
    <row r="276" spans="1:39" ht="16.5" hidden="1" x14ac:dyDescent="0.5">
      <c r="A276" s="20" t="str">
        <f>INDEX(Resource_Match!$B$2:$B$17,MATCH($H276,Resource_Match!$C$2:$C$17,0))</f>
        <v>Solar</v>
      </c>
      <c r="B276" s="20" t="str">
        <f>INDEX(Resource_Match!$A$2:$A$17,MATCH($H276,Resource_Match!$C$2:$C$17,0))</f>
        <v>Utility Solar</v>
      </c>
      <c r="C276" s="20" t="str">
        <f>IFERROR(INDEX(Project_Match!$C$3:$C$151,MATCH(I276,Project_Match!$A$3:$A$151,0)),"")</f>
        <v>New Solar</v>
      </c>
      <c r="D276" s="129" t="s">
        <v>408</v>
      </c>
      <c r="E276" s="129">
        <v>0</v>
      </c>
      <c r="F276" s="129" t="s">
        <v>407</v>
      </c>
      <c r="G276" s="130" t="s">
        <v>407</v>
      </c>
      <c r="H276" s="130" t="s">
        <v>45</v>
      </c>
      <c r="I276" s="130" t="s">
        <v>265</v>
      </c>
      <c r="J276" s="129">
        <v>2026</v>
      </c>
      <c r="K276" s="130">
        <v>5</v>
      </c>
      <c r="L276" s="130">
        <v>100</v>
      </c>
      <c r="M276" s="130">
        <v>64</v>
      </c>
      <c r="N276" s="130">
        <v>26.5806089253186</v>
      </c>
      <c r="O276" s="130">
        <v>232.84613418579099</v>
      </c>
      <c r="P276" s="130">
        <v>26.5806089253186</v>
      </c>
      <c r="T276" s="130">
        <v>21235</v>
      </c>
      <c r="U276" s="130">
        <v>1825</v>
      </c>
      <c r="AB276" s="130">
        <v>7939.26</v>
      </c>
      <c r="AC276" s="130">
        <v>7939.2649536132803</v>
      </c>
      <c r="AD276" s="130">
        <v>34.096614836982603</v>
      </c>
      <c r="AF276" s="130">
        <v>7939.2649536132803</v>
      </c>
      <c r="AG276" s="130">
        <v>7939.2647705078098</v>
      </c>
      <c r="AH276" s="130">
        <v>30.272175345892801</v>
      </c>
      <c r="AI276" s="130">
        <v>7048.7590026855496</v>
      </c>
      <c r="AL276" s="130">
        <v>0</v>
      </c>
      <c r="AM276" s="130">
        <v>-890.50595092773403</v>
      </c>
    </row>
    <row r="277" spans="1:39" ht="16.5" hidden="1" x14ac:dyDescent="0.5">
      <c r="A277" s="20" t="str">
        <f>INDEX(Resource_Match!$B$2:$B$17,MATCH($H277,Resource_Match!$C$2:$C$17,0))</f>
        <v>Solar</v>
      </c>
      <c r="B277" s="20" t="str">
        <f>INDEX(Resource_Match!$A$2:$A$17,MATCH($H277,Resource_Match!$C$2:$C$17,0))</f>
        <v>Utility Solar</v>
      </c>
      <c r="C277" s="20" t="str">
        <f>IFERROR(INDEX(Project_Match!$C$3:$C$151,MATCH(I277,Project_Match!$A$3:$A$151,0)),"")</f>
        <v>New Solar</v>
      </c>
      <c r="D277" s="129" t="s">
        <v>408</v>
      </c>
      <c r="E277" s="129">
        <v>0</v>
      </c>
      <c r="F277" s="129" t="s">
        <v>407</v>
      </c>
      <c r="G277" s="130" t="s">
        <v>407</v>
      </c>
      <c r="H277" s="130" t="s">
        <v>45</v>
      </c>
      <c r="I277" s="130" t="s">
        <v>208</v>
      </c>
      <c r="J277" s="129">
        <v>2026</v>
      </c>
      <c r="K277" s="130">
        <v>20</v>
      </c>
      <c r="L277" s="130">
        <v>400</v>
      </c>
      <c r="M277" s="130">
        <v>196</v>
      </c>
      <c r="N277" s="130">
        <v>26.5806089253186</v>
      </c>
      <c r="O277" s="130">
        <v>931.38453674316395</v>
      </c>
      <c r="P277" s="130">
        <v>26.5806089253186</v>
      </c>
      <c r="T277" s="130">
        <v>84940</v>
      </c>
      <c r="U277" s="130">
        <v>7300</v>
      </c>
      <c r="AB277" s="130">
        <v>27149.06</v>
      </c>
      <c r="AC277" s="130">
        <v>27149.0563964844</v>
      </c>
      <c r="AD277" s="130">
        <v>29.1491380041785</v>
      </c>
      <c r="AF277" s="130">
        <v>27149.0563964844</v>
      </c>
      <c r="AG277" s="130">
        <v>27149.057495117198</v>
      </c>
      <c r="AH277" s="130">
        <v>30.272175345892801</v>
      </c>
      <c r="AI277" s="130">
        <v>28195.036010742198</v>
      </c>
      <c r="AL277" s="130">
        <v>0</v>
      </c>
      <c r="AM277" s="130">
        <v>1045.97961425781</v>
      </c>
    </row>
    <row r="278" spans="1:39" ht="16.5" hidden="1" x14ac:dyDescent="0.5">
      <c r="A278" s="20" t="str">
        <f>INDEX(Resource_Match!$B$2:$B$17,MATCH($H278,Resource_Match!$C$2:$C$17,0))</f>
        <v>Coal</v>
      </c>
      <c r="B278" s="20" t="str">
        <f>INDEX(Resource_Match!$A$2:$A$17,MATCH($H278,Resource_Match!$C$2:$C$17,0))</f>
        <v>Coal</v>
      </c>
      <c r="C278" s="20" t="str">
        <f>IFERROR(INDEX(Project_Match!$C$3:$C$151,MATCH(I278,Project_Match!$A$3:$A$151,0)),"")</f>
        <v/>
      </c>
      <c r="D278" s="129" t="s">
        <v>408</v>
      </c>
      <c r="E278" s="129">
        <v>0</v>
      </c>
      <c r="F278" s="129" t="s">
        <v>407</v>
      </c>
      <c r="G278" s="130" t="s">
        <v>407</v>
      </c>
      <c r="H278" s="130" t="s">
        <v>38</v>
      </c>
      <c r="I278" s="130" t="s">
        <v>339</v>
      </c>
      <c r="J278" s="129">
        <v>2027</v>
      </c>
      <c r="K278" s="130">
        <v>1</v>
      </c>
      <c r="L278" s="130">
        <v>385</v>
      </c>
      <c r="M278" s="130">
        <v>385</v>
      </c>
      <c r="N278" s="130">
        <v>45.034885321662799</v>
      </c>
      <c r="O278" s="130">
        <v>1331.6726684570301</v>
      </c>
      <c r="P278" s="130">
        <v>39.485046209364597</v>
      </c>
      <c r="T278" s="130">
        <v>3945.05662536621</v>
      </c>
      <c r="U278" s="130">
        <v>0</v>
      </c>
      <c r="V278" s="130">
        <v>9500.0027171904094</v>
      </c>
      <c r="W278" s="130">
        <v>12650893.96875</v>
      </c>
      <c r="X278" s="130">
        <v>32698.1520996094</v>
      </c>
      <c r="Z278" s="130">
        <v>2.5846515021293901</v>
      </c>
      <c r="AB278" s="130">
        <v>2847.93</v>
      </c>
      <c r="AC278" s="130">
        <v>35546.086303710901</v>
      </c>
      <c r="AD278" s="130">
        <v>26.6928105875276</v>
      </c>
      <c r="AF278" s="130">
        <v>35546.086303710901</v>
      </c>
      <c r="AG278" s="130">
        <v>20698.0393066406</v>
      </c>
      <c r="AH278" s="130">
        <v>31.623502202870299</v>
      </c>
      <c r="AI278" s="130">
        <v>42112.153564453103</v>
      </c>
      <c r="AL278" s="130">
        <v>0</v>
      </c>
      <c r="AM278" s="130">
        <v>6566.0672607421902</v>
      </c>
    </row>
    <row r="279" spans="1:39" ht="16.5" hidden="1" x14ac:dyDescent="0.5">
      <c r="A279" s="20" t="str">
        <f>INDEX(Resource_Match!$B$2:$B$17,MATCH($H279,Resource_Match!$C$2:$C$17,0))</f>
        <v>Coal</v>
      </c>
      <c r="B279" s="20" t="str">
        <f>INDEX(Resource_Match!$A$2:$A$17,MATCH($H279,Resource_Match!$C$2:$C$17,0))</f>
        <v>Coal</v>
      </c>
      <c r="C279" s="20" t="str">
        <f>IFERROR(INDEX(Project_Match!$C$3:$C$151,MATCH(I279,Project_Match!$A$3:$A$151,0)),"")</f>
        <v/>
      </c>
      <c r="D279" s="129" t="s">
        <v>408</v>
      </c>
      <c r="E279" s="129">
        <v>0</v>
      </c>
      <c r="F279" s="129" t="s">
        <v>407</v>
      </c>
      <c r="G279" s="130" t="s">
        <v>407</v>
      </c>
      <c r="H279" s="130" t="s">
        <v>38</v>
      </c>
      <c r="I279" s="130" t="s">
        <v>340</v>
      </c>
      <c r="J279" s="129">
        <v>2027</v>
      </c>
      <c r="K279" s="130">
        <v>1</v>
      </c>
      <c r="L279" s="130">
        <v>395</v>
      </c>
      <c r="M279" s="130">
        <v>395</v>
      </c>
      <c r="N279" s="130">
        <v>45.034890891182599</v>
      </c>
      <c r="O279" s="130">
        <v>1363.4524803161601</v>
      </c>
      <c r="P279" s="130">
        <v>39.403863369636497</v>
      </c>
      <c r="T279" s="130">
        <v>3945.05662536621</v>
      </c>
      <c r="U279" s="130">
        <v>0</v>
      </c>
      <c r="V279" s="130">
        <v>9499.9980285315596</v>
      </c>
      <c r="W279" s="130">
        <v>12952795.875</v>
      </c>
      <c r="X279" s="130">
        <v>33478.472534179702</v>
      </c>
      <c r="Z279" s="130">
        <v>2.5846522138742301</v>
      </c>
      <c r="AB279" s="130">
        <v>3003.26</v>
      </c>
      <c r="AC279" s="130">
        <v>36481.728515625</v>
      </c>
      <c r="AD279" s="130">
        <v>26.756875683093501</v>
      </c>
      <c r="AF279" s="130">
        <v>36481.728515625</v>
      </c>
      <c r="AG279" s="130">
        <v>21598.0380859375</v>
      </c>
      <c r="AH279" s="130">
        <v>31.637959781572601</v>
      </c>
      <c r="AI279" s="130">
        <v>43136.854736328103</v>
      </c>
      <c r="AL279" s="130">
        <v>0</v>
      </c>
      <c r="AM279" s="130">
        <v>6655.1262207031295</v>
      </c>
    </row>
    <row r="280" spans="1:39" ht="16.5" hidden="1" x14ac:dyDescent="0.5">
      <c r="A280" s="20" t="str">
        <f>INDEX(Resource_Match!$B$2:$B$17,MATCH($H280,Resource_Match!$C$2:$C$17,0))</f>
        <v>Gas</v>
      </c>
      <c r="B280" s="20" t="str">
        <f>INDEX(Resource_Match!$A$2:$A$17,MATCH($H280,Resource_Match!$C$2:$C$17,0))</f>
        <v>Gas</v>
      </c>
      <c r="C280" s="20" t="str">
        <f>IFERROR(INDEX(Project_Match!$C$3:$C$151,MATCH(I280,Project_Match!$A$3:$A$151,0)),"")</f>
        <v/>
      </c>
      <c r="D280" s="129" t="s">
        <v>408</v>
      </c>
      <c r="E280" s="129">
        <v>0</v>
      </c>
      <c r="F280" s="129" t="s">
        <v>407</v>
      </c>
      <c r="G280" s="130" t="s">
        <v>407</v>
      </c>
      <c r="H280" s="130" t="s">
        <v>40</v>
      </c>
      <c r="I280" s="130" t="s">
        <v>414</v>
      </c>
      <c r="J280" s="129">
        <v>2027</v>
      </c>
      <c r="K280" s="130">
        <v>1</v>
      </c>
      <c r="L280" s="130">
        <v>295</v>
      </c>
      <c r="M280" s="130">
        <v>295</v>
      </c>
      <c r="N280" s="130">
        <v>86.603177958307597</v>
      </c>
      <c r="O280" s="130">
        <v>190.83677673339801</v>
      </c>
      <c r="P280" s="130">
        <v>7.3847526017103302</v>
      </c>
      <c r="T280" s="130">
        <v>646.90435791015602</v>
      </c>
      <c r="U280" s="130">
        <v>26.954347610473601</v>
      </c>
      <c r="V280" s="130">
        <v>10650.0010626322</v>
      </c>
      <c r="W280" s="130">
        <v>2092412.25</v>
      </c>
      <c r="X280" s="130">
        <v>7101.99462890625</v>
      </c>
      <c r="Z280" s="130">
        <v>3.3941660535137101</v>
      </c>
      <c r="AA280" s="130">
        <v>104.11163330078099</v>
      </c>
      <c r="AB280" s="130">
        <v>326.62</v>
      </c>
      <c r="AC280" s="130">
        <v>7532.7214355468795</v>
      </c>
      <c r="AD280" s="130">
        <v>39.472063846845401</v>
      </c>
      <c r="AE280" s="130">
        <v>17683.973144531301</v>
      </c>
      <c r="AF280" s="130">
        <v>25216.6945800781</v>
      </c>
      <c r="AG280" s="130">
        <v>7532.671875</v>
      </c>
      <c r="AH280" s="130">
        <v>45.574069343268498</v>
      </c>
      <c r="AI280" s="130">
        <v>8697.20849609375</v>
      </c>
      <c r="AL280" s="130">
        <v>0</v>
      </c>
      <c r="AM280" s="130">
        <v>-16519.4860839844</v>
      </c>
    </row>
    <row r="281" spans="1:39" ht="16.5" hidden="1" x14ac:dyDescent="0.5">
      <c r="A281" s="20" t="str">
        <f>INDEX(Resource_Match!$B$2:$B$17,MATCH($H281,Resource_Match!$C$2:$C$17,0))</f>
        <v>Solar</v>
      </c>
      <c r="B281" s="20" t="str">
        <f>INDEX(Resource_Match!$A$2:$A$17,MATCH($H281,Resource_Match!$C$2:$C$17,0))</f>
        <v>Utility Solar</v>
      </c>
      <c r="C281" s="20" t="str">
        <f>IFERROR(INDEX(Project_Match!$C$3:$C$151,MATCH(I281,Project_Match!$A$3:$A$151,0)),"")</f>
        <v>New Solar</v>
      </c>
      <c r="D281" s="129" t="s">
        <v>408</v>
      </c>
      <c r="E281" s="129">
        <v>0</v>
      </c>
      <c r="F281" s="129" t="s">
        <v>407</v>
      </c>
      <c r="G281" s="130" t="s">
        <v>407</v>
      </c>
      <c r="H281" s="130" t="s">
        <v>45</v>
      </c>
      <c r="I281" s="130" t="s">
        <v>265</v>
      </c>
      <c r="J281" s="129">
        <v>2027</v>
      </c>
      <c r="K281" s="130">
        <v>5</v>
      </c>
      <c r="L281" s="130">
        <v>100</v>
      </c>
      <c r="M281" s="130">
        <v>64</v>
      </c>
      <c r="N281" s="130">
        <v>26.574048821784601</v>
      </c>
      <c r="O281" s="130">
        <v>232.78866767883301</v>
      </c>
      <c r="P281" s="130">
        <v>26.574048821784601</v>
      </c>
      <c r="T281" s="130">
        <v>21190</v>
      </c>
      <c r="U281" s="130">
        <v>1825</v>
      </c>
      <c r="AB281" s="130">
        <v>8111.93</v>
      </c>
      <c r="AC281" s="130">
        <v>8111.9268493652298</v>
      </c>
      <c r="AD281" s="130">
        <v>34.846742885941801</v>
      </c>
      <c r="AF281" s="130">
        <v>8111.9268493652298</v>
      </c>
      <c r="AG281" s="130">
        <v>8111.9261474609402</v>
      </c>
      <c r="AH281" s="130">
        <v>31.717172049214401</v>
      </c>
      <c r="AI281" s="130">
        <v>7383.3982238769504</v>
      </c>
      <c r="AL281" s="130">
        <v>0</v>
      </c>
      <c r="AM281" s="130">
        <v>-728.52862548828102</v>
      </c>
    </row>
    <row r="282" spans="1:39" ht="16.5" hidden="1" x14ac:dyDescent="0.5">
      <c r="A282" s="20" t="str">
        <f>INDEX(Resource_Match!$B$2:$B$17,MATCH($H282,Resource_Match!$C$2:$C$17,0))</f>
        <v>Solar</v>
      </c>
      <c r="B282" s="20" t="str">
        <f>INDEX(Resource_Match!$A$2:$A$17,MATCH($H282,Resource_Match!$C$2:$C$17,0))</f>
        <v>Utility Solar</v>
      </c>
      <c r="C282" s="20" t="str">
        <f>IFERROR(INDEX(Project_Match!$C$3:$C$151,MATCH(I282,Project_Match!$A$3:$A$151,0)),"")</f>
        <v>New Solar</v>
      </c>
      <c r="D282" s="129" t="s">
        <v>408</v>
      </c>
      <c r="E282" s="129">
        <v>0</v>
      </c>
      <c r="F282" s="129" t="s">
        <v>407</v>
      </c>
      <c r="G282" s="130" t="s">
        <v>407</v>
      </c>
      <c r="H282" s="130" t="s">
        <v>45</v>
      </c>
      <c r="I282" s="130" t="s">
        <v>208</v>
      </c>
      <c r="J282" s="129">
        <v>2027</v>
      </c>
      <c r="K282" s="130">
        <v>20</v>
      </c>
      <c r="L282" s="130">
        <v>400</v>
      </c>
      <c r="M282" s="130">
        <v>196</v>
      </c>
      <c r="N282" s="130">
        <v>26.574048821784601</v>
      </c>
      <c r="O282" s="130">
        <v>931.15467071533203</v>
      </c>
      <c r="P282" s="130">
        <v>26.574048821784601</v>
      </c>
      <c r="T282" s="130">
        <v>84760</v>
      </c>
      <c r="U282" s="130">
        <v>7300</v>
      </c>
      <c r="AB282" s="130">
        <v>27739.49</v>
      </c>
      <c r="AC282" s="130">
        <v>27739.486694335901</v>
      </c>
      <c r="AD282" s="130">
        <v>29.790417818584199</v>
      </c>
      <c r="AF282" s="130">
        <v>27739.486694335901</v>
      </c>
      <c r="AG282" s="130">
        <v>27739.486816406301</v>
      </c>
      <c r="AH282" s="130">
        <v>31.717172049214401</v>
      </c>
      <c r="AI282" s="130">
        <v>29533.592895507802</v>
      </c>
      <c r="AL282" s="130">
        <v>0</v>
      </c>
      <c r="AM282" s="130">
        <v>1794.10620117188</v>
      </c>
    </row>
    <row r="283" spans="1:39" ht="16.5" hidden="1" x14ac:dyDescent="0.5">
      <c r="A283" s="20" t="str">
        <f>INDEX(Resource_Match!$B$2:$B$17,MATCH($H283,Resource_Match!$C$2:$C$17,0))</f>
        <v>Solar</v>
      </c>
      <c r="B283" s="20" t="str">
        <f>INDEX(Resource_Match!$A$2:$A$17,MATCH($H283,Resource_Match!$C$2:$C$17,0))</f>
        <v>Utility Solar</v>
      </c>
      <c r="C283" s="20" t="str">
        <f>IFERROR(INDEX(Project_Match!$C$3:$C$151,MATCH(I283,Project_Match!$A$3:$A$151,0)),"")</f>
        <v>New Solar</v>
      </c>
      <c r="D283" s="129" t="s">
        <v>408</v>
      </c>
      <c r="E283" s="129">
        <v>0</v>
      </c>
      <c r="F283" s="129" t="s">
        <v>407</v>
      </c>
      <c r="G283" s="130" t="s">
        <v>407</v>
      </c>
      <c r="H283" s="130" t="s">
        <v>45</v>
      </c>
      <c r="I283" s="130" t="s">
        <v>211</v>
      </c>
      <c r="J283" s="129">
        <v>2027</v>
      </c>
      <c r="K283" s="130">
        <v>25</v>
      </c>
      <c r="L283" s="130">
        <v>500</v>
      </c>
      <c r="M283" s="130">
        <v>200</v>
      </c>
      <c r="N283" s="130">
        <v>26.5740492137055</v>
      </c>
      <c r="O283" s="130">
        <v>1163.9433555603</v>
      </c>
      <c r="P283" s="130">
        <v>26.5740492137055</v>
      </c>
      <c r="T283" s="130">
        <v>105950</v>
      </c>
      <c r="U283" s="130">
        <v>9125</v>
      </c>
      <c r="AB283" s="130">
        <v>32759.31</v>
      </c>
      <c r="AC283" s="130">
        <v>32759.311645507802</v>
      </c>
      <c r="AD283" s="130">
        <v>28.145108169579299</v>
      </c>
      <c r="AF283" s="130">
        <v>32759.311645507802</v>
      </c>
      <c r="AG283" s="130">
        <v>32759.3107910156</v>
      </c>
      <c r="AH283" s="130">
        <v>31.717168933309601</v>
      </c>
      <c r="AI283" s="130">
        <v>36916.988037109397</v>
      </c>
      <c r="AL283" s="130">
        <v>0</v>
      </c>
      <c r="AM283" s="130">
        <v>4157.6763916015598</v>
      </c>
    </row>
    <row r="284" spans="1:39" ht="16.5" hidden="1" x14ac:dyDescent="0.5">
      <c r="A284" s="20" t="str">
        <f>INDEX(Resource_Match!$B$2:$B$17,MATCH($H284,Resource_Match!$C$2:$C$17,0))</f>
        <v>Coal</v>
      </c>
      <c r="B284" s="20" t="str">
        <f>INDEX(Resource_Match!$A$2:$A$17,MATCH($H284,Resource_Match!$C$2:$C$17,0))</f>
        <v>Coal</v>
      </c>
      <c r="C284" s="20" t="str">
        <f>IFERROR(INDEX(Project_Match!$C$3:$C$151,MATCH(I284,Project_Match!$A$3:$A$151,0)),"")</f>
        <v/>
      </c>
      <c r="D284" s="129" t="s">
        <v>408</v>
      </c>
      <c r="E284" s="129">
        <v>0</v>
      </c>
      <c r="F284" s="129" t="s">
        <v>407</v>
      </c>
      <c r="G284" s="130" t="s">
        <v>407</v>
      </c>
      <c r="H284" s="130" t="s">
        <v>38</v>
      </c>
      <c r="I284" s="130" t="s">
        <v>339</v>
      </c>
      <c r="J284" s="129">
        <v>2028</v>
      </c>
      <c r="K284" s="130">
        <v>1</v>
      </c>
      <c r="L284" s="130">
        <v>385</v>
      </c>
      <c r="M284" s="130">
        <v>385</v>
      </c>
      <c r="N284" s="130">
        <v>45.0413027369855</v>
      </c>
      <c r="O284" s="130">
        <v>1312.53134918213</v>
      </c>
      <c r="P284" s="130">
        <v>38.811160468328701</v>
      </c>
      <c r="R284" s="130">
        <v>241.01948928832999</v>
      </c>
      <c r="S284" s="130">
        <v>270</v>
      </c>
      <c r="T284" s="130">
        <v>3956.4290618896498</v>
      </c>
      <c r="U284" s="130">
        <v>0</v>
      </c>
      <c r="V284" s="130">
        <v>9501.7455499414991</v>
      </c>
      <c r="W284" s="130">
        <v>12471338.90625</v>
      </c>
      <c r="X284" s="130">
        <v>32844.894165039099</v>
      </c>
      <c r="Z284" s="130">
        <v>2.6336301508556499</v>
      </c>
      <c r="AB284" s="130">
        <v>2868.35</v>
      </c>
      <c r="AC284" s="130">
        <v>35713.248901367202</v>
      </c>
      <c r="AD284" s="130">
        <v>27.2094445009797</v>
      </c>
      <c r="AF284" s="130">
        <v>35713.248901367202</v>
      </c>
      <c r="AG284" s="130">
        <v>20537.3368530273</v>
      </c>
      <c r="AH284" s="130">
        <v>31.935225877493</v>
      </c>
      <c r="AI284" s="130">
        <v>41915.985107421897</v>
      </c>
      <c r="AL284" s="130">
        <v>0</v>
      </c>
      <c r="AM284" s="130">
        <v>6202.7362060546902</v>
      </c>
    </row>
    <row r="285" spans="1:39" ht="16.5" hidden="1" x14ac:dyDescent="0.5">
      <c r="A285" s="20" t="str">
        <f>INDEX(Resource_Match!$B$2:$B$17,MATCH($H285,Resource_Match!$C$2:$C$17,0))</f>
        <v>Coal</v>
      </c>
      <c r="B285" s="20" t="str">
        <f>INDEX(Resource_Match!$A$2:$A$17,MATCH($H285,Resource_Match!$C$2:$C$17,0))</f>
        <v>Coal</v>
      </c>
      <c r="C285" s="20" t="str">
        <f>IFERROR(INDEX(Project_Match!$C$3:$C$151,MATCH(I285,Project_Match!$A$3:$A$151,0)),"")</f>
        <v/>
      </c>
      <c r="D285" s="129" t="s">
        <v>408</v>
      </c>
      <c r="E285" s="129">
        <v>0</v>
      </c>
      <c r="F285" s="129" t="s">
        <v>407</v>
      </c>
      <c r="G285" s="130" t="s">
        <v>407</v>
      </c>
      <c r="H285" s="130" t="s">
        <v>38</v>
      </c>
      <c r="I285" s="130" t="s">
        <v>340</v>
      </c>
      <c r="J285" s="129">
        <v>2028</v>
      </c>
      <c r="K285" s="130">
        <v>1</v>
      </c>
      <c r="L285" s="130">
        <v>395</v>
      </c>
      <c r="M285" s="130">
        <v>395</v>
      </c>
      <c r="N285" s="130">
        <v>45.041307497408198</v>
      </c>
      <c r="O285" s="130">
        <v>1298.9114074706999</v>
      </c>
      <c r="P285" s="130">
        <v>37.436057719175899</v>
      </c>
      <c r="R285" s="130">
        <v>241.01948928832999</v>
      </c>
      <c r="S285" s="130">
        <v>395</v>
      </c>
      <c r="T285" s="130">
        <v>3956.4290618896498</v>
      </c>
      <c r="U285" s="130">
        <v>0</v>
      </c>
      <c r="V285" s="130">
        <v>9501.7609488339003</v>
      </c>
      <c r="W285" s="130">
        <v>12341945.6875</v>
      </c>
      <c r="X285" s="130">
        <v>32504.123535156301</v>
      </c>
      <c r="Z285" s="130">
        <v>2.6336304143743399</v>
      </c>
      <c r="AB285" s="130">
        <v>2923.72</v>
      </c>
      <c r="AC285" s="130">
        <v>35427.847045898401</v>
      </c>
      <c r="AD285" s="130">
        <v>27.275029568710199</v>
      </c>
      <c r="AF285" s="130">
        <v>35427.847045898401</v>
      </c>
      <c r="AG285" s="130">
        <v>20215.4297485352</v>
      </c>
      <c r="AH285" s="130">
        <v>32.1171084683033</v>
      </c>
      <c r="AI285" s="130">
        <v>41717.278564453103</v>
      </c>
      <c r="AL285" s="130">
        <v>0</v>
      </c>
      <c r="AM285" s="130">
        <v>6289.4315185546902</v>
      </c>
    </row>
    <row r="286" spans="1:39" ht="16.5" hidden="1" x14ac:dyDescent="0.5">
      <c r="A286" s="20" t="str">
        <f>INDEX(Resource_Match!$B$2:$B$17,MATCH($H286,Resource_Match!$C$2:$C$17,0))</f>
        <v>Gas</v>
      </c>
      <c r="B286" s="20" t="str">
        <f>INDEX(Resource_Match!$A$2:$A$17,MATCH($H286,Resource_Match!$C$2:$C$17,0))</f>
        <v>Gas</v>
      </c>
      <c r="C286" s="20" t="str">
        <f>IFERROR(INDEX(Project_Match!$C$3:$C$151,MATCH(I286,Project_Match!$A$3:$A$151,0)),"")</f>
        <v/>
      </c>
      <c r="D286" s="129" t="s">
        <v>408</v>
      </c>
      <c r="E286" s="129">
        <v>0</v>
      </c>
      <c r="F286" s="129" t="s">
        <v>407</v>
      </c>
      <c r="G286" s="130" t="s">
        <v>407</v>
      </c>
      <c r="H286" s="130" t="s">
        <v>40</v>
      </c>
      <c r="I286" s="130" t="s">
        <v>414</v>
      </c>
      <c r="J286" s="129">
        <v>2028</v>
      </c>
      <c r="K286" s="130">
        <v>1</v>
      </c>
      <c r="L286" s="130">
        <v>295</v>
      </c>
      <c r="M286" s="130">
        <v>295</v>
      </c>
      <c r="N286" s="130">
        <v>86.617620680773896</v>
      </c>
      <c r="O286" s="130">
        <v>137.41756439208999</v>
      </c>
      <c r="P286" s="130">
        <v>5.3030766413544601</v>
      </c>
      <c r="S286" s="130">
        <v>132</v>
      </c>
      <c r="T286" s="130">
        <v>465.82225036621099</v>
      </c>
      <c r="U286" s="130">
        <v>19.409263610839801</v>
      </c>
      <c r="V286" s="130">
        <v>10666.838289446299</v>
      </c>
      <c r="W286" s="130">
        <v>1509015.9375</v>
      </c>
      <c r="X286" s="130">
        <v>5325.5690917968795</v>
      </c>
      <c r="Z286" s="130">
        <v>3.5291668957584301</v>
      </c>
      <c r="AA286" s="130">
        <v>76.617904663085895</v>
      </c>
      <c r="AB286" s="130">
        <v>240.35</v>
      </c>
      <c r="AC286" s="130">
        <v>5642.5334472656295</v>
      </c>
      <c r="AD286" s="130">
        <v>41.061224394619103</v>
      </c>
      <c r="AE286" s="130">
        <v>18073.01953125</v>
      </c>
      <c r="AF286" s="130">
        <v>23715.5529785156</v>
      </c>
      <c r="AG286" s="130">
        <v>5634.3269042968795</v>
      </c>
      <c r="AH286" s="130">
        <v>46.666268034563302</v>
      </c>
      <c r="AI286" s="130">
        <v>6412.7648925781295</v>
      </c>
      <c r="AL286" s="130">
        <v>0</v>
      </c>
      <c r="AM286" s="130">
        <v>-17302.7880859375</v>
      </c>
    </row>
    <row r="287" spans="1:39" ht="16.5" hidden="1" x14ac:dyDescent="0.5">
      <c r="A287" s="20" t="str">
        <f>INDEX(Resource_Match!$B$2:$B$17,MATCH($H287,Resource_Match!$C$2:$C$17,0))</f>
        <v>Solar</v>
      </c>
      <c r="B287" s="20" t="str">
        <f>INDEX(Resource_Match!$A$2:$A$17,MATCH($H287,Resource_Match!$C$2:$C$17,0))</f>
        <v>Utility Solar</v>
      </c>
      <c r="C287" s="20" t="str">
        <f>IFERROR(INDEX(Project_Match!$C$3:$C$151,MATCH(I287,Project_Match!$A$3:$A$151,0)),"")</f>
        <v>New Solar</v>
      </c>
      <c r="D287" s="129" t="s">
        <v>408</v>
      </c>
      <c r="E287" s="129">
        <v>0</v>
      </c>
      <c r="F287" s="129" t="s">
        <v>407</v>
      </c>
      <c r="G287" s="130" t="s">
        <v>407</v>
      </c>
      <c r="H287" s="130" t="s">
        <v>45</v>
      </c>
      <c r="I287" s="130" t="s">
        <v>265</v>
      </c>
      <c r="J287" s="129">
        <v>2028</v>
      </c>
      <c r="K287" s="130">
        <v>5</v>
      </c>
      <c r="L287" s="130">
        <v>100</v>
      </c>
      <c r="M287" s="130">
        <v>64</v>
      </c>
      <c r="N287" s="130">
        <v>26.517524636725501</v>
      </c>
      <c r="O287" s="130">
        <v>232.566306114197</v>
      </c>
      <c r="P287" s="130">
        <v>26.476127745241001</v>
      </c>
      <c r="R287" s="130">
        <v>363.62768173217802</v>
      </c>
      <c r="T287" s="130">
        <v>21415</v>
      </c>
      <c r="U287" s="130">
        <v>1830</v>
      </c>
      <c r="AB287" s="130">
        <v>8282.4699999999993</v>
      </c>
      <c r="AC287" s="130">
        <v>8282.4696655273401</v>
      </c>
      <c r="AD287" s="130">
        <v>35.613368952338298</v>
      </c>
      <c r="AF287" s="130">
        <v>8282.4696655273401</v>
      </c>
      <c r="AG287" s="130">
        <v>8295.419921875</v>
      </c>
      <c r="AH287" s="130">
        <v>29.095033270812401</v>
      </c>
      <c r="AI287" s="130">
        <v>6766.5244140625</v>
      </c>
      <c r="AL287" s="130">
        <v>0</v>
      </c>
      <c r="AM287" s="130">
        <v>-1515.9452514648401</v>
      </c>
    </row>
    <row r="288" spans="1:39" ht="16.5" hidden="1" x14ac:dyDescent="0.5">
      <c r="A288" s="20" t="str">
        <f>INDEX(Resource_Match!$B$2:$B$17,MATCH($H288,Resource_Match!$C$2:$C$17,0))</f>
        <v>Solar</v>
      </c>
      <c r="B288" s="20" t="str">
        <f>INDEX(Resource_Match!$A$2:$A$17,MATCH($H288,Resource_Match!$C$2:$C$17,0))</f>
        <v>Utility Solar</v>
      </c>
      <c r="C288" s="20" t="str">
        <f>IFERROR(INDEX(Project_Match!$C$3:$C$151,MATCH(I288,Project_Match!$A$3:$A$151,0)),"")</f>
        <v>New Solar</v>
      </c>
      <c r="D288" s="129" t="s">
        <v>408</v>
      </c>
      <c r="E288" s="129">
        <v>0</v>
      </c>
      <c r="F288" s="129" t="s">
        <v>407</v>
      </c>
      <c r="G288" s="130" t="s">
        <v>407</v>
      </c>
      <c r="H288" s="130" t="s">
        <v>45</v>
      </c>
      <c r="I288" s="130" t="s">
        <v>208</v>
      </c>
      <c r="J288" s="129">
        <v>2028</v>
      </c>
      <c r="K288" s="130">
        <v>20</v>
      </c>
      <c r="L288" s="130">
        <v>400</v>
      </c>
      <c r="M288" s="130">
        <v>196</v>
      </c>
      <c r="N288" s="130">
        <v>26.517524636725501</v>
      </c>
      <c r="O288" s="130">
        <v>930.265224456787</v>
      </c>
      <c r="P288" s="130">
        <v>26.476127745241001</v>
      </c>
      <c r="R288" s="130">
        <v>1454.51072692871</v>
      </c>
      <c r="T288" s="130">
        <v>85660</v>
      </c>
      <c r="U288" s="130">
        <v>7320</v>
      </c>
      <c r="AB288" s="130">
        <v>28322.68</v>
      </c>
      <c r="AC288" s="130">
        <v>28322.675170898401</v>
      </c>
      <c r="AD288" s="130">
        <v>30.445806664907799</v>
      </c>
      <c r="AF288" s="130">
        <v>28322.675170898401</v>
      </c>
      <c r="AG288" s="130">
        <v>28366.960327148401</v>
      </c>
      <c r="AH288" s="130">
        <v>29.095033270812401</v>
      </c>
      <c r="AI288" s="130">
        <v>27066.09765625</v>
      </c>
      <c r="AL288" s="130">
        <v>0</v>
      </c>
      <c r="AM288" s="130">
        <v>-1256.57751464844</v>
      </c>
    </row>
    <row r="289" spans="1:39" ht="16.5" hidden="1" x14ac:dyDescent="0.5">
      <c r="A289" s="20" t="str">
        <f>INDEX(Resource_Match!$B$2:$B$17,MATCH($H289,Resource_Match!$C$2:$C$17,0))</f>
        <v>Solar</v>
      </c>
      <c r="B289" s="20" t="str">
        <f>INDEX(Resource_Match!$A$2:$A$17,MATCH($H289,Resource_Match!$C$2:$C$17,0))</f>
        <v>Utility Solar</v>
      </c>
      <c r="C289" s="20" t="str">
        <f>IFERROR(INDEX(Project_Match!$C$3:$C$151,MATCH(I289,Project_Match!$A$3:$A$151,0)),"")</f>
        <v>New Solar</v>
      </c>
      <c r="D289" s="129" t="s">
        <v>408</v>
      </c>
      <c r="E289" s="129">
        <v>0</v>
      </c>
      <c r="F289" s="129" t="s">
        <v>407</v>
      </c>
      <c r="G289" s="130" t="s">
        <v>407</v>
      </c>
      <c r="H289" s="130" t="s">
        <v>45</v>
      </c>
      <c r="I289" s="130" t="s">
        <v>211</v>
      </c>
      <c r="J289" s="129">
        <v>2028</v>
      </c>
      <c r="K289" s="130">
        <v>25</v>
      </c>
      <c r="L289" s="130">
        <v>500</v>
      </c>
      <c r="M289" s="130">
        <v>200</v>
      </c>
      <c r="N289" s="130">
        <v>26.5175253967118</v>
      </c>
      <c r="O289" s="130">
        <v>1162.8315696716299</v>
      </c>
      <c r="P289" s="130">
        <v>26.476128635510701</v>
      </c>
      <c r="R289" s="130">
        <v>1818.13842773438</v>
      </c>
      <c r="T289" s="130">
        <v>107075</v>
      </c>
      <c r="U289" s="130">
        <v>9150</v>
      </c>
      <c r="AB289" s="130">
        <v>33448.03</v>
      </c>
      <c r="AC289" s="130">
        <v>33448.034667968801</v>
      </c>
      <c r="AD289" s="130">
        <v>28.764298751722102</v>
      </c>
      <c r="AF289" s="130">
        <v>33448.034667968801</v>
      </c>
      <c r="AG289" s="130">
        <v>33500.331542968801</v>
      </c>
      <c r="AH289" s="130">
        <v>29.095034496993399</v>
      </c>
      <c r="AI289" s="130">
        <v>33832.624633789099</v>
      </c>
      <c r="AL289" s="130">
        <v>0</v>
      </c>
      <c r="AM289" s="130">
        <v>384.58996582031301</v>
      </c>
    </row>
    <row r="290" spans="1:39" ht="16.5" hidden="1" x14ac:dyDescent="0.5">
      <c r="A290" s="20" t="str">
        <f>INDEX(Resource_Match!$B$2:$B$17,MATCH($H290,Resource_Match!$C$2:$C$17,0))</f>
        <v>Solar</v>
      </c>
      <c r="B290" s="20" t="str">
        <f>INDEX(Resource_Match!$A$2:$A$17,MATCH($H290,Resource_Match!$C$2:$C$17,0))</f>
        <v>Utility Solar</v>
      </c>
      <c r="C290" s="20" t="str">
        <f>IFERROR(INDEX(Project_Match!$C$3:$C$151,MATCH(I290,Project_Match!$A$3:$A$151,0)),"")</f>
        <v>New Solar</v>
      </c>
      <c r="D290" s="129" t="s">
        <v>408</v>
      </c>
      <c r="E290" s="129">
        <v>0</v>
      </c>
      <c r="F290" s="129" t="s">
        <v>407</v>
      </c>
      <c r="G290" s="130" t="s">
        <v>407</v>
      </c>
      <c r="H290" s="130" t="s">
        <v>45</v>
      </c>
      <c r="I290" s="130" t="s">
        <v>214</v>
      </c>
      <c r="J290" s="129">
        <v>2028</v>
      </c>
      <c r="K290" s="130">
        <v>25</v>
      </c>
      <c r="L290" s="130">
        <v>500</v>
      </c>
      <c r="M290" s="130">
        <v>200</v>
      </c>
      <c r="N290" s="130">
        <v>26.5175253967118</v>
      </c>
      <c r="O290" s="130">
        <v>1162.8315696716299</v>
      </c>
      <c r="P290" s="130">
        <v>26.476128635510701</v>
      </c>
      <c r="R290" s="130">
        <v>1818.13842773438</v>
      </c>
      <c r="T290" s="130">
        <v>107075</v>
      </c>
      <c r="U290" s="130">
        <v>9150</v>
      </c>
      <c r="AB290" s="130">
        <v>31515.87</v>
      </c>
      <c r="AC290" s="130">
        <v>31515.872436523401</v>
      </c>
      <c r="AD290" s="130">
        <v>27.1026976378214</v>
      </c>
      <c r="AF290" s="130">
        <v>31515.872436523401</v>
      </c>
      <c r="AG290" s="130">
        <v>31565.1486816406</v>
      </c>
      <c r="AH290" s="130">
        <v>29.095034496993399</v>
      </c>
      <c r="AI290" s="130">
        <v>33832.624633789099</v>
      </c>
      <c r="AL290" s="130">
        <v>0</v>
      </c>
      <c r="AM290" s="130">
        <v>2316.75219726563</v>
      </c>
    </row>
    <row r="291" spans="1:39" ht="16.5" hidden="1" x14ac:dyDescent="0.5">
      <c r="A291" s="20" t="str">
        <f>INDEX(Resource_Match!$B$2:$B$17,MATCH($H291,Resource_Match!$C$2:$C$17,0))</f>
        <v>Gas</v>
      </c>
      <c r="B291" s="20" t="str">
        <f>INDEX(Resource_Match!$A$2:$A$17,MATCH($H291,Resource_Match!$C$2:$C$17,0))</f>
        <v>Gas</v>
      </c>
      <c r="C291" s="20" t="str">
        <f>IFERROR(INDEX(Project_Match!$C$3:$C$151,MATCH(I291,Project_Match!$A$3:$A$151,0)),"")</f>
        <v/>
      </c>
      <c r="D291" s="129" t="s">
        <v>408</v>
      </c>
      <c r="E291" s="129">
        <v>0</v>
      </c>
      <c r="F291" s="129" t="s">
        <v>407</v>
      </c>
      <c r="G291" s="130" t="s">
        <v>407</v>
      </c>
      <c r="H291" s="130" t="s">
        <v>40</v>
      </c>
      <c r="I291" s="130" t="s">
        <v>414</v>
      </c>
      <c r="J291" s="129">
        <v>2029</v>
      </c>
      <c r="K291" s="130">
        <v>1</v>
      </c>
      <c r="L291" s="130">
        <v>295</v>
      </c>
      <c r="M291" s="130">
        <v>295</v>
      </c>
      <c r="N291" s="130">
        <v>86.603172791741301</v>
      </c>
      <c r="O291" s="130">
        <v>164.59864807128901</v>
      </c>
      <c r="P291" s="130">
        <v>6.3694237315722102</v>
      </c>
      <c r="S291" s="130">
        <v>203</v>
      </c>
      <c r="T291" s="130">
        <v>557.96148681640602</v>
      </c>
      <c r="U291" s="130">
        <v>23.2483987808228</v>
      </c>
      <c r="V291" s="130">
        <v>10667.1961348039</v>
      </c>
      <c r="W291" s="130">
        <v>1807557</v>
      </c>
      <c r="X291" s="130">
        <v>6431.8896484375</v>
      </c>
      <c r="Z291" s="130">
        <v>3.5583329590366999</v>
      </c>
      <c r="AA291" s="130">
        <v>93.791854858398395</v>
      </c>
      <c r="AB291" s="130">
        <v>294.16000000000003</v>
      </c>
      <c r="AC291" s="130">
        <v>6819.8386230468795</v>
      </c>
      <c r="AD291" s="130">
        <v>41.433138746638697</v>
      </c>
      <c r="AE291" s="130">
        <v>18470.623535156301</v>
      </c>
      <c r="AF291" s="130">
        <v>25290.4621582031</v>
      </c>
      <c r="AG291" s="130">
        <v>6809.7199707031295</v>
      </c>
      <c r="AH291" s="130">
        <v>45.164409425781798</v>
      </c>
      <c r="AI291" s="130">
        <v>7434.0007324218795</v>
      </c>
      <c r="AL291" s="130">
        <v>0</v>
      </c>
      <c r="AM291" s="130">
        <v>-17856.461425781301</v>
      </c>
    </row>
    <row r="292" spans="1:39" ht="16.5" hidden="1" x14ac:dyDescent="0.5">
      <c r="A292" s="20" t="str">
        <f>INDEX(Resource_Match!$B$2:$B$17,MATCH($H292,Resource_Match!$C$2:$C$17,0))</f>
        <v>Solar</v>
      </c>
      <c r="B292" s="20" t="str">
        <f>INDEX(Resource_Match!$A$2:$A$17,MATCH($H292,Resource_Match!$C$2:$C$17,0))</f>
        <v>Utility Solar</v>
      </c>
      <c r="C292" s="20" t="str">
        <f>IFERROR(INDEX(Project_Match!$C$3:$C$151,MATCH(I292,Project_Match!$A$3:$A$151,0)),"")</f>
        <v>New Solar</v>
      </c>
      <c r="D292" s="129" t="s">
        <v>408</v>
      </c>
      <c r="E292" s="129">
        <v>0</v>
      </c>
      <c r="F292" s="129" t="s">
        <v>407</v>
      </c>
      <c r="G292" s="130" t="s">
        <v>407</v>
      </c>
      <c r="H292" s="130" t="s">
        <v>45</v>
      </c>
      <c r="I292" s="130" t="s">
        <v>265</v>
      </c>
      <c r="J292" s="129">
        <v>2029</v>
      </c>
      <c r="K292" s="130">
        <v>5</v>
      </c>
      <c r="L292" s="130">
        <v>100</v>
      </c>
      <c r="M292" s="130">
        <v>64</v>
      </c>
      <c r="N292" s="130">
        <v>26.556474433097701</v>
      </c>
      <c r="O292" s="130">
        <v>230.301012992859</v>
      </c>
      <c r="P292" s="130">
        <v>26.290069976353799</v>
      </c>
      <c r="R292" s="130">
        <v>2333.69827628136</v>
      </c>
      <c r="T292" s="130">
        <v>21250</v>
      </c>
      <c r="U292" s="130">
        <v>1825</v>
      </c>
      <c r="AB292" s="130">
        <v>8382.23</v>
      </c>
      <c r="AC292" s="130">
        <v>8382.2345275878906</v>
      </c>
      <c r="AD292" s="130">
        <v>36.396863472970502</v>
      </c>
      <c r="AF292" s="130">
        <v>8382.2345275878906</v>
      </c>
      <c r="AG292" s="130">
        <v>8467.17333984375</v>
      </c>
      <c r="AH292" s="130">
        <v>25.969877117969101</v>
      </c>
      <c r="AI292" s="130">
        <v>5980.8890075683603</v>
      </c>
      <c r="AL292" s="130">
        <v>0</v>
      </c>
      <c r="AM292" s="130">
        <v>-2401.3455200195299</v>
      </c>
    </row>
    <row r="293" spans="1:39" ht="16.5" hidden="1" x14ac:dyDescent="0.5">
      <c r="A293" s="20" t="str">
        <f>INDEX(Resource_Match!$B$2:$B$17,MATCH($H293,Resource_Match!$C$2:$C$17,0))</f>
        <v>Solar</v>
      </c>
      <c r="B293" s="20" t="str">
        <f>INDEX(Resource_Match!$A$2:$A$17,MATCH($H293,Resource_Match!$C$2:$C$17,0))</f>
        <v>Utility Solar</v>
      </c>
      <c r="C293" s="20" t="str">
        <f>IFERROR(INDEX(Project_Match!$C$3:$C$151,MATCH(I293,Project_Match!$A$3:$A$151,0)),"")</f>
        <v>New Solar</v>
      </c>
      <c r="D293" s="129" t="s">
        <v>408</v>
      </c>
      <c r="E293" s="129">
        <v>0</v>
      </c>
      <c r="F293" s="129" t="s">
        <v>407</v>
      </c>
      <c r="G293" s="130" t="s">
        <v>407</v>
      </c>
      <c r="H293" s="130" t="s">
        <v>45</v>
      </c>
      <c r="I293" s="130" t="s">
        <v>208</v>
      </c>
      <c r="J293" s="129">
        <v>2029</v>
      </c>
      <c r="K293" s="130">
        <v>20</v>
      </c>
      <c r="L293" s="130">
        <v>400</v>
      </c>
      <c r="M293" s="130">
        <v>196</v>
      </c>
      <c r="N293" s="130">
        <v>26.556474433097701</v>
      </c>
      <c r="O293" s="130">
        <v>921.204051971436</v>
      </c>
      <c r="P293" s="130">
        <v>26.290069976353799</v>
      </c>
      <c r="R293" s="130">
        <v>9334.7931051254309</v>
      </c>
      <c r="T293" s="130">
        <v>85000</v>
      </c>
      <c r="U293" s="130">
        <v>7300</v>
      </c>
      <c r="AB293" s="130">
        <v>28663.83</v>
      </c>
      <c r="AC293" s="130">
        <v>28663.830078125</v>
      </c>
      <c r="AD293" s="130">
        <v>31.115614414398799</v>
      </c>
      <c r="AF293" s="130">
        <v>28663.830078125</v>
      </c>
      <c r="AG293" s="130">
        <v>28954.286254882802</v>
      </c>
      <c r="AH293" s="130">
        <v>25.969877117969101</v>
      </c>
      <c r="AI293" s="130">
        <v>23923.556030273401</v>
      </c>
      <c r="AL293" s="130">
        <v>0</v>
      </c>
      <c r="AM293" s="130">
        <v>-4740.2740478515598</v>
      </c>
    </row>
    <row r="294" spans="1:39" ht="16.5" hidden="1" x14ac:dyDescent="0.5">
      <c r="A294" s="20" t="str">
        <f>INDEX(Resource_Match!$B$2:$B$17,MATCH($H294,Resource_Match!$C$2:$C$17,0))</f>
        <v>Solar</v>
      </c>
      <c r="B294" s="20" t="str">
        <f>INDEX(Resource_Match!$A$2:$A$17,MATCH($H294,Resource_Match!$C$2:$C$17,0))</f>
        <v>Utility Solar</v>
      </c>
      <c r="C294" s="20" t="str">
        <f>IFERROR(INDEX(Project_Match!$C$3:$C$151,MATCH(I294,Project_Match!$A$3:$A$151,0)),"")</f>
        <v>New Solar</v>
      </c>
      <c r="D294" s="129" t="s">
        <v>408</v>
      </c>
      <c r="E294" s="129">
        <v>0</v>
      </c>
      <c r="F294" s="129" t="s">
        <v>407</v>
      </c>
      <c r="G294" s="130" t="s">
        <v>407</v>
      </c>
      <c r="H294" s="130" t="s">
        <v>45</v>
      </c>
      <c r="I294" s="130" t="s">
        <v>211</v>
      </c>
      <c r="J294" s="129">
        <v>2029</v>
      </c>
      <c r="K294" s="130">
        <v>25</v>
      </c>
      <c r="L294" s="130">
        <v>500</v>
      </c>
      <c r="M294" s="130">
        <v>200</v>
      </c>
      <c r="N294" s="130">
        <v>26.556474346004102</v>
      </c>
      <c r="O294" s="130">
        <v>1151.5050659179699</v>
      </c>
      <c r="P294" s="130">
        <v>26.290069998127102</v>
      </c>
      <c r="R294" s="130">
        <v>11668.491184234599</v>
      </c>
      <c r="T294" s="130">
        <v>106250</v>
      </c>
      <c r="U294" s="130">
        <v>9125</v>
      </c>
      <c r="AB294" s="130">
        <v>33850.92</v>
      </c>
      <c r="AC294" s="130">
        <v>33850.924072265603</v>
      </c>
      <c r="AD294" s="130">
        <v>29.3971125913198</v>
      </c>
      <c r="AF294" s="130">
        <v>33850.924072265603</v>
      </c>
      <c r="AG294" s="130">
        <v>34193.944091796897</v>
      </c>
      <c r="AH294" s="130">
        <v>25.969876221883698</v>
      </c>
      <c r="AI294" s="130">
        <v>29904.444030761701</v>
      </c>
      <c r="AL294" s="130">
        <v>0</v>
      </c>
      <c r="AM294" s="130">
        <v>-3946.4800415039099</v>
      </c>
    </row>
    <row r="295" spans="1:39" ht="16.5" hidden="1" x14ac:dyDescent="0.5">
      <c r="A295" s="20" t="str">
        <f>INDEX(Resource_Match!$B$2:$B$17,MATCH($H295,Resource_Match!$C$2:$C$17,0))</f>
        <v>Solar</v>
      </c>
      <c r="B295" s="20" t="str">
        <f>INDEX(Resource_Match!$A$2:$A$17,MATCH($H295,Resource_Match!$C$2:$C$17,0))</f>
        <v>Utility Solar</v>
      </c>
      <c r="C295" s="20" t="str">
        <f>IFERROR(INDEX(Project_Match!$C$3:$C$151,MATCH(I295,Project_Match!$A$3:$A$151,0)),"")</f>
        <v>New Solar</v>
      </c>
      <c r="D295" s="129" t="s">
        <v>408</v>
      </c>
      <c r="E295" s="129">
        <v>0</v>
      </c>
      <c r="F295" s="129" t="s">
        <v>407</v>
      </c>
      <c r="G295" s="130" t="s">
        <v>407</v>
      </c>
      <c r="H295" s="130" t="s">
        <v>45</v>
      </c>
      <c r="I295" s="130" t="s">
        <v>214</v>
      </c>
      <c r="J295" s="129">
        <v>2029</v>
      </c>
      <c r="K295" s="130">
        <v>25</v>
      </c>
      <c r="L295" s="130">
        <v>500</v>
      </c>
      <c r="M295" s="130">
        <v>200</v>
      </c>
      <c r="N295" s="130">
        <v>26.556474346004102</v>
      </c>
      <c r="O295" s="130">
        <v>1151.5050659179699</v>
      </c>
      <c r="P295" s="130">
        <v>26.290069998127102</v>
      </c>
      <c r="R295" s="130">
        <v>11668.491184234599</v>
      </c>
      <c r="T295" s="130">
        <v>106250</v>
      </c>
      <c r="U295" s="130">
        <v>9125</v>
      </c>
      <c r="AB295" s="130">
        <v>31895.49</v>
      </c>
      <c r="AC295" s="130">
        <v>31895.491821289099</v>
      </c>
      <c r="AD295" s="130">
        <v>27.698959184224101</v>
      </c>
      <c r="AF295" s="130">
        <v>31895.491821289099</v>
      </c>
      <c r="AG295" s="130">
        <v>32218.6953125</v>
      </c>
      <c r="AH295" s="130">
        <v>25.969876221883698</v>
      </c>
      <c r="AI295" s="130">
        <v>29904.444030761701</v>
      </c>
      <c r="AL295" s="130">
        <v>0</v>
      </c>
      <c r="AM295" s="130">
        <v>-1991.0477905273401</v>
      </c>
    </row>
    <row r="296" spans="1:39" ht="16.5" hidden="1" x14ac:dyDescent="0.5">
      <c r="A296" s="20" t="str">
        <f>INDEX(Resource_Match!$B$2:$B$17,MATCH($H296,Resource_Match!$C$2:$C$17,0))</f>
        <v>Solar</v>
      </c>
      <c r="B296" s="20" t="str">
        <f>INDEX(Resource_Match!$A$2:$A$17,MATCH($H296,Resource_Match!$C$2:$C$17,0))</f>
        <v>Utility Solar</v>
      </c>
      <c r="C296" s="20" t="str">
        <f>IFERROR(INDEX(Project_Match!$C$3:$C$151,MATCH(I296,Project_Match!$A$3:$A$151,0)),"")</f>
        <v>New Solar</v>
      </c>
      <c r="D296" s="129" t="s">
        <v>408</v>
      </c>
      <c r="E296" s="129">
        <v>0</v>
      </c>
      <c r="F296" s="129" t="s">
        <v>407</v>
      </c>
      <c r="G296" s="130" t="s">
        <v>407</v>
      </c>
      <c r="H296" s="130" t="s">
        <v>45</v>
      </c>
      <c r="I296" s="130" t="s">
        <v>217</v>
      </c>
      <c r="J296" s="129">
        <v>2029</v>
      </c>
      <c r="K296" s="130">
        <v>14</v>
      </c>
      <c r="L296" s="130">
        <v>280</v>
      </c>
      <c r="M296" s="130">
        <v>112</v>
      </c>
      <c r="N296" s="130">
        <v>26.556474355335599</v>
      </c>
      <c r="O296" s="130">
        <v>644.84285545349098</v>
      </c>
      <c r="P296" s="130">
        <v>26.2900707539747</v>
      </c>
      <c r="R296" s="130">
        <v>6534.3548655509903</v>
      </c>
      <c r="T296" s="130">
        <v>59500</v>
      </c>
      <c r="U296" s="130">
        <v>5110</v>
      </c>
      <c r="AB296" s="130">
        <v>16779.310000000001</v>
      </c>
      <c r="AC296" s="130">
        <v>16779.307739257802</v>
      </c>
      <c r="AD296" s="130">
        <v>26.020770172692099</v>
      </c>
      <c r="AF296" s="130">
        <v>16779.307739257802</v>
      </c>
      <c r="AG296" s="130">
        <v>16949.3371582031</v>
      </c>
      <c r="AH296" s="130">
        <v>25.969874229632001</v>
      </c>
      <c r="AI296" s="130">
        <v>16746.487854003899</v>
      </c>
      <c r="AL296" s="130">
        <v>0</v>
      </c>
      <c r="AM296" s="130">
        <v>-32.8198852539063</v>
      </c>
    </row>
    <row r="297" spans="1:39" ht="16.5" hidden="1" x14ac:dyDescent="0.5">
      <c r="A297" s="20" t="str">
        <f>INDEX(Resource_Match!$B$2:$B$17,MATCH($H297,Resource_Match!$C$2:$C$17,0))</f>
        <v>Gas</v>
      </c>
      <c r="B297" s="20" t="str">
        <f>INDEX(Resource_Match!$A$2:$A$17,MATCH($H297,Resource_Match!$C$2:$C$17,0))</f>
        <v>Gas</v>
      </c>
      <c r="C297" s="20" t="str">
        <f>IFERROR(INDEX(Project_Match!$C$3:$C$151,MATCH(I297,Project_Match!$A$3:$A$151,0)),"")</f>
        <v/>
      </c>
      <c r="D297" s="129" t="s">
        <v>408</v>
      </c>
      <c r="E297" s="129">
        <v>0</v>
      </c>
      <c r="F297" s="129" t="s">
        <v>407</v>
      </c>
      <c r="G297" s="130" t="s">
        <v>407</v>
      </c>
      <c r="H297" s="130" t="s">
        <v>40</v>
      </c>
      <c r="I297" s="130" t="s">
        <v>414</v>
      </c>
      <c r="J297" s="129">
        <v>2030</v>
      </c>
      <c r="K297" s="130">
        <v>1</v>
      </c>
      <c r="L297" s="130">
        <v>295</v>
      </c>
      <c r="M297" s="130">
        <v>295</v>
      </c>
      <c r="N297" s="130">
        <v>86.603156849194093</v>
      </c>
      <c r="O297" s="130">
        <v>164.56188964843801</v>
      </c>
      <c r="P297" s="130">
        <v>6.3680013020833304</v>
      </c>
      <c r="S297" s="130">
        <v>157</v>
      </c>
      <c r="T297" s="130">
        <v>557.83688354492199</v>
      </c>
      <c r="U297" s="130">
        <v>23.243206024169901</v>
      </c>
      <c r="V297" s="130">
        <v>10661.8937030215</v>
      </c>
      <c r="W297" s="130">
        <v>1806280.75</v>
      </c>
      <c r="X297" s="130">
        <v>6258.76123046875</v>
      </c>
      <c r="Z297" s="130">
        <v>3.4649991317621902</v>
      </c>
      <c r="AA297" s="130">
        <v>95.833873748779297</v>
      </c>
      <c r="AB297" s="130">
        <v>300.48</v>
      </c>
      <c r="AC297" s="130">
        <v>6655.080078125</v>
      </c>
      <c r="AD297" s="130">
        <v>40.441198702461499</v>
      </c>
      <c r="AE297" s="130">
        <v>18876.978515625</v>
      </c>
      <c r="AF297" s="130">
        <v>25532.05859375</v>
      </c>
      <c r="AG297" s="130">
        <v>6648.25341796875</v>
      </c>
      <c r="AH297" s="130">
        <v>45.572227690860601</v>
      </c>
      <c r="AI297" s="130">
        <v>7499.4519042968795</v>
      </c>
      <c r="AL297" s="130">
        <v>0</v>
      </c>
      <c r="AM297" s="130">
        <v>-18032.6066894531</v>
      </c>
    </row>
    <row r="298" spans="1:39" ht="16.5" hidden="1" x14ac:dyDescent="0.5">
      <c r="A298" s="20" t="str">
        <f>INDEX(Resource_Match!$B$2:$B$17,MATCH($H298,Resource_Match!$C$2:$C$17,0))</f>
        <v>Solar</v>
      </c>
      <c r="B298" s="20" t="str">
        <f>INDEX(Resource_Match!$A$2:$A$17,MATCH($H298,Resource_Match!$C$2:$C$17,0))</f>
        <v>Utility Solar</v>
      </c>
      <c r="C298" s="20" t="str">
        <f>IFERROR(INDEX(Project_Match!$C$3:$C$151,MATCH(I298,Project_Match!$A$3:$A$151,0)),"")</f>
        <v>New Solar</v>
      </c>
      <c r="D298" s="129" t="s">
        <v>408</v>
      </c>
      <c r="E298" s="129">
        <v>0</v>
      </c>
      <c r="F298" s="129" t="s">
        <v>407</v>
      </c>
      <c r="G298" s="130" t="s">
        <v>407</v>
      </c>
      <c r="H298" s="130" t="s">
        <v>45</v>
      </c>
      <c r="I298" s="130" t="s">
        <v>265</v>
      </c>
      <c r="J298" s="129">
        <v>2030</v>
      </c>
      <c r="K298" s="130">
        <v>5</v>
      </c>
      <c r="L298" s="130">
        <v>100</v>
      </c>
      <c r="M298" s="130">
        <v>64</v>
      </c>
      <c r="N298" s="130">
        <v>26.576489727246699</v>
      </c>
      <c r="O298" s="130">
        <v>230.42120361328099</v>
      </c>
      <c r="P298" s="130">
        <v>26.303790366812901</v>
      </c>
      <c r="R298" s="130">
        <v>2388.8524127006499</v>
      </c>
      <c r="T298" s="130">
        <v>21250</v>
      </c>
      <c r="U298" s="130">
        <v>1825</v>
      </c>
      <c r="AB298" s="130">
        <v>8571.11</v>
      </c>
      <c r="AC298" s="130">
        <v>8571.1134338378906</v>
      </c>
      <c r="AD298" s="130">
        <v>37.197589889439598</v>
      </c>
      <c r="AF298" s="130">
        <v>8571.1134338378906</v>
      </c>
      <c r="AG298" s="130">
        <v>8659.9730224609393</v>
      </c>
      <c r="AH298" s="130">
        <v>25.344857691774902</v>
      </c>
      <c r="AI298" s="130">
        <v>5839.9926147460901</v>
      </c>
      <c r="AL298" s="130">
        <v>0</v>
      </c>
      <c r="AM298" s="130">
        <v>-2731.1208190918001</v>
      </c>
    </row>
    <row r="299" spans="1:39" ht="16.5" hidden="1" x14ac:dyDescent="0.5">
      <c r="A299" s="20" t="str">
        <f>INDEX(Resource_Match!$B$2:$B$17,MATCH($H299,Resource_Match!$C$2:$C$17,0))</f>
        <v>Solar</v>
      </c>
      <c r="B299" s="20" t="str">
        <f>INDEX(Resource_Match!$A$2:$A$17,MATCH($H299,Resource_Match!$C$2:$C$17,0))</f>
        <v>Utility Solar</v>
      </c>
      <c r="C299" s="20" t="str">
        <f>IFERROR(INDEX(Project_Match!$C$3:$C$151,MATCH(I299,Project_Match!$A$3:$A$151,0)),"")</f>
        <v>New Solar</v>
      </c>
      <c r="D299" s="129" t="s">
        <v>408</v>
      </c>
      <c r="E299" s="129">
        <v>0</v>
      </c>
      <c r="F299" s="129" t="s">
        <v>407</v>
      </c>
      <c r="G299" s="130" t="s">
        <v>407</v>
      </c>
      <c r="H299" s="130" t="s">
        <v>45</v>
      </c>
      <c r="I299" s="130" t="s">
        <v>208</v>
      </c>
      <c r="J299" s="129">
        <v>2030</v>
      </c>
      <c r="K299" s="130">
        <v>20</v>
      </c>
      <c r="L299" s="130">
        <v>400</v>
      </c>
      <c r="M299" s="130">
        <v>196</v>
      </c>
      <c r="N299" s="130">
        <v>26.576489727246699</v>
      </c>
      <c r="O299" s="130">
        <v>921.684814453125</v>
      </c>
      <c r="P299" s="130">
        <v>26.303790366812901</v>
      </c>
      <c r="R299" s="130">
        <v>9555.4096508026105</v>
      </c>
      <c r="T299" s="130">
        <v>85000</v>
      </c>
      <c r="U299" s="130">
        <v>7300</v>
      </c>
      <c r="AB299" s="130">
        <v>29309.72</v>
      </c>
      <c r="AC299" s="130">
        <v>29309.719238281301</v>
      </c>
      <c r="AD299" s="130">
        <v>31.800154216137301</v>
      </c>
      <c r="AF299" s="130">
        <v>29309.719238281301</v>
      </c>
      <c r="AG299" s="130">
        <v>29613.582153320302</v>
      </c>
      <c r="AH299" s="130">
        <v>25.344857691774902</v>
      </c>
      <c r="AI299" s="130">
        <v>23359.9704589844</v>
      </c>
      <c r="AL299" s="130">
        <v>0</v>
      </c>
      <c r="AM299" s="130">
        <v>-5949.7487792968795</v>
      </c>
    </row>
    <row r="300" spans="1:39" ht="16.5" hidden="1" x14ac:dyDescent="0.5">
      <c r="A300" s="20" t="str">
        <f>INDEX(Resource_Match!$B$2:$B$17,MATCH($H300,Resource_Match!$C$2:$C$17,0))</f>
        <v>Solar</v>
      </c>
      <c r="B300" s="20" t="str">
        <f>INDEX(Resource_Match!$A$2:$A$17,MATCH($H300,Resource_Match!$C$2:$C$17,0))</f>
        <v>Utility Solar</v>
      </c>
      <c r="C300" s="20" t="str">
        <f>IFERROR(INDEX(Project_Match!$C$3:$C$151,MATCH(I300,Project_Match!$A$3:$A$151,0)),"")</f>
        <v>New Solar</v>
      </c>
      <c r="D300" s="129" t="s">
        <v>408</v>
      </c>
      <c r="E300" s="129">
        <v>0</v>
      </c>
      <c r="F300" s="129" t="s">
        <v>407</v>
      </c>
      <c r="G300" s="130" t="s">
        <v>407</v>
      </c>
      <c r="H300" s="130" t="s">
        <v>45</v>
      </c>
      <c r="I300" s="130" t="s">
        <v>211</v>
      </c>
      <c r="J300" s="129">
        <v>2030</v>
      </c>
      <c r="K300" s="130">
        <v>25</v>
      </c>
      <c r="L300" s="130">
        <v>500</v>
      </c>
      <c r="M300" s="130">
        <v>200</v>
      </c>
      <c r="N300" s="130">
        <v>26.576491926358699</v>
      </c>
      <c r="O300" s="130">
        <v>1152.1061096191399</v>
      </c>
      <c r="P300" s="130">
        <v>26.303792457058002</v>
      </c>
      <c r="R300" s="130">
        <v>11944.2613039017</v>
      </c>
      <c r="T300" s="130">
        <v>106250</v>
      </c>
      <c r="U300" s="130">
        <v>9125</v>
      </c>
      <c r="AB300" s="130">
        <v>34613.699999999997</v>
      </c>
      <c r="AC300" s="130">
        <v>34613.696533203103</v>
      </c>
      <c r="AD300" s="130">
        <v>30.043844264175998</v>
      </c>
      <c r="AF300" s="130">
        <v>34613.696533203103</v>
      </c>
      <c r="AG300" s="130">
        <v>34972.549682617202</v>
      </c>
      <c r="AH300" s="130">
        <v>25.344856366433401</v>
      </c>
      <c r="AI300" s="130">
        <v>29199.9638671875</v>
      </c>
      <c r="AL300" s="130">
        <v>0</v>
      </c>
      <c r="AM300" s="130">
        <v>-5413.7326660156295</v>
      </c>
    </row>
    <row r="301" spans="1:39" ht="16.5" hidden="1" x14ac:dyDescent="0.5">
      <c r="A301" s="20" t="str">
        <f>INDEX(Resource_Match!$B$2:$B$17,MATCH($H301,Resource_Match!$C$2:$C$17,0))</f>
        <v>Solar</v>
      </c>
      <c r="B301" s="20" t="str">
        <f>INDEX(Resource_Match!$A$2:$A$17,MATCH($H301,Resource_Match!$C$2:$C$17,0))</f>
        <v>Utility Solar</v>
      </c>
      <c r="C301" s="20" t="str">
        <f>IFERROR(INDEX(Project_Match!$C$3:$C$151,MATCH(I301,Project_Match!$A$3:$A$151,0)),"")</f>
        <v>New Solar</v>
      </c>
      <c r="D301" s="129" t="s">
        <v>408</v>
      </c>
      <c r="E301" s="129">
        <v>0</v>
      </c>
      <c r="F301" s="129" t="s">
        <v>407</v>
      </c>
      <c r="G301" s="130" t="s">
        <v>407</v>
      </c>
      <c r="H301" s="130" t="s">
        <v>45</v>
      </c>
      <c r="I301" s="130" t="s">
        <v>214</v>
      </c>
      <c r="J301" s="129">
        <v>2030</v>
      </c>
      <c r="K301" s="130">
        <v>25</v>
      </c>
      <c r="L301" s="130">
        <v>500</v>
      </c>
      <c r="M301" s="130">
        <v>200</v>
      </c>
      <c r="N301" s="130">
        <v>26.576491926358699</v>
      </c>
      <c r="O301" s="130">
        <v>1152.1061096191399</v>
      </c>
      <c r="P301" s="130">
        <v>26.303792457058002</v>
      </c>
      <c r="R301" s="130">
        <v>11944.2613039017</v>
      </c>
      <c r="T301" s="130">
        <v>106250</v>
      </c>
      <c r="U301" s="130">
        <v>9125</v>
      </c>
      <c r="AB301" s="130">
        <v>32614.2</v>
      </c>
      <c r="AC301" s="130">
        <v>32614.201293945302</v>
      </c>
      <c r="AD301" s="130">
        <v>28.308331169883999</v>
      </c>
      <c r="AF301" s="130">
        <v>32614.201293945302</v>
      </c>
      <c r="AG301" s="130">
        <v>32952.322998046897</v>
      </c>
      <c r="AH301" s="130">
        <v>25.344856366433401</v>
      </c>
      <c r="AI301" s="130">
        <v>29199.9638671875</v>
      </c>
      <c r="AL301" s="130">
        <v>0</v>
      </c>
      <c r="AM301" s="130">
        <v>-3414.2374267578102</v>
      </c>
    </row>
    <row r="302" spans="1:39" ht="16.5" hidden="1" x14ac:dyDescent="0.5">
      <c r="A302" s="20" t="str">
        <f>INDEX(Resource_Match!$B$2:$B$17,MATCH($H302,Resource_Match!$C$2:$C$17,0))</f>
        <v>Solar</v>
      </c>
      <c r="B302" s="20" t="str">
        <f>INDEX(Resource_Match!$A$2:$A$17,MATCH($H302,Resource_Match!$C$2:$C$17,0))</f>
        <v>Utility Solar</v>
      </c>
      <c r="C302" s="20" t="str">
        <f>IFERROR(INDEX(Project_Match!$C$3:$C$151,MATCH(I302,Project_Match!$A$3:$A$151,0)),"")</f>
        <v>New Solar</v>
      </c>
      <c r="D302" s="129" t="s">
        <v>408</v>
      </c>
      <c r="E302" s="129">
        <v>0</v>
      </c>
      <c r="F302" s="129" t="s">
        <v>407</v>
      </c>
      <c r="G302" s="130" t="s">
        <v>407</v>
      </c>
      <c r="H302" s="130" t="s">
        <v>45</v>
      </c>
      <c r="I302" s="130" t="s">
        <v>217</v>
      </c>
      <c r="J302" s="129">
        <v>2030</v>
      </c>
      <c r="K302" s="130">
        <v>14</v>
      </c>
      <c r="L302" s="130">
        <v>280</v>
      </c>
      <c r="M302" s="130">
        <v>112</v>
      </c>
      <c r="N302" s="130">
        <v>26.5764909403354</v>
      </c>
      <c r="O302" s="130">
        <v>645.17939949035599</v>
      </c>
      <c r="P302" s="130">
        <v>26.303791564349201</v>
      </c>
      <c r="R302" s="130">
        <v>6688.7860713005102</v>
      </c>
      <c r="T302" s="130">
        <v>59500</v>
      </c>
      <c r="U302" s="130">
        <v>5110</v>
      </c>
      <c r="AB302" s="130">
        <v>17157.400000000001</v>
      </c>
      <c r="AC302" s="130">
        <v>17157.400390625</v>
      </c>
      <c r="AD302" s="130">
        <v>26.593224154674001</v>
      </c>
      <c r="AF302" s="130">
        <v>17157.400390625</v>
      </c>
      <c r="AG302" s="130">
        <v>17335.277465820302</v>
      </c>
      <c r="AH302" s="130">
        <v>25.344855714860199</v>
      </c>
      <c r="AI302" s="130">
        <v>16351.978790283199</v>
      </c>
      <c r="AL302" s="130">
        <v>0</v>
      </c>
      <c r="AM302" s="130">
        <v>-805.42160034179699</v>
      </c>
    </row>
    <row r="303" spans="1:39" ht="16.5" hidden="1" x14ac:dyDescent="0.5">
      <c r="A303" s="20" t="str">
        <f>INDEX(Resource_Match!$B$2:$B$17,MATCH($H303,Resource_Match!$C$2:$C$17,0))</f>
        <v>Solar</v>
      </c>
      <c r="B303" s="20" t="str">
        <f>INDEX(Resource_Match!$A$2:$A$17,MATCH($H303,Resource_Match!$C$2:$C$17,0))</f>
        <v>Utility Solar</v>
      </c>
      <c r="C303" s="20" t="str">
        <f>IFERROR(INDEX(Project_Match!$C$3:$C$151,MATCH(I303,Project_Match!$A$3:$A$151,0)),"")</f>
        <v>New Solar</v>
      </c>
      <c r="D303" s="129" t="s">
        <v>408</v>
      </c>
      <c r="E303" s="129">
        <v>0</v>
      </c>
      <c r="F303" s="129" t="s">
        <v>407</v>
      </c>
      <c r="G303" s="130" t="s">
        <v>407</v>
      </c>
      <c r="H303" s="130" t="s">
        <v>45</v>
      </c>
      <c r="I303" s="130" t="s">
        <v>265</v>
      </c>
      <c r="J303" s="129">
        <v>2031</v>
      </c>
      <c r="K303" s="130">
        <v>5</v>
      </c>
      <c r="L303" s="130">
        <v>100</v>
      </c>
      <c r="M303" s="130">
        <v>64</v>
      </c>
      <c r="N303" s="130">
        <v>26.539138789590599</v>
      </c>
      <c r="O303" s="130">
        <v>225.09699535369899</v>
      </c>
      <c r="P303" s="130">
        <v>25.6960040358104</v>
      </c>
      <c r="R303" s="130">
        <v>7385.8616561889603</v>
      </c>
      <c r="T303" s="130">
        <v>21250</v>
      </c>
      <c r="U303" s="130">
        <v>1825</v>
      </c>
      <c r="AB303" s="130">
        <v>8557.27</v>
      </c>
      <c r="AC303" s="130">
        <v>8557.2723999023401</v>
      </c>
      <c r="AD303" s="130">
        <v>38.015933471062802</v>
      </c>
      <c r="AF303" s="130">
        <v>8557.2723999023401</v>
      </c>
      <c r="AG303" s="130">
        <v>8838.0525207519495</v>
      </c>
      <c r="AH303" s="130">
        <v>18.290219407207701</v>
      </c>
      <c r="AI303" s="130">
        <v>4117.0734329223596</v>
      </c>
      <c r="AL303" s="130">
        <v>3555.5556640625</v>
      </c>
      <c r="AM303" s="130">
        <v>-884.64330291748001</v>
      </c>
    </row>
    <row r="304" spans="1:39" ht="16.5" hidden="1" x14ac:dyDescent="0.5">
      <c r="A304" s="20" t="str">
        <f>INDEX(Resource_Match!$B$2:$B$17,MATCH($H304,Resource_Match!$C$2:$C$17,0))</f>
        <v>Solar</v>
      </c>
      <c r="B304" s="20" t="str">
        <f>INDEX(Resource_Match!$A$2:$A$17,MATCH($H304,Resource_Match!$C$2:$C$17,0))</f>
        <v>Utility Solar</v>
      </c>
      <c r="C304" s="20" t="str">
        <f>IFERROR(INDEX(Project_Match!$C$3:$C$151,MATCH(I304,Project_Match!$A$3:$A$151,0)),"")</f>
        <v>New Solar</v>
      </c>
      <c r="D304" s="129" t="s">
        <v>408</v>
      </c>
      <c r="E304" s="129">
        <v>0</v>
      </c>
      <c r="F304" s="129" t="s">
        <v>407</v>
      </c>
      <c r="G304" s="130" t="s">
        <v>407</v>
      </c>
      <c r="H304" s="130" t="s">
        <v>45</v>
      </c>
      <c r="I304" s="130" t="s">
        <v>208</v>
      </c>
      <c r="J304" s="129">
        <v>2031</v>
      </c>
      <c r="K304" s="130">
        <v>20</v>
      </c>
      <c r="L304" s="130">
        <v>400</v>
      </c>
      <c r="M304" s="130">
        <v>196</v>
      </c>
      <c r="N304" s="130">
        <v>26.539138789590599</v>
      </c>
      <c r="O304" s="130">
        <v>900.38798141479504</v>
      </c>
      <c r="P304" s="130">
        <v>25.6960040358104</v>
      </c>
      <c r="R304" s="130">
        <v>29543.446624755899</v>
      </c>
      <c r="T304" s="130">
        <v>85000</v>
      </c>
      <c r="U304" s="130">
        <v>7300</v>
      </c>
      <c r="AB304" s="130">
        <v>29262.39</v>
      </c>
      <c r="AC304" s="130">
        <v>29262.387207031301</v>
      </c>
      <c r="AD304" s="130">
        <v>32.499753229769603</v>
      </c>
      <c r="AF304" s="130">
        <v>29262.387207031301</v>
      </c>
      <c r="AG304" s="130">
        <v>30222.5427246094</v>
      </c>
      <c r="AH304" s="130">
        <v>18.290219407207701</v>
      </c>
      <c r="AI304" s="130">
        <v>16468.2937316895</v>
      </c>
      <c r="AL304" s="130">
        <v>10888.889221191401</v>
      </c>
      <c r="AM304" s="130">
        <v>-1905.2042541503899</v>
      </c>
    </row>
    <row r="305" spans="1:39" ht="16.5" hidden="1" x14ac:dyDescent="0.5">
      <c r="A305" s="20" t="str">
        <f>INDEX(Resource_Match!$B$2:$B$17,MATCH($H305,Resource_Match!$C$2:$C$17,0))</f>
        <v>Solar</v>
      </c>
      <c r="B305" s="20" t="str">
        <f>INDEX(Resource_Match!$A$2:$A$17,MATCH($H305,Resource_Match!$C$2:$C$17,0))</f>
        <v>Utility Solar</v>
      </c>
      <c r="C305" s="20" t="str">
        <f>IFERROR(INDEX(Project_Match!$C$3:$C$151,MATCH(I305,Project_Match!$A$3:$A$151,0)),"")</f>
        <v>New Solar</v>
      </c>
      <c r="D305" s="129" t="s">
        <v>408</v>
      </c>
      <c r="E305" s="129">
        <v>0</v>
      </c>
      <c r="F305" s="129" t="s">
        <v>407</v>
      </c>
      <c r="G305" s="130" t="s">
        <v>407</v>
      </c>
      <c r="H305" s="130" t="s">
        <v>45</v>
      </c>
      <c r="I305" s="130" t="s">
        <v>211</v>
      </c>
      <c r="J305" s="129">
        <v>2031</v>
      </c>
      <c r="K305" s="130">
        <v>25</v>
      </c>
      <c r="L305" s="130">
        <v>500</v>
      </c>
      <c r="M305" s="130">
        <v>200</v>
      </c>
      <c r="N305" s="130">
        <v>26.539137766241499</v>
      </c>
      <c r="O305" s="130">
        <v>1125.4849433898901</v>
      </c>
      <c r="P305" s="130">
        <v>25.696003273741798</v>
      </c>
      <c r="R305" s="130">
        <v>36929.308288574197</v>
      </c>
      <c r="T305" s="130">
        <v>106250</v>
      </c>
      <c r="U305" s="130">
        <v>9125</v>
      </c>
      <c r="AB305" s="130">
        <v>34557.800000000003</v>
      </c>
      <c r="AC305" s="130">
        <v>34557.800415039099</v>
      </c>
      <c r="AD305" s="130">
        <v>30.7048091740375</v>
      </c>
      <c r="AF305" s="130">
        <v>34557.800415039099</v>
      </c>
      <c r="AG305" s="130">
        <v>35691.706298828103</v>
      </c>
      <c r="AH305" s="130">
        <v>18.2902197259431</v>
      </c>
      <c r="AI305" s="130">
        <v>20585.366912841801</v>
      </c>
      <c r="AL305" s="130">
        <v>11111.1114501953</v>
      </c>
      <c r="AM305" s="130">
        <v>-2861.3220520019499</v>
      </c>
    </row>
    <row r="306" spans="1:39" ht="16.5" hidden="1" x14ac:dyDescent="0.5">
      <c r="A306" s="20" t="str">
        <f>INDEX(Resource_Match!$B$2:$B$17,MATCH($H306,Resource_Match!$C$2:$C$17,0))</f>
        <v>Solar</v>
      </c>
      <c r="B306" s="20" t="str">
        <f>INDEX(Resource_Match!$A$2:$A$17,MATCH($H306,Resource_Match!$C$2:$C$17,0))</f>
        <v>Utility Solar</v>
      </c>
      <c r="C306" s="20" t="str">
        <f>IFERROR(INDEX(Project_Match!$C$3:$C$151,MATCH(I306,Project_Match!$A$3:$A$151,0)),"")</f>
        <v>New Solar</v>
      </c>
      <c r="D306" s="129" t="s">
        <v>408</v>
      </c>
      <c r="E306" s="129">
        <v>0</v>
      </c>
      <c r="F306" s="129" t="s">
        <v>407</v>
      </c>
      <c r="G306" s="130" t="s">
        <v>407</v>
      </c>
      <c r="H306" s="130" t="s">
        <v>45</v>
      </c>
      <c r="I306" s="130" t="s">
        <v>214</v>
      </c>
      <c r="J306" s="129">
        <v>2031</v>
      </c>
      <c r="K306" s="130">
        <v>25</v>
      </c>
      <c r="L306" s="130">
        <v>500</v>
      </c>
      <c r="M306" s="130">
        <v>200</v>
      </c>
      <c r="N306" s="130">
        <v>26.539137766241499</v>
      </c>
      <c r="O306" s="130">
        <v>1125.4849433898901</v>
      </c>
      <c r="P306" s="130">
        <v>25.696003273741798</v>
      </c>
      <c r="R306" s="130">
        <v>36929.308288574197</v>
      </c>
      <c r="T306" s="130">
        <v>106250</v>
      </c>
      <c r="U306" s="130">
        <v>9125</v>
      </c>
      <c r="AB306" s="130">
        <v>32561.53</v>
      </c>
      <c r="AC306" s="130">
        <v>32561.5339355469</v>
      </c>
      <c r="AD306" s="130">
        <v>28.9311146513196</v>
      </c>
      <c r="AF306" s="130">
        <v>32561.5339355469</v>
      </c>
      <c r="AG306" s="130">
        <v>33629.939697265603</v>
      </c>
      <c r="AH306" s="130">
        <v>18.2902197259431</v>
      </c>
      <c r="AI306" s="130">
        <v>20585.366912841801</v>
      </c>
      <c r="AL306" s="130">
        <v>11111.1114501953</v>
      </c>
      <c r="AM306" s="130">
        <v>-865.05557250976597</v>
      </c>
    </row>
    <row r="307" spans="1:39" ht="16.5" hidden="1" x14ac:dyDescent="0.5">
      <c r="A307" s="20" t="str">
        <f>INDEX(Resource_Match!$B$2:$B$17,MATCH($H307,Resource_Match!$C$2:$C$17,0))</f>
        <v>Solar</v>
      </c>
      <c r="B307" s="20" t="str">
        <f>INDEX(Resource_Match!$A$2:$A$17,MATCH($H307,Resource_Match!$C$2:$C$17,0))</f>
        <v>Utility Solar</v>
      </c>
      <c r="C307" s="20" t="str">
        <f>IFERROR(INDEX(Project_Match!$C$3:$C$151,MATCH(I307,Project_Match!$A$3:$A$151,0)),"")</f>
        <v>New Solar</v>
      </c>
      <c r="D307" s="129" t="s">
        <v>408</v>
      </c>
      <c r="E307" s="129">
        <v>0</v>
      </c>
      <c r="F307" s="129" t="s">
        <v>407</v>
      </c>
      <c r="G307" s="130" t="s">
        <v>407</v>
      </c>
      <c r="H307" s="130" t="s">
        <v>45</v>
      </c>
      <c r="I307" s="130" t="s">
        <v>217</v>
      </c>
      <c r="J307" s="129">
        <v>2031</v>
      </c>
      <c r="K307" s="130">
        <v>14</v>
      </c>
      <c r="L307" s="130">
        <v>280</v>
      </c>
      <c r="M307" s="130">
        <v>112</v>
      </c>
      <c r="N307" s="130">
        <v>26.5391393183729</v>
      </c>
      <c r="O307" s="130">
        <v>630.27160072326706</v>
      </c>
      <c r="P307" s="130">
        <v>25.696004595697399</v>
      </c>
      <c r="R307" s="130">
        <v>20680.412948608398</v>
      </c>
      <c r="T307" s="130">
        <v>59500</v>
      </c>
      <c r="U307" s="130">
        <v>5110</v>
      </c>
      <c r="AB307" s="130">
        <v>17129.689999999999</v>
      </c>
      <c r="AC307" s="130">
        <v>17129.694946289099</v>
      </c>
      <c r="AD307" s="130">
        <v>27.1782750906624</v>
      </c>
      <c r="AF307" s="130">
        <v>17129.694946289099</v>
      </c>
      <c r="AG307" s="130">
        <v>17691.752441406301</v>
      </c>
      <c r="AH307" s="130">
        <v>18.2902186552204</v>
      </c>
      <c r="AI307" s="130">
        <v>11527.805389404301</v>
      </c>
      <c r="AL307" s="130">
        <v>6222.2224121093795</v>
      </c>
      <c r="AM307" s="130">
        <v>620.33285522460903</v>
      </c>
    </row>
    <row r="308" spans="1:39" ht="16.5" hidden="1" x14ac:dyDescent="0.5">
      <c r="A308" s="20" t="str">
        <f>INDEX(Resource_Match!$B$2:$B$17,MATCH($H308,Resource_Match!$C$2:$C$17,0))</f>
        <v>Solar</v>
      </c>
      <c r="B308" s="20" t="str">
        <f>INDEX(Resource_Match!$A$2:$A$17,MATCH($H308,Resource_Match!$C$2:$C$17,0))</f>
        <v>Utility Solar</v>
      </c>
      <c r="C308" s="20" t="str">
        <f>IFERROR(INDEX(Project_Match!$C$3:$C$151,MATCH(I308,Project_Match!$A$3:$A$151,0)),"")</f>
        <v>New Solar</v>
      </c>
      <c r="D308" s="129" t="s">
        <v>408</v>
      </c>
      <c r="E308" s="129">
        <v>0</v>
      </c>
      <c r="F308" s="129" t="s">
        <v>407</v>
      </c>
      <c r="G308" s="130" t="s">
        <v>407</v>
      </c>
      <c r="H308" s="130" t="s">
        <v>45</v>
      </c>
      <c r="I308" s="130" t="s">
        <v>219</v>
      </c>
      <c r="J308" s="129">
        <v>2031</v>
      </c>
      <c r="K308" s="130">
        <v>7</v>
      </c>
      <c r="L308" s="130">
        <v>140</v>
      </c>
      <c r="M308" s="130">
        <v>37.800003051757798</v>
      </c>
      <c r="N308" s="130">
        <v>26.5391393183729</v>
      </c>
      <c r="O308" s="130">
        <v>315.13580036163302</v>
      </c>
      <c r="P308" s="130">
        <v>25.696004595697399</v>
      </c>
      <c r="R308" s="130">
        <v>10340.206474304199</v>
      </c>
      <c r="T308" s="130">
        <v>29750</v>
      </c>
      <c r="U308" s="130">
        <v>2555</v>
      </c>
      <c r="AB308" s="130">
        <v>7914.89</v>
      </c>
      <c r="AC308" s="130">
        <v>7914.8935241699201</v>
      </c>
      <c r="AD308" s="130">
        <v>25.115818371277399</v>
      </c>
      <c r="AF308" s="130">
        <v>7914.8935241699201</v>
      </c>
      <c r="AG308" s="130">
        <v>8174.5966491699201</v>
      </c>
      <c r="AH308" s="130">
        <v>18.2902186552204</v>
      </c>
      <c r="AI308" s="130">
        <v>5763.9026947021503</v>
      </c>
      <c r="AL308" s="130">
        <v>2100.0002336290199</v>
      </c>
      <c r="AM308" s="130">
        <v>-50.990595838753499</v>
      </c>
    </row>
    <row r="309" spans="1:39" ht="16.5" hidden="1" x14ac:dyDescent="0.5">
      <c r="A309" s="20" t="str">
        <f>INDEX(Resource_Match!$B$2:$B$17,MATCH($H309,Resource_Match!$C$2:$C$17,0))</f>
        <v>Capacity Only PPA</v>
      </c>
      <c r="B309" s="20" t="str">
        <f>INDEX(Resource_Match!$A$2:$A$17,MATCH($H309,Resource_Match!$C$2:$C$17,0))</f>
        <v>Capacity Only PPA</v>
      </c>
      <c r="C309" s="20" t="str">
        <f>IFERROR(INDEX(Project_Match!$C$3:$C$151,MATCH(I309,Project_Match!$A$3:$A$151,0)),"")</f>
        <v/>
      </c>
      <c r="D309" s="129" t="s">
        <v>408</v>
      </c>
      <c r="E309" s="129">
        <v>0</v>
      </c>
      <c r="F309" s="129" t="s">
        <v>407</v>
      </c>
      <c r="G309" s="130" t="s">
        <v>407</v>
      </c>
      <c r="H309" s="130" t="s">
        <v>402</v>
      </c>
      <c r="I309" s="130" t="s">
        <v>403</v>
      </c>
      <c r="J309" s="129">
        <v>2031</v>
      </c>
      <c r="K309" s="130">
        <v>2</v>
      </c>
      <c r="L309" s="130">
        <v>100</v>
      </c>
      <c r="M309" s="130">
        <v>100</v>
      </c>
      <c r="N309" s="130">
        <v>0</v>
      </c>
      <c r="AE309" s="130">
        <v>8448.08349609375</v>
      </c>
      <c r="AF309" s="130">
        <v>8448.08349609375</v>
      </c>
      <c r="AG309" s="130">
        <v>8448.08349609375</v>
      </c>
      <c r="AL309" s="130">
        <v>5555.5557250976599</v>
      </c>
      <c r="AM309" s="130">
        <v>-2892.5277709960901</v>
      </c>
    </row>
    <row r="310" spans="1:39" ht="16.5" x14ac:dyDescent="0.5">
      <c r="A310" s="20" t="str">
        <f>INDEX(Resource_Match!$B$2:$B$17,MATCH($H310,Resource_Match!$C$2:$C$17,0))</f>
        <v>Gas</v>
      </c>
      <c r="B310" s="20" t="str">
        <f>INDEX(Resource_Match!$A$2:$A$17,MATCH($H310,Resource_Match!$C$2:$C$17,0))</f>
        <v>Gas</v>
      </c>
      <c r="C310" s="20" t="str">
        <f>IFERROR(INDEX(Project_Match!$C$3:$C$151,MATCH(I310,Project_Match!$A$3:$A$151,0)),"")</f>
        <v/>
      </c>
      <c r="D310" s="129" t="s">
        <v>408</v>
      </c>
      <c r="E310" s="129">
        <v>0</v>
      </c>
      <c r="F310" s="129" t="s">
        <v>407</v>
      </c>
      <c r="G310" s="130" t="s">
        <v>407</v>
      </c>
      <c r="H310" s="130" t="s">
        <v>41</v>
      </c>
      <c r="I310" s="130" t="s">
        <v>445</v>
      </c>
      <c r="J310" s="129">
        <v>2031</v>
      </c>
      <c r="K310" s="130">
        <v>1</v>
      </c>
      <c r="L310" s="130">
        <v>125</v>
      </c>
      <c r="M310" s="130">
        <v>125</v>
      </c>
      <c r="N310" s="130">
        <v>87.457645364003596</v>
      </c>
      <c r="O310" s="130">
        <v>33.170761108398402</v>
      </c>
      <c r="P310" s="130">
        <v>3.02929325190853</v>
      </c>
      <c r="S310" s="130">
        <v>23</v>
      </c>
      <c r="T310" s="130">
        <v>265.36608886718801</v>
      </c>
      <c r="U310" s="130">
        <v>66.341522216796903</v>
      </c>
      <c r="V310" s="130">
        <v>9900.0008298529992</v>
      </c>
      <c r="W310" s="130">
        <v>328390.5625</v>
      </c>
      <c r="X310" s="130">
        <v>1143.89343261719</v>
      </c>
      <c r="Z310" s="130">
        <v>3.4833322368001598</v>
      </c>
      <c r="AA310" s="130">
        <v>81.117004394531307</v>
      </c>
      <c r="AB310" s="130">
        <v>202.13</v>
      </c>
      <c r="AC310" s="130">
        <v>1427.14404296875</v>
      </c>
      <c r="AD310" s="130">
        <v>43.024157278303001</v>
      </c>
      <c r="AE310" s="130">
        <v>1184.8913269043001</v>
      </c>
      <c r="AF310" s="130">
        <v>2612.0353698730501</v>
      </c>
      <c r="AG310" s="130">
        <v>2612.0032882690398</v>
      </c>
      <c r="AH310" s="130">
        <v>46.148069878774301</v>
      </c>
      <c r="AI310" s="130">
        <v>1530.7666015625</v>
      </c>
      <c r="AL310" s="130">
        <v>6944.4446563720703</v>
      </c>
      <c r="AM310" s="130">
        <v>5863.1758880615198</v>
      </c>
    </row>
    <row r="311" spans="1:39" ht="16.5" hidden="1" x14ac:dyDescent="0.5">
      <c r="A311" s="20" t="str">
        <f>INDEX(Resource_Match!$B$2:$B$17,MATCH($H311,Resource_Match!$C$2:$C$17,0))</f>
        <v>Solar</v>
      </c>
      <c r="B311" s="20" t="str">
        <f>INDEX(Resource_Match!$A$2:$A$17,MATCH($H311,Resource_Match!$C$2:$C$17,0))</f>
        <v>Utility Solar</v>
      </c>
      <c r="C311" s="20" t="str">
        <f>IFERROR(INDEX(Project_Match!$C$3:$C$151,MATCH(I311,Project_Match!$A$3:$A$151,0)),"")</f>
        <v>New Solar</v>
      </c>
      <c r="D311" s="129" t="s">
        <v>408</v>
      </c>
      <c r="E311" s="129">
        <v>0</v>
      </c>
      <c r="F311" s="129" t="s">
        <v>407</v>
      </c>
      <c r="G311" s="130" t="s">
        <v>407</v>
      </c>
      <c r="H311" s="130" t="s">
        <v>45</v>
      </c>
      <c r="I311" s="130" t="s">
        <v>265</v>
      </c>
      <c r="J311" s="129">
        <v>2032</v>
      </c>
      <c r="K311" s="130">
        <v>5</v>
      </c>
      <c r="L311" s="130">
        <v>100</v>
      </c>
      <c r="M311" s="130">
        <v>64</v>
      </c>
      <c r="N311" s="130">
        <v>26.565075029223799</v>
      </c>
      <c r="O311" s="130">
        <v>225.715269088745</v>
      </c>
      <c r="P311" s="130">
        <v>25.696182728682299</v>
      </c>
      <c r="R311" s="130">
        <v>7632.3469009399396</v>
      </c>
      <c r="T311" s="130">
        <v>21245</v>
      </c>
      <c r="U311" s="130">
        <v>1830</v>
      </c>
      <c r="AB311" s="130">
        <v>8769.5499999999993</v>
      </c>
      <c r="AC311" s="130">
        <v>8769.5536499023401</v>
      </c>
      <c r="AD311" s="130">
        <v>38.852283610704198</v>
      </c>
      <c r="AF311" s="130">
        <v>8769.5536499023401</v>
      </c>
      <c r="AG311" s="130">
        <v>9066.0874328613299</v>
      </c>
      <c r="AH311" s="130">
        <v>18.362307689077099</v>
      </c>
      <c r="AI311" s="130">
        <v>4144.6532211303702</v>
      </c>
      <c r="AL311" s="130">
        <v>3555.5556640625</v>
      </c>
      <c r="AM311" s="130">
        <v>-1069.3447647094699</v>
      </c>
    </row>
    <row r="312" spans="1:39" ht="16.5" hidden="1" x14ac:dyDescent="0.5">
      <c r="A312" s="20" t="str">
        <f>INDEX(Resource_Match!$B$2:$B$17,MATCH($H312,Resource_Match!$C$2:$C$17,0))</f>
        <v>Solar</v>
      </c>
      <c r="B312" s="20" t="str">
        <f>INDEX(Resource_Match!$A$2:$A$17,MATCH($H312,Resource_Match!$C$2:$C$17,0))</f>
        <v>Utility Solar</v>
      </c>
      <c r="C312" s="20" t="str">
        <f>IFERROR(INDEX(Project_Match!$C$3:$C$151,MATCH(I312,Project_Match!$A$3:$A$151,0)),"")</f>
        <v>New Solar</v>
      </c>
      <c r="D312" s="129" t="s">
        <v>408</v>
      </c>
      <c r="E312" s="129">
        <v>0</v>
      </c>
      <c r="F312" s="129" t="s">
        <v>407</v>
      </c>
      <c r="G312" s="130" t="s">
        <v>407</v>
      </c>
      <c r="H312" s="130" t="s">
        <v>45</v>
      </c>
      <c r="I312" s="130" t="s">
        <v>208</v>
      </c>
      <c r="J312" s="129">
        <v>2032</v>
      </c>
      <c r="K312" s="130">
        <v>20</v>
      </c>
      <c r="L312" s="130">
        <v>400</v>
      </c>
      <c r="M312" s="130">
        <v>196</v>
      </c>
      <c r="N312" s="130">
        <v>26.565075029223799</v>
      </c>
      <c r="O312" s="130">
        <v>902.86107635498001</v>
      </c>
      <c r="P312" s="130">
        <v>25.696182728682299</v>
      </c>
      <c r="R312" s="130">
        <v>30529.387603759798</v>
      </c>
      <c r="T312" s="130">
        <v>84980</v>
      </c>
      <c r="U312" s="130">
        <v>7320</v>
      </c>
      <c r="AB312" s="130">
        <v>29988.3</v>
      </c>
      <c r="AC312" s="130">
        <v>29988.303222656301</v>
      </c>
      <c r="AD312" s="130">
        <v>33.214748102470701</v>
      </c>
      <c r="AF312" s="130">
        <v>29988.303222656301</v>
      </c>
      <c r="AG312" s="130">
        <v>31002.331176757802</v>
      </c>
      <c r="AH312" s="130">
        <v>18.362307689077099</v>
      </c>
      <c r="AI312" s="130">
        <v>16578.612884521499</v>
      </c>
      <c r="AL312" s="130">
        <v>10888.889221191401</v>
      </c>
      <c r="AM312" s="130">
        <v>-2520.8011169433598</v>
      </c>
    </row>
    <row r="313" spans="1:39" ht="16.5" hidden="1" x14ac:dyDescent="0.5">
      <c r="A313" s="20" t="str">
        <f>INDEX(Resource_Match!$B$2:$B$17,MATCH($H313,Resource_Match!$C$2:$C$17,0))</f>
        <v>Solar</v>
      </c>
      <c r="B313" s="20" t="str">
        <f>INDEX(Resource_Match!$A$2:$A$17,MATCH($H313,Resource_Match!$C$2:$C$17,0))</f>
        <v>Utility Solar</v>
      </c>
      <c r="C313" s="20" t="str">
        <f>IFERROR(INDEX(Project_Match!$C$3:$C$151,MATCH(I313,Project_Match!$A$3:$A$151,0)),"")</f>
        <v>New Solar</v>
      </c>
      <c r="D313" s="129" t="s">
        <v>408</v>
      </c>
      <c r="E313" s="129">
        <v>0</v>
      </c>
      <c r="F313" s="129" t="s">
        <v>407</v>
      </c>
      <c r="G313" s="130" t="s">
        <v>407</v>
      </c>
      <c r="H313" s="130" t="s">
        <v>45</v>
      </c>
      <c r="I313" s="130" t="s">
        <v>211</v>
      </c>
      <c r="J313" s="129">
        <v>2032</v>
      </c>
      <c r="K313" s="130">
        <v>25</v>
      </c>
      <c r="L313" s="130">
        <v>500</v>
      </c>
      <c r="M313" s="130">
        <v>200</v>
      </c>
      <c r="N313" s="130">
        <v>26.565075876065698</v>
      </c>
      <c r="O313" s="130">
        <v>1128.5763320922899</v>
      </c>
      <c r="P313" s="130">
        <v>25.696182424687699</v>
      </c>
      <c r="R313" s="130">
        <v>38161.732849121101</v>
      </c>
      <c r="T313" s="130">
        <v>106225</v>
      </c>
      <c r="U313" s="130">
        <v>9150</v>
      </c>
      <c r="AB313" s="130">
        <v>35415.08</v>
      </c>
      <c r="AC313" s="130">
        <v>35415.080322265603</v>
      </c>
      <c r="AD313" s="130">
        <v>31.380314574388699</v>
      </c>
      <c r="AF313" s="130">
        <v>35415.080322265603</v>
      </c>
      <c r="AG313" s="130">
        <v>36612.608032226599</v>
      </c>
      <c r="AH313" s="130">
        <v>18.362308291640499</v>
      </c>
      <c r="AI313" s="130">
        <v>20723.2665405273</v>
      </c>
      <c r="AL313" s="130">
        <v>11111.1114501953</v>
      </c>
      <c r="AM313" s="130">
        <v>-3580.7023315429701</v>
      </c>
    </row>
    <row r="314" spans="1:39" ht="16.5" hidden="1" x14ac:dyDescent="0.5">
      <c r="A314" s="20" t="str">
        <f>INDEX(Resource_Match!$B$2:$B$17,MATCH($H314,Resource_Match!$C$2:$C$17,0))</f>
        <v>Solar</v>
      </c>
      <c r="B314" s="20" t="str">
        <f>INDEX(Resource_Match!$A$2:$A$17,MATCH($H314,Resource_Match!$C$2:$C$17,0))</f>
        <v>Utility Solar</v>
      </c>
      <c r="C314" s="20" t="str">
        <f>IFERROR(INDEX(Project_Match!$C$3:$C$151,MATCH(I314,Project_Match!$A$3:$A$151,0)),"")</f>
        <v>New Solar</v>
      </c>
      <c r="D314" s="129" t="s">
        <v>408</v>
      </c>
      <c r="E314" s="129">
        <v>0</v>
      </c>
      <c r="F314" s="129" t="s">
        <v>407</v>
      </c>
      <c r="G314" s="130" t="s">
        <v>407</v>
      </c>
      <c r="H314" s="130" t="s">
        <v>45</v>
      </c>
      <c r="I314" s="130" t="s">
        <v>214</v>
      </c>
      <c r="J314" s="129">
        <v>2032</v>
      </c>
      <c r="K314" s="130">
        <v>25</v>
      </c>
      <c r="L314" s="130">
        <v>500</v>
      </c>
      <c r="M314" s="130">
        <v>200</v>
      </c>
      <c r="N314" s="130">
        <v>26.565075876065698</v>
      </c>
      <c r="O314" s="130">
        <v>1128.5763320922899</v>
      </c>
      <c r="P314" s="130">
        <v>25.696182424687699</v>
      </c>
      <c r="R314" s="130">
        <v>38161.732849121101</v>
      </c>
      <c r="T314" s="130">
        <v>106225</v>
      </c>
      <c r="U314" s="130">
        <v>9150</v>
      </c>
      <c r="AB314" s="130">
        <v>33369.29</v>
      </c>
      <c r="AC314" s="130">
        <v>33369.2919921875</v>
      </c>
      <c r="AD314" s="130">
        <v>29.567598613665499</v>
      </c>
      <c r="AF314" s="130">
        <v>33369.2919921875</v>
      </c>
      <c r="AG314" s="130">
        <v>34497.644409179702</v>
      </c>
      <c r="AH314" s="130">
        <v>18.362308291640499</v>
      </c>
      <c r="AI314" s="130">
        <v>20723.2665405273</v>
      </c>
      <c r="AL314" s="130">
        <v>11111.1114501953</v>
      </c>
      <c r="AM314" s="130">
        <v>-1534.9140014648401</v>
      </c>
    </row>
    <row r="315" spans="1:39" ht="16.5" hidden="1" x14ac:dyDescent="0.5">
      <c r="A315" s="20" t="str">
        <f>INDEX(Resource_Match!$B$2:$B$17,MATCH($H315,Resource_Match!$C$2:$C$17,0))</f>
        <v>Solar</v>
      </c>
      <c r="B315" s="20" t="str">
        <f>INDEX(Resource_Match!$A$2:$A$17,MATCH($H315,Resource_Match!$C$2:$C$17,0))</f>
        <v>Utility Solar</v>
      </c>
      <c r="C315" s="20" t="str">
        <f>IFERROR(INDEX(Project_Match!$C$3:$C$151,MATCH(I315,Project_Match!$A$3:$A$151,0)),"")</f>
        <v>New Solar</v>
      </c>
      <c r="D315" s="129" t="s">
        <v>408</v>
      </c>
      <c r="E315" s="129">
        <v>0</v>
      </c>
      <c r="F315" s="129" t="s">
        <v>407</v>
      </c>
      <c r="G315" s="130" t="s">
        <v>407</v>
      </c>
      <c r="H315" s="130" t="s">
        <v>45</v>
      </c>
      <c r="I315" s="130" t="s">
        <v>217</v>
      </c>
      <c r="J315" s="129">
        <v>2032</v>
      </c>
      <c r="K315" s="130">
        <v>14</v>
      </c>
      <c r="L315" s="130">
        <v>280</v>
      </c>
      <c r="M315" s="130">
        <v>112</v>
      </c>
      <c r="N315" s="130">
        <v>26.565073307622001</v>
      </c>
      <c r="O315" s="130">
        <v>632.00272750854504</v>
      </c>
      <c r="P315" s="130">
        <v>25.696181674007299</v>
      </c>
      <c r="R315" s="130">
        <v>21370.569061279301</v>
      </c>
      <c r="T315" s="130">
        <v>59486</v>
      </c>
      <c r="U315" s="130">
        <v>5124</v>
      </c>
      <c r="AB315" s="130">
        <v>17554.63</v>
      </c>
      <c r="AC315" s="130">
        <v>17554.632629394499</v>
      </c>
      <c r="AD315" s="130">
        <v>27.776197578446698</v>
      </c>
      <c r="AF315" s="130">
        <v>17554.632629394499</v>
      </c>
      <c r="AG315" s="130">
        <v>18148.226684570302</v>
      </c>
      <c r="AH315" s="130">
        <v>18.3623086890045</v>
      </c>
      <c r="AI315" s="130">
        <v>11605.0291748047</v>
      </c>
      <c r="AL315" s="130">
        <v>6222.2224121093795</v>
      </c>
      <c r="AM315" s="130">
        <v>272.61895751953102</v>
      </c>
    </row>
    <row r="316" spans="1:39" ht="16.5" hidden="1" x14ac:dyDescent="0.5">
      <c r="A316" s="20" t="str">
        <f>INDEX(Resource_Match!$B$2:$B$17,MATCH($H316,Resource_Match!$C$2:$C$17,0))</f>
        <v>Solar</v>
      </c>
      <c r="B316" s="20" t="str">
        <f>INDEX(Resource_Match!$A$2:$A$17,MATCH($H316,Resource_Match!$C$2:$C$17,0))</f>
        <v>Utility Solar</v>
      </c>
      <c r="C316" s="20" t="str">
        <f>IFERROR(INDEX(Project_Match!$C$3:$C$151,MATCH(I316,Project_Match!$A$3:$A$151,0)),"")</f>
        <v>New Solar</v>
      </c>
      <c r="D316" s="129" t="s">
        <v>408</v>
      </c>
      <c r="E316" s="129">
        <v>0</v>
      </c>
      <c r="F316" s="129" t="s">
        <v>407</v>
      </c>
      <c r="G316" s="130" t="s">
        <v>407</v>
      </c>
      <c r="H316" s="130" t="s">
        <v>45</v>
      </c>
      <c r="I316" s="130" t="s">
        <v>219</v>
      </c>
      <c r="J316" s="129">
        <v>2032</v>
      </c>
      <c r="K316" s="130">
        <v>7</v>
      </c>
      <c r="L316" s="130">
        <v>140</v>
      </c>
      <c r="M316" s="130">
        <v>37.800003051757798</v>
      </c>
      <c r="N316" s="130">
        <v>26.565073307622001</v>
      </c>
      <c r="O316" s="130">
        <v>316.00136375427201</v>
      </c>
      <c r="P316" s="130">
        <v>25.696181674007299</v>
      </c>
      <c r="R316" s="130">
        <v>10685.284530639599</v>
      </c>
      <c r="T316" s="130">
        <v>29743</v>
      </c>
      <c r="U316" s="130">
        <v>2562</v>
      </c>
      <c r="AB316" s="130">
        <v>8111.24</v>
      </c>
      <c r="AC316" s="130">
        <v>8111.2393493652298</v>
      </c>
      <c r="AD316" s="130">
        <v>25.668368177273599</v>
      </c>
      <c r="AF316" s="130">
        <v>8111.2393493652298</v>
      </c>
      <c r="AG316" s="130">
        <v>8385.5128784179706</v>
      </c>
      <c r="AH316" s="130">
        <v>18.3623086890045</v>
      </c>
      <c r="AI316" s="130">
        <v>5802.5145874023401</v>
      </c>
      <c r="AL316" s="130">
        <v>2100.0002336290199</v>
      </c>
      <c r="AM316" s="130">
        <v>-208.72452833387101</v>
      </c>
    </row>
    <row r="317" spans="1:39" ht="16.5" hidden="1" x14ac:dyDescent="0.5">
      <c r="A317" s="20" t="str">
        <f>INDEX(Resource_Match!$B$2:$B$17,MATCH($H317,Resource_Match!$C$2:$C$17,0))</f>
        <v>Capacity Only PPA</v>
      </c>
      <c r="B317" s="20" t="str">
        <f>INDEX(Resource_Match!$A$2:$A$17,MATCH($H317,Resource_Match!$C$2:$C$17,0))</f>
        <v>Capacity Only PPA</v>
      </c>
      <c r="C317" s="20" t="str">
        <f>IFERROR(INDEX(Project_Match!$C$3:$C$151,MATCH(I317,Project_Match!$A$3:$A$151,0)),"")</f>
        <v/>
      </c>
      <c r="D317" s="129" t="s">
        <v>408</v>
      </c>
      <c r="E317" s="129">
        <v>0</v>
      </c>
      <c r="F317" s="129" t="s">
        <v>407</v>
      </c>
      <c r="G317" s="130" t="s">
        <v>407</v>
      </c>
      <c r="H317" s="130" t="s">
        <v>402</v>
      </c>
      <c r="I317" s="130" t="s">
        <v>418</v>
      </c>
      <c r="J317" s="129">
        <v>2032</v>
      </c>
      <c r="K317" s="130">
        <v>2</v>
      </c>
      <c r="L317" s="130">
        <v>100</v>
      </c>
      <c r="M317" s="130">
        <v>100</v>
      </c>
      <c r="N317" s="130">
        <v>0</v>
      </c>
      <c r="AE317" s="130">
        <v>8614.5241699218805</v>
      </c>
      <c r="AF317" s="130">
        <v>8614.5241699218805</v>
      </c>
      <c r="AG317" s="130">
        <v>8614.5241699218805</v>
      </c>
      <c r="AL317" s="130">
        <v>5555.5557250976599</v>
      </c>
      <c r="AM317" s="130">
        <v>-3058.9684448242201</v>
      </c>
    </row>
    <row r="318" spans="1:39" ht="16.5" x14ac:dyDescent="0.5">
      <c r="A318" s="20" t="str">
        <f>INDEX(Resource_Match!$B$2:$B$17,MATCH($H318,Resource_Match!$C$2:$C$17,0))</f>
        <v>Gas</v>
      </c>
      <c r="B318" s="20" t="str">
        <f>INDEX(Resource_Match!$A$2:$A$17,MATCH($H318,Resource_Match!$C$2:$C$17,0))</f>
        <v>Gas</v>
      </c>
      <c r="C318" s="20" t="str">
        <f>IFERROR(INDEX(Project_Match!$C$3:$C$151,MATCH(I318,Project_Match!$A$3:$A$151,0)),"")</f>
        <v/>
      </c>
      <c r="D318" s="129" t="s">
        <v>408</v>
      </c>
      <c r="E318" s="129">
        <v>0</v>
      </c>
      <c r="F318" s="129" t="s">
        <v>407</v>
      </c>
      <c r="G318" s="130" t="s">
        <v>407</v>
      </c>
      <c r="H318" s="130" t="s">
        <v>41</v>
      </c>
      <c r="I318" s="130" t="s">
        <v>445</v>
      </c>
      <c r="J318" s="129">
        <v>2032</v>
      </c>
      <c r="K318" s="130">
        <v>1</v>
      </c>
      <c r="L318" s="130">
        <v>125</v>
      </c>
      <c r="M318" s="130">
        <v>125</v>
      </c>
      <c r="N318" s="130">
        <v>87.4693080158616</v>
      </c>
      <c r="O318" s="130">
        <v>32.065464019775398</v>
      </c>
      <c r="P318" s="130">
        <v>2.9203519143693399</v>
      </c>
      <c r="T318" s="130">
        <v>256.52380371093801</v>
      </c>
      <c r="U318" s="130">
        <v>64.130950927734403</v>
      </c>
      <c r="V318" s="130">
        <v>9899.9990240036295</v>
      </c>
      <c r="W318" s="130">
        <v>317448.0625</v>
      </c>
      <c r="X318" s="130">
        <v>1138.31579589844</v>
      </c>
      <c r="Z318" s="130">
        <v>3.5858331814466098</v>
      </c>
      <c r="AA318" s="130">
        <v>80.139221191406307</v>
      </c>
      <c r="AB318" s="130">
        <v>199.7</v>
      </c>
      <c r="AC318" s="130">
        <v>1418.15185546875</v>
      </c>
      <c r="AD318" s="130">
        <v>44.226768544317601</v>
      </c>
      <c r="AE318" s="130">
        <v>1210.9590454101599</v>
      </c>
      <c r="AF318" s="130">
        <v>2629.1109008789099</v>
      </c>
      <c r="AG318" s="130">
        <v>2629.0804595947302</v>
      </c>
      <c r="AH318" s="130">
        <v>45.379930854630899</v>
      </c>
      <c r="AI318" s="130">
        <v>1455.12854003906</v>
      </c>
      <c r="AL318" s="130">
        <v>6944.4446563720703</v>
      </c>
      <c r="AM318" s="130">
        <v>5770.4622955322302</v>
      </c>
    </row>
    <row r="319" spans="1:39" ht="16.5" hidden="1" x14ac:dyDescent="0.5">
      <c r="A319" s="20" t="str">
        <f>INDEX(Resource_Match!$B$2:$B$17,MATCH($H319,Resource_Match!$C$2:$C$17,0))</f>
        <v>Solar</v>
      </c>
      <c r="B319" s="20" t="str">
        <f>INDEX(Resource_Match!$A$2:$A$17,MATCH($H319,Resource_Match!$C$2:$C$17,0))</f>
        <v>Utility Solar</v>
      </c>
      <c r="C319" s="20" t="str">
        <f>IFERROR(INDEX(Project_Match!$C$3:$C$151,MATCH(I319,Project_Match!$A$3:$A$151,0)),"")</f>
        <v>New Solar</v>
      </c>
      <c r="D319" s="129" t="s">
        <v>408</v>
      </c>
      <c r="E319" s="129">
        <v>0</v>
      </c>
      <c r="F319" s="129" t="s">
        <v>407</v>
      </c>
      <c r="G319" s="130" t="s">
        <v>407</v>
      </c>
      <c r="H319" s="130" t="s">
        <v>45</v>
      </c>
      <c r="I319" s="130" t="s">
        <v>265</v>
      </c>
      <c r="J319" s="129">
        <v>2033</v>
      </c>
      <c r="K319" s="130">
        <v>5</v>
      </c>
      <c r="L319" s="130">
        <v>100</v>
      </c>
      <c r="M319" s="130">
        <v>64</v>
      </c>
      <c r="N319" s="130">
        <v>26.534307492922402</v>
      </c>
      <c r="O319" s="130">
        <v>224.79028701782201</v>
      </c>
      <c r="P319" s="130">
        <v>25.6609916687012</v>
      </c>
      <c r="R319" s="130">
        <v>7650.2389755248996</v>
      </c>
      <c r="T319" s="130">
        <v>21310</v>
      </c>
      <c r="U319" s="130">
        <v>1825</v>
      </c>
      <c r="AB319" s="130">
        <v>8925.76</v>
      </c>
      <c r="AC319" s="130">
        <v>8925.7551574706995</v>
      </c>
      <c r="AD319" s="130">
        <v>39.707032167110597</v>
      </c>
      <c r="AF319" s="130">
        <v>8925.7551574706995</v>
      </c>
      <c r="AG319" s="130">
        <v>9229.5232238769495</v>
      </c>
      <c r="AH319" s="130">
        <v>19.693038750632699</v>
      </c>
      <c r="AI319" s="130">
        <v>4426.8038330078098</v>
      </c>
      <c r="AL319" s="130">
        <v>3555.5556640625</v>
      </c>
      <c r="AM319" s="130">
        <v>-943.39566040039097</v>
      </c>
    </row>
    <row r="320" spans="1:39" ht="16.5" hidden="1" x14ac:dyDescent="0.5">
      <c r="A320" s="20" t="str">
        <f>INDEX(Resource_Match!$B$2:$B$17,MATCH($H320,Resource_Match!$C$2:$C$17,0))</f>
        <v>Solar</v>
      </c>
      <c r="B320" s="20" t="str">
        <f>INDEX(Resource_Match!$A$2:$A$17,MATCH($H320,Resource_Match!$C$2:$C$17,0))</f>
        <v>Utility Solar</v>
      </c>
      <c r="C320" s="20" t="str">
        <f>IFERROR(INDEX(Project_Match!$C$3:$C$151,MATCH(I320,Project_Match!$A$3:$A$151,0)),"")</f>
        <v>New Solar</v>
      </c>
      <c r="D320" s="129" t="s">
        <v>408</v>
      </c>
      <c r="E320" s="129">
        <v>0</v>
      </c>
      <c r="F320" s="129" t="s">
        <v>407</v>
      </c>
      <c r="G320" s="130" t="s">
        <v>407</v>
      </c>
      <c r="H320" s="130" t="s">
        <v>45</v>
      </c>
      <c r="I320" s="130" t="s">
        <v>208</v>
      </c>
      <c r="J320" s="129">
        <v>2033</v>
      </c>
      <c r="K320" s="130">
        <v>20</v>
      </c>
      <c r="L320" s="130">
        <v>400</v>
      </c>
      <c r="M320" s="130">
        <v>196</v>
      </c>
      <c r="N320" s="130">
        <v>26.534307492922402</v>
      </c>
      <c r="O320" s="130">
        <v>899.16114807128895</v>
      </c>
      <c r="P320" s="130">
        <v>25.6609916687012</v>
      </c>
      <c r="R320" s="130">
        <v>30600.955902099598</v>
      </c>
      <c r="T320" s="130">
        <v>85240</v>
      </c>
      <c r="U320" s="130">
        <v>7300</v>
      </c>
      <c r="AB320" s="130">
        <v>30522.45</v>
      </c>
      <c r="AC320" s="130">
        <v>30522.4523925781</v>
      </c>
      <c r="AD320" s="130">
        <v>33.945475133182903</v>
      </c>
      <c r="AF320" s="130">
        <v>30522.4523925781</v>
      </c>
      <c r="AG320" s="130">
        <v>31561.215942382802</v>
      </c>
      <c r="AH320" s="130">
        <v>19.693038750632699</v>
      </c>
      <c r="AI320" s="130">
        <v>17707.215332031301</v>
      </c>
      <c r="AL320" s="130">
        <v>10888.889221191401</v>
      </c>
      <c r="AM320" s="130">
        <v>-1926.3478393554699</v>
      </c>
    </row>
    <row r="321" spans="1:39" ht="16.5" hidden="1" x14ac:dyDescent="0.5">
      <c r="A321" s="20" t="str">
        <f>INDEX(Resource_Match!$B$2:$B$17,MATCH($H321,Resource_Match!$C$2:$C$17,0))</f>
        <v>Solar</v>
      </c>
      <c r="B321" s="20" t="str">
        <f>INDEX(Resource_Match!$A$2:$A$17,MATCH($H321,Resource_Match!$C$2:$C$17,0))</f>
        <v>Utility Solar</v>
      </c>
      <c r="C321" s="20" t="str">
        <f>IFERROR(INDEX(Project_Match!$C$3:$C$151,MATCH(I321,Project_Match!$A$3:$A$151,0)),"")</f>
        <v>New Solar</v>
      </c>
      <c r="D321" s="129" t="s">
        <v>408</v>
      </c>
      <c r="E321" s="129">
        <v>0</v>
      </c>
      <c r="F321" s="129" t="s">
        <v>407</v>
      </c>
      <c r="G321" s="130" t="s">
        <v>407</v>
      </c>
      <c r="H321" s="130" t="s">
        <v>45</v>
      </c>
      <c r="I321" s="130" t="s">
        <v>211</v>
      </c>
      <c r="J321" s="129">
        <v>2033</v>
      </c>
      <c r="K321" s="130">
        <v>25</v>
      </c>
      <c r="L321" s="130">
        <v>500</v>
      </c>
      <c r="M321" s="130">
        <v>200</v>
      </c>
      <c r="N321" s="130">
        <v>26.534306948587801</v>
      </c>
      <c r="O321" s="130">
        <v>1123.9515075683601</v>
      </c>
      <c r="P321" s="130">
        <v>25.6609933234785</v>
      </c>
      <c r="R321" s="130">
        <v>38251.194091796897</v>
      </c>
      <c r="T321" s="130">
        <v>106550</v>
      </c>
      <c r="U321" s="130">
        <v>9125</v>
      </c>
      <c r="AB321" s="130">
        <v>36045.89</v>
      </c>
      <c r="AC321" s="130">
        <v>36045.886840820298</v>
      </c>
      <c r="AD321" s="130">
        <v>32.070677959055999</v>
      </c>
      <c r="AF321" s="130">
        <v>36045.886840820298</v>
      </c>
      <c r="AG321" s="130">
        <v>37272.627075195298</v>
      </c>
      <c r="AH321" s="130">
        <v>19.693037535009498</v>
      </c>
      <c r="AI321" s="130">
        <v>22134.019226074201</v>
      </c>
      <c r="AL321" s="130">
        <v>11111.1114501953</v>
      </c>
      <c r="AM321" s="130">
        <v>-2800.7561645507799</v>
      </c>
    </row>
    <row r="322" spans="1:39" ht="16.5" hidden="1" x14ac:dyDescent="0.5">
      <c r="A322" s="20" t="str">
        <f>INDEX(Resource_Match!$B$2:$B$17,MATCH($H322,Resource_Match!$C$2:$C$17,0))</f>
        <v>Solar</v>
      </c>
      <c r="B322" s="20" t="str">
        <f>INDEX(Resource_Match!$A$2:$A$17,MATCH($H322,Resource_Match!$C$2:$C$17,0))</f>
        <v>Utility Solar</v>
      </c>
      <c r="C322" s="20" t="str">
        <f>IFERROR(INDEX(Project_Match!$C$3:$C$151,MATCH(I322,Project_Match!$A$3:$A$151,0)),"")</f>
        <v>New Solar</v>
      </c>
      <c r="D322" s="129" t="s">
        <v>408</v>
      </c>
      <c r="E322" s="129">
        <v>0</v>
      </c>
      <c r="F322" s="129" t="s">
        <v>407</v>
      </c>
      <c r="G322" s="130" t="s">
        <v>407</v>
      </c>
      <c r="H322" s="130" t="s">
        <v>45</v>
      </c>
      <c r="I322" s="130" t="s">
        <v>214</v>
      </c>
      <c r="J322" s="129">
        <v>2033</v>
      </c>
      <c r="K322" s="130">
        <v>25</v>
      </c>
      <c r="L322" s="130">
        <v>500</v>
      </c>
      <c r="M322" s="130">
        <v>200</v>
      </c>
      <c r="N322" s="130">
        <v>26.534306948587801</v>
      </c>
      <c r="O322" s="130">
        <v>1123.9515075683601</v>
      </c>
      <c r="P322" s="130">
        <v>25.6609933234785</v>
      </c>
      <c r="R322" s="130">
        <v>38251.194091796897</v>
      </c>
      <c r="T322" s="130">
        <v>106550</v>
      </c>
      <c r="U322" s="130">
        <v>9125</v>
      </c>
      <c r="AB322" s="130">
        <v>33963.660000000003</v>
      </c>
      <c r="AC322" s="130">
        <v>33963.659912109397</v>
      </c>
      <c r="AD322" s="130">
        <v>30.2180829719148</v>
      </c>
      <c r="AF322" s="130">
        <v>33963.659912109397</v>
      </c>
      <c r="AG322" s="130">
        <v>35119.536010742202</v>
      </c>
      <c r="AH322" s="130">
        <v>19.693037535009498</v>
      </c>
      <c r="AI322" s="130">
        <v>22134.019226074201</v>
      </c>
      <c r="AL322" s="130">
        <v>11111.1114501953</v>
      </c>
      <c r="AM322" s="130">
        <v>-718.52923583984398</v>
      </c>
    </row>
    <row r="323" spans="1:39" ht="16.5" hidden="1" x14ac:dyDescent="0.5">
      <c r="A323" s="20" t="str">
        <f>INDEX(Resource_Match!$B$2:$B$17,MATCH($H323,Resource_Match!$C$2:$C$17,0))</f>
        <v>Solar</v>
      </c>
      <c r="B323" s="20" t="str">
        <f>INDEX(Resource_Match!$A$2:$A$17,MATCH($H323,Resource_Match!$C$2:$C$17,0))</f>
        <v>Utility Solar</v>
      </c>
      <c r="C323" s="20" t="str">
        <f>IFERROR(INDEX(Project_Match!$C$3:$C$151,MATCH(I323,Project_Match!$A$3:$A$151,0)),"")</f>
        <v>New Solar</v>
      </c>
      <c r="D323" s="129" t="s">
        <v>408</v>
      </c>
      <c r="E323" s="129">
        <v>0</v>
      </c>
      <c r="F323" s="129" t="s">
        <v>407</v>
      </c>
      <c r="G323" s="130" t="s">
        <v>407</v>
      </c>
      <c r="H323" s="130" t="s">
        <v>45</v>
      </c>
      <c r="I323" s="130" t="s">
        <v>217</v>
      </c>
      <c r="J323" s="129">
        <v>2033</v>
      </c>
      <c r="K323" s="130">
        <v>14</v>
      </c>
      <c r="L323" s="130">
        <v>280</v>
      </c>
      <c r="M323" s="130">
        <v>112</v>
      </c>
      <c r="N323" s="130">
        <v>26.534307104111999</v>
      </c>
      <c r="O323" s="130">
        <v>629.41282272338901</v>
      </c>
      <c r="P323" s="130">
        <v>25.660992446322101</v>
      </c>
      <c r="R323" s="130">
        <v>21420.669616699201</v>
      </c>
      <c r="T323" s="130">
        <v>59668</v>
      </c>
      <c r="U323" s="130">
        <v>5110</v>
      </c>
      <c r="AB323" s="130">
        <v>17867.310000000001</v>
      </c>
      <c r="AC323" s="130">
        <v>17867.312683105501</v>
      </c>
      <c r="AD323" s="130">
        <v>28.387271498213</v>
      </c>
      <c r="AF323" s="130">
        <v>17867.312683105501</v>
      </c>
      <c r="AG323" s="130">
        <v>18475.3864746094</v>
      </c>
      <c r="AH323" s="130">
        <v>19.6930388617549</v>
      </c>
      <c r="AI323" s="130">
        <v>12395.051177978499</v>
      </c>
      <c r="AL323" s="130">
        <v>6222.2224121093795</v>
      </c>
      <c r="AM323" s="130">
        <v>749.96090698242199</v>
      </c>
    </row>
    <row r="324" spans="1:39" ht="16.5" hidden="1" x14ac:dyDescent="0.5">
      <c r="A324" s="20" t="str">
        <f>INDEX(Resource_Match!$B$2:$B$17,MATCH($H324,Resource_Match!$C$2:$C$17,0))</f>
        <v>Solar</v>
      </c>
      <c r="B324" s="20" t="str">
        <f>INDEX(Resource_Match!$A$2:$A$17,MATCH($H324,Resource_Match!$C$2:$C$17,0))</f>
        <v>Utility Solar</v>
      </c>
      <c r="C324" s="20" t="str">
        <f>IFERROR(INDEX(Project_Match!$C$3:$C$151,MATCH(I324,Project_Match!$A$3:$A$151,0)),"")</f>
        <v>New Solar</v>
      </c>
      <c r="D324" s="129" t="s">
        <v>408</v>
      </c>
      <c r="E324" s="129">
        <v>0</v>
      </c>
      <c r="F324" s="129" t="s">
        <v>407</v>
      </c>
      <c r="G324" s="130" t="s">
        <v>407</v>
      </c>
      <c r="H324" s="130" t="s">
        <v>45</v>
      </c>
      <c r="I324" s="130" t="s">
        <v>219</v>
      </c>
      <c r="J324" s="129">
        <v>2033</v>
      </c>
      <c r="K324" s="130">
        <v>7</v>
      </c>
      <c r="L324" s="130">
        <v>140</v>
      </c>
      <c r="M324" s="130">
        <v>37.800003051757798</v>
      </c>
      <c r="N324" s="130">
        <v>26.534307104111999</v>
      </c>
      <c r="O324" s="130">
        <v>314.70641136169399</v>
      </c>
      <c r="P324" s="130">
        <v>25.660992446322101</v>
      </c>
      <c r="R324" s="130">
        <v>10710.3348083496</v>
      </c>
      <c r="T324" s="130">
        <v>29834</v>
      </c>
      <c r="U324" s="130">
        <v>2555</v>
      </c>
      <c r="AB324" s="130">
        <v>8255.7199999999993</v>
      </c>
      <c r="AC324" s="130">
        <v>8255.7152099609393</v>
      </c>
      <c r="AD324" s="130">
        <v>26.2330696544742</v>
      </c>
      <c r="AF324" s="130">
        <v>8255.7152099609393</v>
      </c>
      <c r="AG324" s="130">
        <v>8536.6801452636701</v>
      </c>
      <c r="AH324" s="130">
        <v>19.6930388617549</v>
      </c>
      <c r="AI324" s="130">
        <v>6197.5255889892596</v>
      </c>
      <c r="AL324" s="130">
        <v>2100.0002336290199</v>
      </c>
      <c r="AM324" s="130">
        <v>41.810612657340201</v>
      </c>
    </row>
    <row r="325" spans="1:39" ht="16.5" hidden="1" x14ac:dyDescent="0.5">
      <c r="A325" s="20" t="str">
        <f>INDEX(Resource_Match!$B$2:$B$17,MATCH($H325,Resource_Match!$C$2:$C$17,0))</f>
        <v>Capacity Only PPA</v>
      </c>
      <c r="B325" s="20" t="str">
        <f>INDEX(Resource_Match!$A$2:$A$17,MATCH($H325,Resource_Match!$C$2:$C$17,0))</f>
        <v>Capacity Only PPA</v>
      </c>
      <c r="C325" s="20" t="str">
        <f>IFERROR(INDEX(Project_Match!$C$3:$C$151,MATCH(I325,Project_Match!$A$3:$A$151,0)),"")</f>
        <v/>
      </c>
      <c r="D325" s="129" t="s">
        <v>408</v>
      </c>
      <c r="E325" s="129">
        <v>0</v>
      </c>
      <c r="F325" s="129" t="s">
        <v>407</v>
      </c>
      <c r="G325" s="130" t="s">
        <v>407</v>
      </c>
      <c r="H325" s="130" t="s">
        <v>402</v>
      </c>
      <c r="I325" s="130" t="s">
        <v>419</v>
      </c>
      <c r="J325" s="129">
        <v>2033</v>
      </c>
      <c r="K325" s="130">
        <v>2</v>
      </c>
      <c r="L325" s="130">
        <v>100</v>
      </c>
      <c r="M325" s="130">
        <v>100</v>
      </c>
      <c r="N325" s="130">
        <v>0</v>
      </c>
      <c r="AE325" s="130">
        <v>8782.14111328125</v>
      </c>
      <c r="AF325" s="130">
        <v>8782.14111328125</v>
      </c>
      <c r="AG325" s="130">
        <v>8782.14111328125</v>
      </c>
      <c r="AL325" s="130">
        <v>5555.5557250976599</v>
      </c>
      <c r="AM325" s="130">
        <v>-3226.5853881835901</v>
      </c>
    </row>
    <row r="326" spans="1:39" ht="16.5" x14ac:dyDescent="0.5">
      <c r="A326" s="20" t="str">
        <f>INDEX(Resource_Match!$B$2:$B$17,MATCH($H326,Resource_Match!$C$2:$C$17,0))</f>
        <v>Gas</v>
      </c>
      <c r="B326" s="20" t="str">
        <f>INDEX(Resource_Match!$A$2:$A$17,MATCH($H326,Resource_Match!$C$2:$C$17,0))</f>
        <v>Gas</v>
      </c>
      <c r="C326" s="20" t="str">
        <f>IFERROR(INDEX(Project_Match!$C$3:$C$151,MATCH(I326,Project_Match!$A$3:$A$151,0)),"")</f>
        <v/>
      </c>
      <c r="D326" s="129" t="s">
        <v>408</v>
      </c>
      <c r="E326" s="129">
        <v>0</v>
      </c>
      <c r="F326" s="129" t="s">
        <v>407</v>
      </c>
      <c r="G326" s="130" t="s">
        <v>407</v>
      </c>
      <c r="H326" s="130" t="s">
        <v>41</v>
      </c>
      <c r="I326" s="130" t="s">
        <v>445</v>
      </c>
      <c r="J326" s="129">
        <v>2033</v>
      </c>
      <c r="K326" s="130">
        <v>1</v>
      </c>
      <c r="L326" s="130">
        <v>125</v>
      </c>
      <c r="M326" s="130">
        <v>125</v>
      </c>
      <c r="N326" s="130">
        <v>87.457646757500399</v>
      </c>
      <c r="O326" s="130">
        <v>30.678928375244102</v>
      </c>
      <c r="P326" s="130">
        <v>2.80172861874376</v>
      </c>
      <c r="T326" s="130">
        <v>245.43109130859401</v>
      </c>
      <c r="U326" s="130">
        <v>61.357772827148402</v>
      </c>
      <c r="V326" s="130">
        <v>9899.9964253993603</v>
      </c>
      <c r="W326" s="130">
        <v>303721.28125</v>
      </c>
      <c r="X326" s="130">
        <v>1139.96728515625</v>
      </c>
      <c r="Z326" s="130">
        <v>3.7533335842143898</v>
      </c>
      <c r="AA326" s="130">
        <v>78.360633850097699</v>
      </c>
      <c r="AB326" s="130">
        <v>195.27</v>
      </c>
      <c r="AC326" s="130">
        <v>1413.59313964844</v>
      </c>
      <c r="AD326" s="130">
        <v>46.077005114334902</v>
      </c>
      <c r="AE326" s="130">
        <v>1237.6000671386701</v>
      </c>
      <c r="AF326" s="130">
        <v>2651.1932067871098</v>
      </c>
      <c r="AG326" s="130">
        <v>2651.1637496948201</v>
      </c>
      <c r="AH326" s="130">
        <v>46.659919174832801</v>
      </c>
      <c r="AI326" s="130">
        <v>1431.47631835938</v>
      </c>
      <c r="AL326" s="130">
        <v>6944.4446563720703</v>
      </c>
      <c r="AM326" s="130">
        <v>5724.7277679443396</v>
      </c>
    </row>
    <row r="327" spans="1:39" ht="16.5" hidden="1" x14ac:dyDescent="0.5">
      <c r="A327" s="20" t="str">
        <f>INDEX(Resource_Match!$B$2:$B$17,MATCH($H327,Resource_Match!$C$2:$C$17,0))</f>
        <v>Solar</v>
      </c>
      <c r="B327" s="20" t="str">
        <f>INDEX(Resource_Match!$A$2:$A$17,MATCH($H327,Resource_Match!$C$2:$C$17,0))</f>
        <v>Utility Solar</v>
      </c>
      <c r="C327" s="20" t="str">
        <f>IFERROR(INDEX(Project_Match!$C$3:$C$151,MATCH(I327,Project_Match!$A$3:$A$151,0)),"")</f>
        <v>New Solar</v>
      </c>
      <c r="D327" s="129" t="s">
        <v>408</v>
      </c>
      <c r="E327" s="129">
        <v>0</v>
      </c>
      <c r="F327" s="129" t="s">
        <v>407</v>
      </c>
      <c r="G327" s="130" t="s">
        <v>407</v>
      </c>
      <c r="H327" s="130" t="s">
        <v>45</v>
      </c>
      <c r="I327" s="130" t="s">
        <v>265</v>
      </c>
      <c r="J327" s="129">
        <v>2034</v>
      </c>
      <c r="K327" s="130">
        <v>5</v>
      </c>
      <c r="L327" s="130">
        <v>100</v>
      </c>
      <c r="M327" s="130">
        <v>64</v>
      </c>
      <c r="N327" s="130">
        <v>26.572669477767601</v>
      </c>
      <c r="O327" s="130">
        <v>217.92364597320599</v>
      </c>
      <c r="P327" s="130">
        <v>24.8771285357541</v>
      </c>
      <c r="R327" s="130">
        <v>14852.9377441406</v>
      </c>
      <c r="T327" s="130">
        <v>21470</v>
      </c>
      <c r="U327" s="130">
        <v>1825</v>
      </c>
      <c r="AB327" s="130">
        <v>8843.4699999999993</v>
      </c>
      <c r="AC327" s="130">
        <v>8843.4692993164099</v>
      </c>
      <c r="AD327" s="130">
        <v>40.580586194871799</v>
      </c>
      <c r="AF327" s="130">
        <v>8843.4692993164099</v>
      </c>
      <c r="AG327" s="130">
        <v>9446.2107849121094</v>
      </c>
      <c r="AH327" s="130">
        <v>14.925973411915599</v>
      </c>
      <c r="AI327" s="130">
        <v>3252.7225456237802</v>
      </c>
      <c r="AL327" s="130">
        <v>3555.5556640625</v>
      </c>
      <c r="AM327" s="130">
        <v>-2035.1910896301299</v>
      </c>
    </row>
    <row r="328" spans="1:39" ht="16.5" hidden="1" x14ac:dyDescent="0.5">
      <c r="A328" s="20" t="str">
        <f>INDEX(Resource_Match!$B$2:$B$17,MATCH($H328,Resource_Match!$C$2:$C$17,0))</f>
        <v>Solar</v>
      </c>
      <c r="B328" s="20" t="str">
        <f>INDEX(Resource_Match!$A$2:$A$17,MATCH($H328,Resource_Match!$C$2:$C$17,0))</f>
        <v>Utility Solar</v>
      </c>
      <c r="C328" s="20" t="str">
        <f>IFERROR(INDEX(Project_Match!$C$3:$C$151,MATCH(I328,Project_Match!$A$3:$A$151,0)),"")</f>
        <v>New Solar</v>
      </c>
      <c r="D328" s="129" t="s">
        <v>408</v>
      </c>
      <c r="E328" s="129">
        <v>0</v>
      </c>
      <c r="F328" s="129" t="s">
        <v>407</v>
      </c>
      <c r="G328" s="130" t="s">
        <v>407</v>
      </c>
      <c r="H328" s="130" t="s">
        <v>45</v>
      </c>
      <c r="I328" s="130" t="s">
        <v>208</v>
      </c>
      <c r="J328" s="129">
        <v>2034</v>
      </c>
      <c r="K328" s="130">
        <v>20</v>
      </c>
      <c r="L328" s="130">
        <v>400</v>
      </c>
      <c r="M328" s="130">
        <v>196</v>
      </c>
      <c r="N328" s="130">
        <v>26.572669477767601</v>
      </c>
      <c r="O328" s="130">
        <v>871.69458389282204</v>
      </c>
      <c r="P328" s="130">
        <v>24.8771285357541</v>
      </c>
      <c r="R328" s="130">
        <v>59411.7509765625</v>
      </c>
      <c r="T328" s="130">
        <v>85880</v>
      </c>
      <c r="U328" s="130">
        <v>7300</v>
      </c>
      <c r="AB328" s="130">
        <v>30241.07</v>
      </c>
      <c r="AC328" s="130">
        <v>30241.06640625</v>
      </c>
      <c r="AD328" s="130">
        <v>34.692272918800498</v>
      </c>
      <c r="AF328" s="130">
        <v>30241.06640625</v>
      </c>
      <c r="AG328" s="130">
        <v>32302.1962890625</v>
      </c>
      <c r="AH328" s="130">
        <v>14.925973411915599</v>
      </c>
      <c r="AI328" s="130">
        <v>13010.890182495101</v>
      </c>
      <c r="AL328" s="130">
        <v>10888.889221191401</v>
      </c>
      <c r="AM328" s="130">
        <v>-6341.2870025634802</v>
      </c>
    </row>
    <row r="329" spans="1:39" ht="16.5" hidden="1" x14ac:dyDescent="0.5">
      <c r="A329" s="20" t="str">
        <f>INDEX(Resource_Match!$B$2:$B$17,MATCH($H329,Resource_Match!$C$2:$C$17,0))</f>
        <v>Solar</v>
      </c>
      <c r="B329" s="20" t="str">
        <f>INDEX(Resource_Match!$A$2:$A$17,MATCH($H329,Resource_Match!$C$2:$C$17,0))</f>
        <v>Utility Solar</v>
      </c>
      <c r="C329" s="20" t="str">
        <f>IFERROR(INDEX(Project_Match!$C$3:$C$151,MATCH(I329,Project_Match!$A$3:$A$151,0)),"")</f>
        <v>New Solar</v>
      </c>
      <c r="D329" s="129" t="s">
        <v>408</v>
      </c>
      <c r="E329" s="129">
        <v>0</v>
      </c>
      <c r="F329" s="129" t="s">
        <v>407</v>
      </c>
      <c r="G329" s="130" t="s">
        <v>407</v>
      </c>
      <c r="H329" s="130" t="s">
        <v>45</v>
      </c>
      <c r="I329" s="130" t="s">
        <v>211</v>
      </c>
      <c r="J329" s="129">
        <v>2034</v>
      </c>
      <c r="K329" s="130">
        <v>25</v>
      </c>
      <c r="L329" s="130">
        <v>500</v>
      </c>
      <c r="M329" s="130">
        <v>200</v>
      </c>
      <c r="N329" s="130">
        <v>26.5726708712643</v>
      </c>
      <c r="O329" s="130">
        <v>1089.61825942993</v>
      </c>
      <c r="P329" s="130">
        <v>24.877129210728999</v>
      </c>
      <c r="R329" s="130">
        <v>74264.685546875</v>
      </c>
      <c r="T329" s="130">
        <v>107350</v>
      </c>
      <c r="U329" s="130">
        <v>9125</v>
      </c>
      <c r="AB329" s="130">
        <v>35713.58</v>
      </c>
      <c r="AC329" s="130">
        <v>35713.583740234397</v>
      </c>
      <c r="AD329" s="130">
        <v>32.776234641037597</v>
      </c>
      <c r="AF329" s="130">
        <v>35713.583740234397</v>
      </c>
      <c r="AG329" s="130">
        <v>38147.699829101599</v>
      </c>
      <c r="AH329" s="130">
        <v>14.9259710219012</v>
      </c>
      <c r="AI329" s="130">
        <v>16263.6105651855</v>
      </c>
      <c r="AL329" s="130">
        <v>11111.1114501953</v>
      </c>
      <c r="AM329" s="130">
        <v>-8338.8617248535193</v>
      </c>
    </row>
    <row r="330" spans="1:39" ht="16.5" hidden="1" x14ac:dyDescent="0.5">
      <c r="A330" s="20" t="str">
        <f>INDEX(Resource_Match!$B$2:$B$17,MATCH($H330,Resource_Match!$C$2:$C$17,0))</f>
        <v>Solar</v>
      </c>
      <c r="B330" s="20" t="str">
        <f>INDEX(Resource_Match!$A$2:$A$17,MATCH($H330,Resource_Match!$C$2:$C$17,0))</f>
        <v>Utility Solar</v>
      </c>
      <c r="C330" s="20" t="str">
        <f>IFERROR(INDEX(Project_Match!$C$3:$C$151,MATCH(I330,Project_Match!$A$3:$A$151,0)),"")</f>
        <v>New Solar</v>
      </c>
      <c r="D330" s="129" t="s">
        <v>408</v>
      </c>
      <c r="E330" s="129">
        <v>0</v>
      </c>
      <c r="F330" s="129" t="s">
        <v>407</v>
      </c>
      <c r="G330" s="130" t="s">
        <v>407</v>
      </c>
      <c r="H330" s="130" t="s">
        <v>45</v>
      </c>
      <c r="I330" s="130" t="s">
        <v>214</v>
      </c>
      <c r="J330" s="129">
        <v>2034</v>
      </c>
      <c r="K330" s="130">
        <v>25</v>
      </c>
      <c r="L330" s="130">
        <v>500</v>
      </c>
      <c r="M330" s="130">
        <v>200</v>
      </c>
      <c r="N330" s="130">
        <v>26.5726708712643</v>
      </c>
      <c r="O330" s="130">
        <v>1089.61825942993</v>
      </c>
      <c r="P330" s="130">
        <v>24.877129210728999</v>
      </c>
      <c r="R330" s="130">
        <v>74264.685546875</v>
      </c>
      <c r="T330" s="130">
        <v>107350</v>
      </c>
      <c r="U330" s="130">
        <v>9125</v>
      </c>
      <c r="AB330" s="130">
        <v>33650.550000000003</v>
      </c>
      <c r="AC330" s="130">
        <v>33650.551269531301</v>
      </c>
      <c r="AD330" s="130">
        <v>30.882881209366499</v>
      </c>
      <c r="AF330" s="130">
        <v>33650.551269531301</v>
      </c>
      <c r="AG330" s="130">
        <v>35944.060180664099</v>
      </c>
      <c r="AH330" s="130">
        <v>14.9259710219012</v>
      </c>
      <c r="AI330" s="130">
        <v>16263.6105651855</v>
      </c>
      <c r="AL330" s="130">
        <v>11111.1114501953</v>
      </c>
      <c r="AM330" s="130">
        <v>-6275.8292541503897</v>
      </c>
    </row>
    <row r="331" spans="1:39" ht="16.5" hidden="1" x14ac:dyDescent="0.5">
      <c r="A331" s="20" t="str">
        <f>INDEX(Resource_Match!$B$2:$B$17,MATCH($H331,Resource_Match!$C$2:$C$17,0))</f>
        <v>Solar</v>
      </c>
      <c r="B331" s="20" t="str">
        <f>INDEX(Resource_Match!$A$2:$A$17,MATCH($H331,Resource_Match!$C$2:$C$17,0))</f>
        <v>Utility Solar</v>
      </c>
      <c r="C331" s="20" t="str">
        <f>IFERROR(INDEX(Project_Match!$C$3:$C$151,MATCH(I331,Project_Match!$A$3:$A$151,0)),"")</f>
        <v>New Solar</v>
      </c>
      <c r="D331" s="129" t="s">
        <v>408</v>
      </c>
      <c r="E331" s="129">
        <v>0</v>
      </c>
      <c r="F331" s="129" t="s">
        <v>407</v>
      </c>
      <c r="G331" s="130" t="s">
        <v>407</v>
      </c>
      <c r="H331" s="130" t="s">
        <v>45</v>
      </c>
      <c r="I331" s="130" t="s">
        <v>217</v>
      </c>
      <c r="J331" s="129">
        <v>2034</v>
      </c>
      <c r="K331" s="130">
        <v>14</v>
      </c>
      <c r="L331" s="130">
        <v>280</v>
      </c>
      <c r="M331" s="130">
        <v>112</v>
      </c>
      <c r="N331" s="130">
        <v>26.572672277203001</v>
      </c>
      <c r="O331" s="130">
        <v>610.18626976013195</v>
      </c>
      <c r="P331" s="130">
        <v>24.8771310241411</v>
      </c>
      <c r="R331" s="130">
        <v>41588.224998474099</v>
      </c>
      <c r="T331" s="130">
        <v>60116</v>
      </c>
      <c r="U331" s="130">
        <v>5110</v>
      </c>
      <c r="AB331" s="130">
        <v>17702.599999999999</v>
      </c>
      <c r="AC331" s="130">
        <v>17702.5957641602</v>
      </c>
      <c r="AD331" s="130">
        <v>29.011789745972401</v>
      </c>
      <c r="AF331" s="130">
        <v>17702.5957641602</v>
      </c>
      <c r="AG331" s="130">
        <v>18909.144653320302</v>
      </c>
      <c r="AH331" s="130">
        <v>14.925972336527</v>
      </c>
      <c r="AI331" s="130">
        <v>9107.6233825683594</v>
      </c>
      <c r="AL331" s="130">
        <v>6222.2224121093795</v>
      </c>
      <c r="AM331" s="130">
        <v>-2372.7499694824201</v>
      </c>
    </row>
    <row r="332" spans="1:39" ht="16.5" hidden="1" x14ac:dyDescent="0.5">
      <c r="A332" s="20" t="str">
        <f>INDEX(Resource_Match!$B$2:$B$17,MATCH($H332,Resource_Match!$C$2:$C$17,0))</f>
        <v>Solar</v>
      </c>
      <c r="B332" s="20" t="str">
        <f>INDEX(Resource_Match!$A$2:$A$17,MATCH($H332,Resource_Match!$C$2:$C$17,0))</f>
        <v>Utility Solar</v>
      </c>
      <c r="C332" s="20" t="str">
        <f>IFERROR(INDEX(Project_Match!$C$3:$C$151,MATCH(I332,Project_Match!$A$3:$A$151,0)),"")</f>
        <v>New Solar</v>
      </c>
      <c r="D332" s="129" t="s">
        <v>408</v>
      </c>
      <c r="E332" s="129">
        <v>0</v>
      </c>
      <c r="F332" s="129" t="s">
        <v>407</v>
      </c>
      <c r="G332" s="130" t="s">
        <v>407</v>
      </c>
      <c r="H332" s="130" t="s">
        <v>45</v>
      </c>
      <c r="I332" s="130" t="s">
        <v>219</v>
      </c>
      <c r="J332" s="129">
        <v>2034</v>
      </c>
      <c r="K332" s="130">
        <v>7</v>
      </c>
      <c r="L332" s="130">
        <v>140</v>
      </c>
      <c r="M332" s="130">
        <v>37.800003051757798</v>
      </c>
      <c r="N332" s="130">
        <v>26.572672277203001</v>
      </c>
      <c r="O332" s="130">
        <v>305.09313488006597</v>
      </c>
      <c r="P332" s="130">
        <v>24.8771310241411</v>
      </c>
      <c r="R332" s="130">
        <v>20794.112499237101</v>
      </c>
      <c r="T332" s="130">
        <v>30058</v>
      </c>
      <c r="U332" s="130">
        <v>2555</v>
      </c>
      <c r="AB332" s="130">
        <v>8179.61</v>
      </c>
      <c r="AC332" s="130">
        <v>8179.6064147949201</v>
      </c>
      <c r="AD332" s="130">
        <v>26.810194919693501</v>
      </c>
      <c r="AF332" s="130">
        <v>8179.6064147949201</v>
      </c>
      <c r="AG332" s="130">
        <v>8737.1001586914099</v>
      </c>
      <c r="AH332" s="130">
        <v>14.925972336527</v>
      </c>
      <c r="AI332" s="130">
        <v>4553.8116912841797</v>
      </c>
      <c r="AL332" s="130">
        <v>2100.0002336290199</v>
      </c>
      <c r="AM332" s="130">
        <v>-1525.79448988172</v>
      </c>
    </row>
    <row r="333" spans="1:39" ht="16.5" hidden="1" x14ac:dyDescent="0.5">
      <c r="A333" s="20" t="str">
        <f>INDEX(Resource_Match!$B$2:$B$17,MATCH($H333,Resource_Match!$C$2:$C$17,0))</f>
        <v>Solar</v>
      </c>
      <c r="B333" s="20" t="str">
        <f>INDEX(Resource_Match!$A$2:$A$17,MATCH($H333,Resource_Match!$C$2:$C$17,0))</f>
        <v>Utility Solar</v>
      </c>
      <c r="C333" s="20" t="str">
        <f>IFERROR(INDEX(Project_Match!$C$3:$C$151,MATCH(I333,Project_Match!$A$3:$A$151,0)),"")</f>
        <v>New Solar</v>
      </c>
      <c r="D333" s="129" t="s">
        <v>408</v>
      </c>
      <c r="E333" s="129">
        <v>0</v>
      </c>
      <c r="F333" s="129" t="s">
        <v>407</v>
      </c>
      <c r="G333" s="130" t="s">
        <v>407</v>
      </c>
      <c r="H333" s="130" t="s">
        <v>45</v>
      </c>
      <c r="I333" s="130" t="s">
        <v>222</v>
      </c>
      <c r="J333" s="129">
        <v>2034</v>
      </c>
      <c r="K333" s="130">
        <v>8</v>
      </c>
      <c r="L333" s="130">
        <v>160</v>
      </c>
      <c r="M333" s="130">
        <v>43.200000762939503</v>
      </c>
      <c r="N333" s="130">
        <v>26.5726708386042</v>
      </c>
      <c r="O333" s="130">
        <v>348.67784309387201</v>
      </c>
      <c r="P333" s="130">
        <v>24.877129216172399</v>
      </c>
      <c r="R333" s="130">
        <v>23764.698991775502</v>
      </c>
      <c r="T333" s="130">
        <v>34352</v>
      </c>
      <c r="U333" s="130">
        <v>2920</v>
      </c>
      <c r="AB333" s="130">
        <v>8985.52</v>
      </c>
      <c r="AC333" s="130">
        <v>8985.5187377929706</v>
      </c>
      <c r="AD333" s="130">
        <v>25.770260186489299</v>
      </c>
      <c r="AF333" s="130">
        <v>8985.5187377929706</v>
      </c>
      <c r="AG333" s="130">
        <v>9597.9411315918005</v>
      </c>
      <c r="AH333" s="130">
        <v>14.925972955534901</v>
      </c>
      <c r="AI333" s="130">
        <v>5204.3560562133798</v>
      </c>
      <c r="AL333" s="130">
        <v>2400.0001156277099</v>
      </c>
      <c r="AM333" s="130">
        <v>-1381.16256595188</v>
      </c>
    </row>
    <row r="334" spans="1:39" ht="16.5" hidden="1" x14ac:dyDescent="0.5">
      <c r="A334" s="20" t="str">
        <f>INDEX(Resource_Match!$B$2:$B$17,MATCH($H334,Resource_Match!$C$2:$C$17,0))</f>
        <v>Capacity Only PPA</v>
      </c>
      <c r="B334" s="20" t="str">
        <f>INDEX(Resource_Match!$A$2:$A$17,MATCH($H334,Resource_Match!$C$2:$C$17,0))</f>
        <v>Capacity Only PPA</v>
      </c>
      <c r="C334" s="20" t="str">
        <f>IFERROR(INDEX(Project_Match!$C$3:$C$151,MATCH(I334,Project_Match!$A$3:$A$151,0)),"")</f>
        <v/>
      </c>
      <c r="D334" s="129" t="s">
        <v>408</v>
      </c>
      <c r="E334" s="129">
        <v>0</v>
      </c>
      <c r="F334" s="129" t="s">
        <v>407</v>
      </c>
      <c r="G334" s="130" t="s">
        <v>407</v>
      </c>
      <c r="H334" s="130" t="s">
        <v>402</v>
      </c>
      <c r="I334" s="130" t="s">
        <v>420</v>
      </c>
      <c r="J334" s="129">
        <v>2034</v>
      </c>
      <c r="K334" s="130">
        <v>1</v>
      </c>
      <c r="L334" s="130">
        <v>50</v>
      </c>
      <c r="M334" s="130">
        <v>50</v>
      </c>
      <c r="N334" s="130">
        <v>0</v>
      </c>
      <c r="AE334" s="130">
        <v>4476.3889160156295</v>
      </c>
      <c r="AF334" s="130">
        <v>4476.3889160156295</v>
      </c>
      <c r="AG334" s="130">
        <v>4476.3889160156295</v>
      </c>
      <c r="AL334" s="130">
        <v>2777.7778625488299</v>
      </c>
      <c r="AM334" s="130">
        <v>-1698.6110534668001</v>
      </c>
    </row>
    <row r="335" spans="1:39" ht="16.5" x14ac:dyDescent="0.5">
      <c r="A335" s="20" t="str">
        <f>INDEX(Resource_Match!$B$2:$B$17,MATCH($H335,Resource_Match!$C$2:$C$17,0))</f>
        <v>Gas</v>
      </c>
      <c r="B335" s="20" t="str">
        <f>INDEX(Resource_Match!$A$2:$A$17,MATCH($H335,Resource_Match!$C$2:$C$17,0))</f>
        <v>Gas</v>
      </c>
      <c r="C335" s="20" t="str">
        <f>IFERROR(INDEX(Project_Match!$C$3:$C$151,MATCH(I335,Project_Match!$A$3:$A$151,0)),"")</f>
        <v/>
      </c>
      <c r="D335" s="129" t="s">
        <v>408</v>
      </c>
      <c r="E335" s="129">
        <v>0</v>
      </c>
      <c r="F335" s="129" t="s">
        <v>407</v>
      </c>
      <c r="G335" s="130" t="s">
        <v>407</v>
      </c>
      <c r="H335" s="130" t="s">
        <v>41</v>
      </c>
      <c r="I335" s="130" t="s">
        <v>445</v>
      </c>
      <c r="J335" s="129">
        <v>2034</v>
      </c>
      <c r="K335" s="130">
        <v>1</v>
      </c>
      <c r="L335" s="130">
        <v>125</v>
      </c>
      <c r="M335" s="130">
        <v>125</v>
      </c>
      <c r="N335" s="130">
        <v>87.457650241242106</v>
      </c>
      <c r="AE335" s="130">
        <v>1264.8271179199201</v>
      </c>
      <c r="AF335" s="130">
        <v>1264.8271179199201</v>
      </c>
      <c r="AG335" s="130">
        <v>1264.8271179199201</v>
      </c>
      <c r="AL335" s="130">
        <v>6944.4446563720703</v>
      </c>
      <c r="AM335" s="130">
        <v>5679.6175384521503</v>
      </c>
    </row>
    <row r="336" spans="1:39" ht="16.5" hidden="1" x14ac:dyDescent="0.5">
      <c r="A336" s="20" t="str">
        <f>INDEX(Resource_Match!$B$2:$B$17,MATCH($H336,Resource_Match!$C$2:$C$17,0))</f>
        <v>Solar</v>
      </c>
      <c r="B336" s="20" t="str">
        <f>INDEX(Resource_Match!$A$2:$A$17,MATCH($H336,Resource_Match!$C$2:$C$17,0))</f>
        <v>Utility Solar</v>
      </c>
      <c r="C336" s="20" t="str">
        <f>IFERROR(INDEX(Project_Match!$C$3:$C$151,MATCH(I336,Project_Match!$A$3:$A$151,0)),"")</f>
        <v>New Solar</v>
      </c>
      <c r="D336" s="129" t="s">
        <v>408</v>
      </c>
      <c r="E336" s="129">
        <v>0</v>
      </c>
      <c r="F336" s="129" t="s">
        <v>407</v>
      </c>
      <c r="G336" s="130" t="s">
        <v>407</v>
      </c>
      <c r="H336" s="130" t="s">
        <v>45</v>
      </c>
      <c r="I336" s="130" t="s">
        <v>265</v>
      </c>
      <c r="J336" s="129">
        <v>2035</v>
      </c>
      <c r="K336" s="130">
        <v>5</v>
      </c>
      <c r="L336" s="130">
        <v>100</v>
      </c>
      <c r="M336" s="130">
        <v>64</v>
      </c>
      <c r="N336" s="130">
        <v>26.5540682561866</v>
      </c>
      <c r="O336" s="130">
        <v>217.605930328369</v>
      </c>
      <c r="P336" s="130">
        <v>24.8408596265262</v>
      </c>
      <c r="R336" s="130">
        <v>15007.700992584199</v>
      </c>
      <c r="T336" s="130">
        <v>21465</v>
      </c>
      <c r="U336" s="130">
        <v>1825</v>
      </c>
      <c r="AB336" s="130">
        <v>9024.85</v>
      </c>
      <c r="AC336" s="130">
        <v>9024.8492431640607</v>
      </c>
      <c r="AD336" s="130">
        <v>41.473360719284997</v>
      </c>
      <c r="AF336" s="130">
        <v>9024.8492431640607</v>
      </c>
      <c r="AG336" s="130">
        <v>9647.2687072753906</v>
      </c>
      <c r="AH336" s="130">
        <v>15.521823777394401</v>
      </c>
      <c r="AI336" s="130">
        <v>3377.6409034728999</v>
      </c>
      <c r="AL336" s="130">
        <v>3555.5556640625</v>
      </c>
      <c r="AM336" s="130">
        <v>-2091.6526756286598</v>
      </c>
    </row>
    <row r="337" spans="1:39" ht="16.5" hidden="1" x14ac:dyDescent="0.5">
      <c r="A337" s="20" t="str">
        <f>INDEX(Resource_Match!$B$2:$B$17,MATCH($H337,Resource_Match!$C$2:$C$17,0))</f>
        <v>Solar</v>
      </c>
      <c r="B337" s="20" t="str">
        <f>INDEX(Resource_Match!$A$2:$A$17,MATCH($H337,Resource_Match!$C$2:$C$17,0))</f>
        <v>Utility Solar</v>
      </c>
      <c r="C337" s="20" t="str">
        <f>IFERROR(INDEX(Project_Match!$C$3:$C$151,MATCH(I337,Project_Match!$A$3:$A$151,0)),"")</f>
        <v>New Solar</v>
      </c>
      <c r="D337" s="129" t="s">
        <v>408</v>
      </c>
      <c r="E337" s="129">
        <v>0</v>
      </c>
      <c r="F337" s="129" t="s">
        <v>407</v>
      </c>
      <c r="G337" s="130" t="s">
        <v>407</v>
      </c>
      <c r="H337" s="130" t="s">
        <v>45</v>
      </c>
      <c r="I337" s="130" t="s">
        <v>208</v>
      </c>
      <c r="J337" s="129">
        <v>2035</v>
      </c>
      <c r="K337" s="130">
        <v>20</v>
      </c>
      <c r="L337" s="130">
        <v>400</v>
      </c>
      <c r="M337" s="130">
        <v>196</v>
      </c>
      <c r="N337" s="130">
        <v>26.5540682561866</v>
      </c>
      <c r="O337" s="130">
        <v>870.42372131347702</v>
      </c>
      <c r="P337" s="130">
        <v>24.8408596265262</v>
      </c>
      <c r="R337" s="130">
        <v>60030.8039703369</v>
      </c>
      <c r="T337" s="130">
        <v>85860</v>
      </c>
      <c r="U337" s="130">
        <v>7300</v>
      </c>
      <c r="AB337" s="130">
        <v>30861.31</v>
      </c>
      <c r="AC337" s="130">
        <v>30861.311645507802</v>
      </c>
      <c r="AD337" s="130">
        <v>35.455503899799297</v>
      </c>
      <c r="AF337" s="130">
        <v>30861.311645507802</v>
      </c>
      <c r="AG337" s="130">
        <v>32989.734741210901</v>
      </c>
      <c r="AH337" s="130">
        <v>15.521823777394401</v>
      </c>
      <c r="AI337" s="130">
        <v>13510.5636138916</v>
      </c>
      <c r="AL337" s="130">
        <v>10888.889221191401</v>
      </c>
      <c r="AM337" s="130">
        <v>-6461.8588104248001</v>
      </c>
    </row>
    <row r="338" spans="1:39" ht="16.5" hidden="1" x14ac:dyDescent="0.5">
      <c r="A338" s="20" t="str">
        <f>INDEX(Resource_Match!$B$2:$B$17,MATCH($H338,Resource_Match!$C$2:$C$17,0))</f>
        <v>Solar</v>
      </c>
      <c r="B338" s="20" t="str">
        <f>INDEX(Resource_Match!$A$2:$A$17,MATCH($H338,Resource_Match!$C$2:$C$17,0))</f>
        <v>Utility Solar</v>
      </c>
      <c r="C338" s="20" t="str">
        <f>IFERROR(INDEX(Project_Match!$C$3:$C$151,MATCH(I338,Project_Match!$A$3:$A$151,0)),"")</f>
        <v>New Solar</v>
      </c>
      <c r="D338" s="129" t="s">
        <v>408</v>
      </c>
      <c r="E338" s="129">
        <v>0</v>
      </c>
      <c r="F338" s="129" t="s">
        <v>407</v>
      </c>
      <c r="G338" s="130" t="s">
        <v>407</v>
      </c>
      <c r="H338" s="130" t="s">
        <v>45</v>
      </c>
      <c r="I338" s="130" t="s">
        <v>211</v>
      </c>
      <c r="J338" s="129">
        <v>2035</v>
      </c>
      <c r="K338" s="130">
        <v>25</v>
      </c>
      <c r="L338" s="130">
        <v>500</v>
      </c>
      <c r="M338" s="130">
        <v>200</v>
      </c>
      <c r="N338" s="130">
        <v>26.554068038452701</v>
      </c>
      <c r="O338" s="130">
        <v>1088.02967834473</v>
      </c>
      <c r="P338" s="130">
        <v>24.840860236181001</v>
      </c>
      <c r="R338" s="130">
        <v>75038.506427764907</v>
      </c>
      <c r="T338" s="130">
        <v>107325</v>
      </c>
      <c r="U338" s="130">
        <v>9125</v>
      </c>
      <c r="AB338" s="130">
        <v>36446.07</v>
      </c>
      <c r="AC338" s="130">
        <v>36446.069091796897</v>
      </c>
      <c r="AD338" s="130">
        <v>33.497311532203902</v>
      </c>
      <c r="AF338" s="130">
        <v>36446.069091796897</v>
      </c>
      <c r="AG338" s="130">
        <v>38959.656494140603</v>
      </c>
      <c r="AH338" s="130">
        <v>15.521823084411899</v>
      </c>
      <c r="AI338" s="130">
        <v>16888.204177856402</v>
      </c>
      <c r="AL338" s="130">
        <v>11111.1114501953</v>
      </c>
      <c r="AM338" s="130">
        <v>-8446.7534637451208</v>
      </c>
    </row>
    <row r="339" spans="1:39" ht="16.5" hidden="1" x14ac:dyDescent="0.5">
      <c r="A339" s="20" t="str">
        <f>INDEX(Resource_Match!$B$2:$B$17,MATCH($H339,Resource_Match!$C$2:$C$17,0))</f>
        <v>Solar</v>
      </c>
      <c r="B339" s="20" t="str">
        <f>INDEX(Resource_Match!$A$2:$A$17,MATCH($H339,Resource_Match!$C$2:$C$17,0))</f>
        <v>Utility Solar</v>
      </c>
      <c r="C339" s="20" t="str">
        <f>IFERROR(INDEX(Project_Match!$C$3:$C$151,MATCH(I339,Project_Match!$A$3:$A$151,0)),"")</f>
        <v>New Solar</v>
      </c>
      <c r="D339" s="129" t="s">
        <v>408</v>
      </c>
      <c r="E339" s="129">
        <v>0</v>
      </c>
      <c r="F339" s="129" t="s">
        <v>407</v>
      </c>
      <c r="G339" s="130" t="s">
        <v>407</v>
      </c>
      <c r="H339" s="130" t="s">
        <v>45</v>
      </c>
      <c r="I339" s="130" t="s">
        <v>214</v>
      </c>
      <c r="J339" s="129">
        <v>2035</v>
      </c>
      <c r="K339" s="130">
        <v>25</v>
      </c>
      <c r="L339" s="130">
        <v>500</v>
      </c>
      <c r="M339" s="130">
        <v>200</v>
      </c>
      <c r="N339" s="130">
        <v>26.554068038452701</v>
      </c>
      <c r="O339" s="130">
        <v>1088.02967834473</v>
      </c>
      <c r="P339" s="130">
        <v>24.840860236181001</v>
      </c>
      <c r="R339" s="130">
        <v>75038.506427764907</v>
      </c>
      <c r="T339" s="130">
        <v>107325</v>
      </c>
      <c r="U339" s="130">
        <v>9125</v>
      </c>
      <c r="AB339" s="130">
        <v>34340.730000000003</v>
      </c>
      <c r="AC339" s="130">
        <v>34340.727050781301</v>
      </c>
      <c r="AD339" s="130">
        <v>31.562307292045102</v>
      </c>
      <c r="AF339" s="130">
        <v>34340.727050781301</v>
      </c>
      <c r="AG339" s="130">
        <v>36709.112182617202</v>
      </c>
      <c r="AH339" s="130">
        <v>15.521823084411899</v>
      </c>
      <c r="AI339" s="130">
        <v>16888.204177856402</v>
      </c>
      <c r="AL339" s="130">
        <v>11111.1114501953</v>
      </c>
      <c r="AM339" s="130">
        <v>-6341.4114227294904</v>
      </c>
    </row>
    <row r="340" spans="1:39" ht="16.5" hidden="1" x14ac:dyDescent="0.5">
      <c r="A340" s="20" t="str">
        <f>INDEX(Resource_Match!$B$2:$B$17,MATCH($H340,Resource_Match!$C$2:$C$17,0))</f>
        <v>Solar</v>
      </c>
      <c r="B340" s="20" t="str">
        <f>INDEX(Resource_Match!$A$2:$A$17,MATCH($H340,Resource_Match!$C$2:$C$17,0))</f>
        <v>Utility Solar</v>
      </c>
      <c r="C340" s="20" t="str">
        <f>IFERROR(INDEX(Project_Match!$C$3:$C$151,MATCH(I340,Project_Match!$A$3:$A$151,0)),"")</f>
        <v>New Solar</v>
      </c>
      <c r="D340" s="129" t="s">
        <v>408</v>
      </c>
      <c r="E340" s="129">
        <v>0</v>
      </c>
      <c r="F340" s="129" t="s">
        <v>407</v>
      </c>
      <c r="G340" s="130" t="s">
        <v>407</v>
      </c>
      <c r="H340" s="130" t="s">
        <v>45</v>
      </c>
      <c r="I340" s="130" t="s">
        <v>217</v>
      </c>
      <c r="J340" s="129">
        <v>2035</v>
      </c>
      <c r="K340" s="130">
        <v>14</v>
      </c>
      <c r="L340" s="130">
        <v>280</v>
      </c>
      <c r="M340" s="130">
        <v>112</v>
      </c>
      <c r="N340" s="130">
        <v>26.554068707206699</v>
      </c>
      <c r="O340" s="130">
        <v>609.29664611816395</v>
      </c>
      <c r="P340" s="130">
        <v>24.840861306187399</v>
      </c>
      <c r="R340" s="130">
        <v>42021.561119079597</v>
      </c>
      <c r="T340" s="130">
        <v>60102</v>
      </c>
      <c r="U340" s="130">
        <v>5110</v>
      </c>
      <c r="AB340" s="130">
        <v>18065.669999999998</v>
      </c>
      <c r="AC340" s="130">
        <v>18065.674682617198</v>
      </c>
      <c r="AD340" s="130">
        <v>29.6500478013687</v>
      </c>
      <c r="AF340" s="130">
        <v>18065.674682617198</v>
      </c>
      <c r="AG340" s="130">
        <v>19311.616394043001</v>
      </c>
      <c r="AH340" s="130">
        <v>15.521822530015299</v>
      </c>
      <c r="AI340" s="130">
        <v>9457.3944091796893</v>
      </c>
      <c r="AL340" s="130">
        <v>6222.2224121093795</v>
      </c>
      <c r="AM340" s="130">
        <v>-2386.05786132813</v>
      </c>
    </row>
    <row r="341" spans="1:39" ht="16.5" hidden="1" x14ac:dyDescent="0.5">
      <c r="A341" s="20" t="str">
        <f>INDEX(Resource_Match!$B$2:$B$17,MATCH($H341,Resource_Match!$C$2:$C$17,0))</f>
        <v>Solar</v>
      </c>
      <c r="B341" s="20" t="str">
        <f>INDEX(Resource_Match!$A$2:$A$17,MATCH($H341,Resource_Match!$C$2:$C$17,0))</f>
        <v>Utility Solar</v>
      </c>
      <c r="C341" s="20" t="str">
        <f>IFERROR(INDEX(Project_Match!$C$3:$C$151,MATCH(I341,Project_Match!$A$3:$A$151,0)),"")</f>
        <v>New Solar</v>
      </c>
      <c r="D341" s="129" t="s">
        <v>408</v>
      </c>
      <c r="E341" s="129">
        <v>0</v>
      </c>
      <c r="F341" s="129" t="s">
        <v>407</v>
      </c>
      <c r="G341" s="130" t="s">
        <v>407</v>
      </c>
      <c r="H341" s="130" t="s">
        <v>45</v>
      </c>
      <c r="I341" s="130" t="s">
        <v>219</v>
      </c>
      <c r="J341" s="129">
        <v>2035</v>
      </c>
      <c r="K341" s="130">
        <v>7</v>
      </c>
      <c r="L341" s="130">
        <v>140</v>
      </c>
      <c r="M341" s="130">
        <v>37.800003051757798</v>
      </c>
      <c r="N341" s="130">
        <v>26.554068707206699</v>
      </c>
      <c r="O341" s="130">
        <v>304.64832305908197</v>
      </c>
      <c r="P341" s="130">
        <v>24.840861306187399</v>
      </c>
      <c r="R341" s="130">
        <v>21010.780559539799</v>
      </c>
      <c r="T341" s="130">
        <v>30051</v>
      </c>
      <c r="U341" s="130">
        <v>2555</v>
      </c>
      <c r="AB341" s="130">
        <v>8347.3700000000008</v>
      </c>
      <c r="AC341" s="130">
        <v>8347.3694152831995</v>
      </c>
      <c r="AD341" s="130">
        <v>27.4000176054288</v>
      </c>
      <c r="AF341" s="130">
        <v>8347.3694152831995</v>
      </c>
      <c r="AG341" s="130">
        <v>8923.0649719238299</v>
      </c>
      <c r="AH341" s="130">
        <v>15.521822530015299</v>
      </c>
      <c r="AI341" s="130">
        <v>4728.6972045898401</v>
      </c>
      <c r="AL341" s="130">
        <v>2100.0002336290199</v>
      </c>
      <c r="AM341" s="130">
        <v>-1518.6719770643399</v>
      </c>
    </row>
    <row r="342" spans="1:39" ht="16.5" hidden="1" x14ac:dyDescent="0.5">
      <c r="A342" s="20" t="str">
        <f>INDEX(Resource_Match!$B$2:$B$17,MATCH($H342,Resource_Match!$C$2:$C$17,0))</f>
        <v>Solar</v>
      </c>
      <c r="B342" s="20" t="str">
        <f>INDEX(Resource_Match!$A$2:$A$17,MATCH($H342,Resource_Match!$C$2:$C$17,0))</f>
        <v>Utility Solar</v>
      </c>
      <c r="C342" s="20" t="str">
        <f>IFERROR(INDEX(Project_Match!$C$3:$C$151,MATCH(I342,Project_Match!$A$3:$A$151,0)),"")</f>
        <v>New Solar</v>
      </c>
      <c r="D342" s="129" t="s">
        <v>408</v>
      </c>
      <c r="E342" s="129">
        <v>0</v>
      </c>
      <c r="F342" s="129" t="s">
        <v>407</v>
      </c>
      <c r="G342" s="130" t="s">
        <v>407</v>
      </c>
      <c r="H342" s="130" t="s">
        <v>45</v>
      </c>
      <c r="I342" s="130" t="s">
        <v>222</v>
      </c>
      <c r="J342" s="129">
        <v>2035</v>
      </c>
      <c r="K342" s="130">
        <v>8</v>
      </c>
      <c r="L342" s="130">
        <v>160</v>
      </c>
      <c r="M342" s="130">
        <v>43.200000762939503</v>
      </c>
      <c r="N342" s="130">
        <v>26.5540688821714</v>
      </c>
      <c r="O342" s="130">
        <v>348.16952705383301</v>
      </c>
      <c r="P342" s="130">
        <v>24.840862375416201</v>
      </c>
      <c r="R342" s="130">
        <v>24012.320404052702</v>
      </c>
      <c r="T342" s="130">
        <v>34344</v>
      </c>
      <c r="U342" s="130">
        <v>2920</v>
      </c>
      <c r="AB342" s="130">
        <v>9169.81</v>
      </c>
      <c r="AC342" s="130">
        <v>9169.8112182617206</v>
      </c>
      <c r="AD342" s="130">
        <v>26.337202155098201</v>
      </c>
      <c r="AF342" s="130">
        <v>9169.8112182617206</v>
      </c>
      <c r="AG342" s="130">
        <v>9802.2286071777307</v>
      </c>
      <c r="AH342" s="130">
        <v>15.5218217179084</v>
      </c>
      <c r="AI342" s="130">
        <v>5404.2253265380896</v>
      </c>
      <c r="AL342" s="130">
        <v>2400.0001156277099</v>
      </c>
      <c r="AM342" s="130">
        <v>-1365.58577609592</v>
      </c>
    </row>
    <row r="343" spans="1:39" ht="16.5" hidden="1" x14ac:dyDescent="0.5">
      <c r="A343" s="20" t="str">
        <f>INDEX(Resource_Match!$B$2:$B$17,MATCH($H343,Resource_Match!$C$2:$C$17,0))</f>
        <v>Capacity Only PPA</v>
      </c>
      <c r="B343" s="20" t="str">
        <f>INDEX(Resource_Match!$A$2:$A$17,MATCH($H343,Resource_Match!$C$2:$C$17,0))</f>
        <v>Capacity Only PPA</v>
      </c>
      <c r="C343" s="20" t="str">
        <f>IFERROR(INDEX(Project_Match!$C$3:$C$151,MATCH(I343,Project_Match!$A$3:$A$151,0)),"")</f>
        <v/>
      </c>
      <c r="D343" s="129" t="s">
        <v>408</v>
      </c>
      <c r="E343" s="129">
        <v>0</v>
      </c>
      <c r="F343" s="129" t="s">
        <v>407</v>
      </c>
      <c r="G343" s="130" t="s">
        <v>407</v>
      </c>
      <c r="H343" s="130" t="s">
        <v>402</v>
      </c>
      <c r="I343" s="130" t="s">
        <v>421</v>
      </c>
      <c r="J343" s="129">
        <v>2035</v>
      </c>
      <c r="K343" s="130">
        <v>1</v>
      </c>
      <c r="L343" s="130">
        <v>50</v>
      </c>
      <c r="M343" s="130">
        <v>50</v>
      </c>
      <c r="N343" s="130">
        <v>0</v>
      </c>
      <c r="AE343" s="130">
        <v>4562.2825927734402</v>
      </c>
      <c r="AF343" s="130">
        <v>4562.2825927734402</v>
      </c>
      <c r="AG343" s="130">
        <v>4562.2825927734402</v>
      </c>
      <c r="AL343" s="130">
        <v>2777.7778625488299</v>
      </c>
      <c r="AM343" s="130">
        <v>-1784.5047302246101</v>
      </c>
    </row>
    <row r="344" spans="1:39" ht="16.5" x14ac:dyDescent="0.5">
      <c r="A344" s="20" t="str">
        <f>INDEX(Resource_Match!$B$2:$B$17,MATCH($H344,Resource_Match!$C$2:$C$17,0))</f>
        <v>Gas</v>
      </c>
      <c r="B344" s="20" t="str">
        <f>INDEX(Resource_Match!$A$2:$A$17,MATCH($H344,Resource_Match!$C$2:$C$17,0))</f>
        <v>Gas</v>
      </c>
      <c r="C344" s="20" t="str">
        <f>IFERROR(INDEX(Project_Match!$C$3:$C$151,MATCH(I344,Project_Match!$A$3:$A$151,0)),"")</f>
        <v/>
      </c>
      <c r="D344" s="129" t="s">
        <v>408</v>
      </c>
      <c r="E344" s="129">
        <v>0</v>
      </c>
      <c r="F344" s="129" t="s">
        <v>407</v>
      </c>
      <c r="G344" s="130" t="s">
        <v>407</v>
      </c>
      <c r="H344" s="130" t="s">
        <v>41</v>
      </c>
      <c r="I344" s="130" t="s">
        <v>445</v>
      </c>
      <c r="J344" s="129">
        <v>2035</v>
      </c>
      <c r="K344" s="130">
        <v>1</v>
      </c>
      <c r="L344" s="130">
        <v>125</v>
      </c>
      <c r="M344" s="130">
        <v>125</v>
      </c>
      <c r="N344" s="130">
        <v>87.457656511977405</v>
      </c>
      <c r="AE344" s="130">
        <v>1292.6533813476599</v>
      </c>
      <c r="AF344" s="130">
        <v>1292.6533813476599</v>
      </c>
      <c r="AG344" s="130">
        <v>1292.6533813476599</v>
      </c>
      <c r="AL344" s="130">
        <v>6944.4446563720703</v>
      </c>
      <c r="AM344" s="130">
        <v>5651.7912750244104</v>
      </c>
    </row>
    <row r="345" spans="1:39" ht="16.5" hidden="1" x14ac:dyDescent="0.5">
      <c r="A345" s="20" t="str">
        <f>INDEX(Resource_Match!$B$2:$B$17,MATCH($H345,Resource_Match!$C$2:$C$17,0))</f>
        <v>Solar</v>
      </c>
      <c r="B345" s="20" t="str">
        <f>INDEX(Resource_Match!$A$2:$A$17,MATCH($H345,Resource_Match!$C$2:$C$17,0))</f>
        <v>Utility Solar</v>
      </c>
      <c r="C345" s="20" t="str">
        <f>IFERROR(INDEX(Project_Match!$C$3:$C$151,MATCH(I345,Project_Match!$A$3:$A$151,0)),"")</f>
        <v>New Solar</v>
      </c>
      <c r="D345" s="129" t="s">
        <v>408</v>
      </c>
      <c r="E345" s="129">
        <v>0</v>
      </c>
      <c r="F345" s="129" t="s">
        <v>407</v>
      </c>
      <c r="G345" s="130" t="s">
        <v>407</v>
      </c>
      <c r="H345" s="130" t="s">
        <v>45</v>
      </c>
      <c r="I345" s="130" t="s">
        <v>265</v>
      </c>
      <c r="J345" s="129">
        <v>2036</v>
      </c>
      <c r="K345" s="130">
        <v>5</v>
      </c>
      <c r="L345" s="130">
        <v>100</v>
      </c>
      <c r="M345" s="130">
        <v>64</v>
      </c>
      <c r="N345" s="130">
        <v>26.528553558829099</v>
      </c>
      <c r="O345" s="130">
        <v>217.99915790557901</v>
      </c>
      <c r="P345" s="130">
        <v>24.817754770671499</v>
      </c>
      <c r="R345" s="130">
        <v>15027.6617593765</v>
      </c>
      <c r="T345" s="130">
        <v>21305</v>
      </c>
      <c r="U345" s="130">
        <v>1830</v>
      </c>
      <c r="AB345" s="130">
        <v>9240.06</v>
      </c>
      <c r="AC345" s="130">
        <v>9240.0615844726599</v>
      </c>
      <c r="AD345" s="130">
        <v>42.3857673270223</v>
      </c>
      <c r="AF345" s="130">
        <v>9240.0615844726599</v>
      </c>
      <c r="AG345" s="130">
        <v>9877.0202636718805</v>
      </c>
      <c r="AH345" s="130">
        <v>14.1017229964816</v>
      </c>
      <c r="AI345" s="130">
        <v>3074.1637382507301</v>
      </c>
      <c r="AL345" s="130">
        <v>3555.5556640625</v>
      </c>
      <c r="AM345" s="130">
        <v>-2610.3421821594202</v>
      </c>
    </row>
    <row r="346" spans="1:39" ht="16.5" hidden="1" x14ac:dyDescent="0.5">
      <c r="A346" s="20" t="str">
        <f>INDEX(Resource_Match!$B$2:$B$17,MATCH($H346,Resource_Match!$C$2:$C$17,0))</f>
        <v>Solar</v>
      </c>
      <c r="B346" s="20" t="str">
        <f>INDEX(Resource_Match!$A$2:$A$17,MATCH($H346,Resource_Match!$C$2:$C$17,0))</f>
        <v>Utility Solar</v>
      </c>
      <c r="C346" s="20" t="str">
        <f>IFERROR(INDEX(Project_Match!$C$3:$C$151,MATCH(I346,Project_Match!$A$3:$A$151,0)),"")</f>
        <v>New Solar</v>
      </c>
      <c r="D346" s="129" t="s">
        <v>408</v>
      </c>
      <c r="E346" s="129">
        <v>0</v>
      </c>
      <c r="F346" s="129" t="s">
        <v>407</v>
      </c>
      <c r="G346" s="130" t="s">
        <v>407</v>
      </c>
      <c r="H346" s="130" t="s">
        <v>45</v>
      </c>
      <c r="I346" s="130" t="s">
        <v>208</v>
      </c>
      <c r="J346" s="129">
        <v>2036</v>
      </c>
      <c r="K346" s="130">
        <v>20</v>
      </c>
      <c r="L346" s="130">
        <v>400</v>
      </c>
      <c r="M346" s="130">
        <v>196</v>
      </c>
      <c r="N346" s="130">
        <v>26.528553558829099</v>
      </c>
      <c r="O346" s="130">
        <v>871.996631622314</v>
      </c>
      <c r="P346" s="130">
        <v>24.817754770671499</v>
      </c>
      <c r="R346" s="130">
        <v>60110.647037506104</v>
      </c>
      <c r="T346" s="130">
        <v>85220</v>
      </c>
      <c r="U346" s="130">
        <v>7320</v>
      </c>
      <c r="AB346" s="130">
        <v>31597.25</v>
      </c>
      <c r="AC346" s="130">
        <v>31597.2492675781</v>
      </c>
      <c r="AD346" s="130">
        <v>36.235517571659301</v>
      </c>
      <c r="AF346" s="130">
        <v>31597.2492675781</v>
      </c>
      <c r="AG346" s="130">
        <v>33775.3876953125</v>
      </c>
      <c r="AH346" s="130">
        <v>14.1017229964816</v>
      </c>
      <c r="AI346" s="130">
        <v>12296.654953002901</v>
      </c>
      <c r="AL346" s="130">
        <v>10888.889221191401</v>
      </c>
      <c r="AM346" s="130">
        <v>-8411.7050933837909</v>
      </c>
    </row>
    <row r="347" spans="1:39" ht="16.5" hidden="1" x14ac:dyDescent="0.5">
      <c r="A347" s="20" t="str">
        <f>INDEX(Resource_Match!$B$2:$B$17,MATCH($H347,Resource_Match!$C$2:$C$17,0))</f>
        <v>Solar</v>
      </c>
      <c r="B347" s="20" t="str">
        <f>INDEX(Resource_Match!$A$2:$A$17,MATCH($H347,Resource_Match!$C$2:$C$17,0))</f>
        <v>Utility Solar</v>
      </c>
      <c r="C347" s="20" t="str">
        <f>IFERROR(INDEX(Project_Match!$C$3:$C$151,MATCH(I347,Project_Match!$A$3:$A$151,0)),"")</f>
        <v>New Solar</v>
      </c>
      <c r="D347" s="129" t="s">
        <v>408</v>
      </c>
      <c r="E347" s="129">
        <v>0</v>
      </c>
      <c r="F347" s="129" t="s">
        <v>407</v>
      </c>
      <c r="G347" s="130" t="s">
        <v>407</v>
      </c>
      <c r="H347" s="130" t="s">
        <v>45</v>
      </c>
      <c r="I347" s="130" t="s">
        <v>211</v>
      </c>
      <c r="J347" s="129">
        <v>2036</v>
      </c>
      <c r="K347" s="130">
        <v>25</v>
      </c>
      <c r="L347" s="130">
        <v>500</v>
      </c>
      <c r="M347" s="130">
        <v>200</v>
      </c>
      <c r="N347" s="130">
        <v>26.5285525817037</v>
      </c>
      <c r="O347" s="130">
        <v>1089.9957923889201</v>
      </c>
      <c r="P347" s="130">
        <v>24.817754835813201</v>
      </c>
      <c r="R347" s="130">
        <v>75138.309555053696</v>
      </c>
      <c r="T347" s="130">
        <v>106525</v>
      </c>
      <c r="U347" s="130">
        <v>9150</v>
      </c>
      <c r="AB347" s="130">
        <v>37315.19</v>
      </c>
      <c r="AC347" s="130">
        <v>37315.185913085901</v>
      </c>
      <c r="AD347" s="130">
        <v>34.234247667418202</v>
      </c>
      <c r="AF347" s="130">
        <v>37315.185913085901</v>
      </c>
      <c r="AG347" s="130">
        <v>39887.488647460901</v>
      </c>
      <c r="AH347" s="130">
        <v>14.101723186950201</v>
      </c>
      <c r="AI347" s="130">
        <v>15370.818939209001</v>
      </c>
      <c r="AL347" s="130">
        <v>11111.1114501953</v>
      </c>
      <c r="AM347" s="130">
        <v>-10833.255523681601</v>
      </c>
    </row>
    <row r="348" spans="1:39" ht="16.5" hidden="1" x14ac:dyDescent="0.5">
      <c r="A348" s="20" t="str">
        <f>INDEX(Resource_Match!$B$2:$B$17,MATCH($H348,Resource_Match!$C$2:$C$17,0))</f>
        <v>Solar</v>
      </c>
      <c r="B348" s="20" t="str">
        <f>INDEX(Resource_Match!$A$2:$A$17,MATCH($H348,Resource_Match!$C$2:$C$17,0))</f>
        <v>Utility Solar</v>
      </c>
      <c r="C348" s="20" t="str">
        <f>IFERROR(INDEX(Project_Match!$C$3:$C$151,MATCH(I348,Project_Match!$A$3:$A$151,0)),"")</f>
        <v>New Solar</v>
      </c>
      <c r="D348" s="129" t="s">
        <v>408</v>
      </c>
      <c r="E348" s="129">
        <v>0</v>
      </c>
      <c r="F348" s="129" t="s">
        <v>407</v>
      </c>
      <c r="G348" s="130" t="s">
        <v>407</v>
      </c>
      <c r="H348" s="130" t="s">
        <v>45</v>
      </c>
      <c r="I348" s="130" t="s">
        <v>214</v>
      </c>
      <c r="J348" s="129">
        <v>2036</v>
      </c>
      <c r="K348" s="130">
        <v>25</v>
      </c>
      <c r="L348" s="130">
        <v>500</v>
      </c>
      <c r="M348" s="130">
        <v>200</v>
      </c>
      <c r="N348" s="130">
        <v>26.5285525817037</v>
      </c>
      <c r="O348" s="130">
        <v>1089.9957923889201</v>
      </c>
      <c r="P348" s="130">
        <v>24.817754835813201</v>
      </c>
      <c r="R348" s="130">
        <v>75138.309555053696</v>
      </c>
      <c r="T348" s="130">
        <v>106525</v>
      </c>
      <c r="U348" s="130">
        <v>9150</v>
      </c>
      <c r="AB348" s="130">
        <v>35159.629999999997</v>
      </c>
      <c r="AC348" s="130">
        <v>35159.632690429702</v>
      </c>
      <c r="AD348" s="130">
        <v>32.256668269674002</v>
      </c>
      <c r="AF348" s="130">
        <v>35159.632690429702</v>
      </c>
      <c r="AG348" s="130">
        <v>37583.346191406301</v>
      </c>
      <c r="AH348" s="130">
        <v>14.101723186950201</v>
      </c>
      <c r="AI348" s="130">
        <v>15370.818939209001</v>
      </c>
      <c r="AL348" s="130">
        <v>11111.1114501953</v>
      </c>
      <c r="AM348" s="130">
        <v>-8677.7023010253906</v>
      </c>
    </row>
    <row r="349" spans="1:39" ht="16.5" hidden="1" x14ac:dyDescent="0.5">
      <c r="A349" s="20" t="str">
        <f>INDEX(Resource_Match!$B$2:$B$17,MATCH($H349,Resource_Match!$C$2:$C$17,0))</f>
        <v>Solar</v>
      </c>
      <c r="B349" s="20" t="str">
        <f>INDEX(Resource_Match!$A$2:$A$17,MATCH($H349,Resource_Match!$C$2:$C$17,0))</f>
        <v>Utility Solar</v>
      </c>
      <c r="C349" s="20" t="str">
        <f>IFERROR(INDEX(Project_Match!$C$3:$C$151,MATCH(I349,Project_Match!$A$3:$A$151,0)),"")</f>
        <v>New Solar</v>
      </c>
      <c r="D349" s="129" t="s">
        <v>408</v>
      </c>
      <c r="E349" s="129">
        <v>0</v>
      </c>
      <c r="F349" s="129" t="s">
        <v>407</v>
      </c>
      <c r="G349" s="130" t="s">
        <v>407</v>
      </c>
      <c r="H349" s="130" t="s">
        <v>45</v>
      </c>
      <c r="I349" s="130" t="s">
        <v>217</v>
      </c>
      <c r="J349" s="129">
        <v>2036</v>
      </c>
      <c r="K349" s="130">
        <v>14</v>
      </c>
      <c r="L349" s="130">
        <v>280</v>
      </c>
      <c r="M349" s="130">
        <v>112</v>
      </c>
      <c r="N349" s="130">
        <v>26.528554024126802</v>
      </c>
      <c r="O349" s="130">
        <v>610.39763069152798</v>
      </c>
      <c r="P349" s="130">
        <v>24.8177543053737</v>
      </c>
      <c r="R349" s="130">
        <v>42077.452190399199</v>
      </c>
      <c r="T349" s="130">
        <v>59654</v>
      </c>
      <c r="U349" s="130">
        <v>5124</v>
      </c>
      <c r="AB349" s="130">
        <v>18496.48</v>
      </c>
      <c r="AC349" s="130">
        <v>18496.4814453125</v>
      </c>
      <c r="AD349" s="130">
        <v>30.302348035587201</v>
      </c>
      <c r="AF349" s="130">
        <v>18496.4814453125</v>
      </c>
      <c r="AG349" s="130">
        <v>19771.526794433601</v>
      </c>
      <c r="AH349" s="130">
        <v>14.1017243532865</v>
      </c>
      <c r="AI349" s="130">
        <v>8607.6591339111292</v>
      </c>
      <c r="AL349" s="130">
        <v>6222.2224121093795</v>
      </c>
      <c r="AM349" s="130">
        <v>-3666.5998992919899</v>
      </c>
    </row>
    <row r="350" spans="1:39" ht="16.5" hidden="1" x14ac:dyDescent="0.5">
      <c r="A350" s="20" t="str">
        <f>INDEX(Resource_Match!$B$2:$B$17,MATCH($H350,Resource_Match!$C$2:$C$17,0))</f>
        <v>Solar</v>
      </c>
      <c r="B350" s="20" t="str">
        <f>INDEX(Resource_Match!$A$2:$A$17,MATCH($H350,Resource_Match!$C$2:$C$17,0))</f>
        <v>Utility Solar</v>
      </c>
      <c r="C350" s="20" t="str">
        <f>IFERROR(INDEX(Project_Match!$C$3:$C$151,MATCH(I350,Project_Match!$A$3:$A$151,0)),"")</f>
        <v>New Solar</v>
      </c>
      <c r="D350" s="129" t="s">
        <v>408</v>
      </c>
      <c r="E350" s="129">
        <v>0</v>
      </c>
      <c r="F350" s="129" t="s">
        <v>407</v>
      </c>
      <c r="G350" s="130" t="s">
        <v>407</v>
      </c>
      <c r="H350" s="130" t="s">
        <v>45</v>
      </c>
      <c r="I350" s="130" t="s">
        <v>219</v>
      </c>
      <c r="J350" s="129">
        <v>2036</v>
      </c>
      <c r="K350" s="130">
        <v>7</v>
      </c>
      <c r="L350" s="130">
        <v>140</v>
      </c>
      <c r="M350" s="130">
        <v>37.800003051757798</v>
      </c>
      <c r="N350" s="130">
        <v>26.528554024126802</v>
      </c>
      <c r="O350" s="130">
        <v>305.19881534576399</v>
      </c>
      <c r="P350" s="130">
        <v>24.8177543053737</v>
      </c>
      <c r="R350" s="130">
        <v>21038.7260951996</v>
      </c>
      <c r="T350" s="130">
        <v>29827</v>
      </c>
      <c r="U350" s="130">
        <v>2562</v>
      </c>
      <c r="AB350" s="130">
        <v>8546.43</v>
      </c>
      <c r="AC350" s="130">
        <v>8546.4263916015607</v>
      </c>
      <c r="AD350" s="130">
        <v>28.0028163999234</v>
      </c>
      <c r="AF350" s="130">
        <v>8546.4263916015607</v>
      </c>
      <c r="AG350" s="130">
        <v>9135.5698852539099</v>
      </c>
      <c r="AH350" s="130">
        <v>14.1017243532865</v>
      </c>
      <c r="AI350" s="130">
        <v>4303.82956695557</v>
      </c>
      <c r="AL350" s="130">
        <v>2100.0002336290199</v>
      </c>
      <c r="AM350" s="130">
        <v>-2142.5965910169798</v>
      </c>
    </row>
    <row r="351" spans="1:39" ht="16.5" hidden="1" x14ac:dyDescent="0.5">
      <c r="A351" s="20" t="str">
        <f>INDEX(Resource_Match!$B$2:$B$17,MATCH($H351,Resource_Match!$C$2:$C$17,0))</f>
        <v>Solar</v>
      </c>
      <c r="B351" s="20" t="str">
        <f>INDEX(Resource_Match!$A$2:$A$17,MATCH($H351,Resource_Match!$C$2:$C$17,0))</f>
        <v>Utility Solar</v>
      </c>
      <c r="C351" s="20" t="str">
        <f>IFERROR(INDEX(Project_Match!$C$3:$C$151,MATCH(I351,Project_Match!$A$3:$A$151,0)),"")</f>
        <v>New Solar</v>
      </c>
      <c r="D351" s="129" t="s">
        <v>408</v>
      </c>
      <c r="E351" s="129">
        <v>0</v>
      </c>
      <c r="F351" s="129" t="s">
        <v>407</v>
      </c>
      <c r="G351" s="130" t="s">
        <v>407</v>
      </c>
      <c r="H351" s="130" t="s">
        <v>45</v>
      </c>
      <c r="I351" s="130" t="s">
        <v>222</v>
      </c>
      <c r="J351" s="129">
        <v>2036</v>
      </c>
      <c r="K351" s="130">
        <v>8</v>
      </c>
      <c r="L351" s="130">
        <v>160</v>
      </c>
      <c r="M351" s="130">
        <v>43.200000762939503</v>
      </c>
      <c r="N351" s="130">
        <v>26.528553151693501</v>
      </c>
      <c r="O351" s="130">
        <v>348.79864501953102</v>
      </c>
      <c r="P351" s="130">
        <v>24.8177542278241</v>
      </c>
      <c r="R351" s="130">
        <v>24044.258600235</v>
      </c>
      <c r="T351" s="130">
        <v>34088</v>
      </c>
      <c r="U351" s="130">
        <v>2928</v>
      </c>
      <c r="AB351" s="130">
        <v>9388.48</v>
      </c>
      <c r="AC351" s="130">
        <v>9388.4816894531305</v>
      </c>
      <c r="AD351" s="130">
        <v>26.916623167866401</v>
      </c>
      <c r="AF351" s="130">
        <v>9388.4816894531305</v>
      </c>
      <c r="AG351" s="130">
        <v>10035.671417236301</v>
      </c>
      <c r="AH351" s="130">
        <v>14.101724569213101</v>
      </c>
      <c r="AI351" s="130">
        <v>4918.6624221801803</v>
      </c>
      <c r="AL351" s="130">
        <v>2400.0001156277099</v>
      </c>
      <c r="AM351" s="130">
        <v>-2069.8191516452398</v>
      </c>
    </row>
    <row r="352" spans="1:39" ht="16.5" hidden="1" x14ac:dyDescent="0.5">
      <c r="A352" s="20" t="str">
        <f>INDEX(Resource_Match!$B$2:$B$17,MATCH($H352,Resource_Match!$C$2:$C$17,0))</f>
        <v>Capacity Only PPA</v>
      </c>
      <c r="B352" s="20" t="str">
        <f>INDEX(Resource_Match!$A$2:$A$17,MATCH($H352,Resource_Match!$C$2:$C$17,0))</f>
        <v>Capacity Only PPA</v>
      </c>
      <c r="C352" s="20" t="str">
        <f>IFERROR(INDEX(Project_Match!$C$3:$C$151,MATCH(I352,Project_Match!$A$3:$A$151,0)),"")</f>
        <v/>
      </c>
      <c r="D352" s="129" t="s">
        <v>408</v>
      </c>
      <c r="E352" s="129">
        <v>0</v>
      </c>
      <c r="F352" s="129" t="s">
        <v>407</v>
      </c>
      <c r="G352" s="130" t="s">
        <v>407</v>
      </c>
      <c r="H352" s="130" t="s">
        <v>402</v>
      </c>
      <c r="I352" s="130" t="s">
        <v>422</v>
      </c>
      <c r="J352" s="129">
        <v>2036</v>
      </c>
      <c r="K352" s="130">
        <v>1</v>
      </c>
      <c r="L352" s="130">
        <v>50</v>
      </c>
      <c r="M352" s="130">
        <v>50</v>
      </c>
      <c r="N352" s="130">
        <v>0</v>
      </c>
      <c r="AE352" s="130">
        <v>4648.7775878906295</v>
      </c>
      <c r="AF352" s="130">
        <v>4648.7775878906295</v>
      </c>
      <c r="AG352" s="130">
        <v>4648.7775878906295</v>
      </c>
      <c r="AL352" s="130">
        <v>2777.7778625488299</v>
      </c>
      <c r="AM352" s="130">
        <v>-1870.9997253418001</v>
      </c>
    </row>
    <row r="353" spans="1:39" ht="16.5" x14ac:dyDescent="0.5">
      <c r="A353" s="20" t="str">
        <f>INDEX(Resource_Match!$B$2:$B$17,MATCH($H353,Resource_Match!$C$2:$C$17,0))</f>
        <v>Gas</v>
      </c>
      <c r="B353" s="20" t="str">
        <f>INDEX(Resource_Match!$A$2:$A$17,MATCH($H353,Resource_Match!$C$2:$C$17,0))</f>
        <v>Gas</v>
      </c>
      <c r="C353" s="20" t="str">
        <f>IFERROR(INDEX(Project_Match!$C$3:$C$151,MATCH(I353,Project_Match!$A$3:$A$151,0)),"")</f>
        <v/>
      </c>
      <c r="D353" s="129" t="s">
        <v>408</v>
      </c>
      <c r="E353" s="129">
        <v>0</v>
      </c>
      <c r="F353" s="129" t="s">
        <v>407</v>
      </c>
      <c r="G353" s="130" t="s">
        <v>407</v>
      </c>
      <c r="H353" s="130" t="s">
        <v>41</v>
      </c>
      <c r="I353" s="130" t="s">
        <v>445</v>
      </c>
      <c r="J353" s="129">
        <v>2036</v>
      </c>
      <c r="K353" s="130">
        <v>1</v>
      </c>
      <c r="L353" s="130">
        <v>125</v>
      </c>
      <c r="M353" s="130">
        <v>125</v>
      </c>
      <c r="N353" s="130">
        <v>87.469320523065704</v>
      </c>
      <c r="AE353" s="130">
        <v>1321.0915832519499</v>
      </c>
      <c r="AF353" s="130">
        <v>1321.0915832519499</v>
      </c>
      <c r="AG353" s="130">
        <v>1321.0915832519499</v>
      </c>
      <c r="AL353" s="130">
        <v>6944.4446563720703</v>
      </c>
      <c r="AM353" s="130">
        <v>5623.3530731201199</v>
      </c>
    </row>
    <row r="354" spans="1:39" ht="16.5" hidden="1" x14ac:dyDescent="0.5">
      <c r="A354" s="20" t="str">
        <f>INDEX(Resource_Match!$B$2:$B$17,MATCH($H354,Resource_Match!$C$2:$C$17,0))</f>
        <v>Solar</v>
      </c>
      <c r="B354" s="20" t="str">
        <f>INDEX(Resource_Match!$A$2:$A$17,MATCH($H354,Resource_Match!$C$2:$C$17,0))</f>
        <v>Utility Solar</v>
      </c>
      <c r="C354" s="20" t="str">
        <f>IFERROR(INDEX(Project_Match!$C$3:$C$151,MATCH(I354,Project_Match!$A$3:$A$151,0)),"")</f>
        <v>New Solar</v>
      </c>
      <c r="D354" s="129" t="s">
        <v>408</v>
      </c>
      <c r="E354" s="129">
        <v>0</v>
      </c>
      <c r="F354" s="129" t="s">
        <v>407</v>
      </c>
      <c r="G354" s="130" t="s">
        <v>407</v>
      </c>
      <c r="H354" s="130" t="s">
        <v>45</v>
      </c>
      <c r="I354" s="130" t="s">
        <v>265</v>
      </c>
      <c r="J354" s="129">
        <v>2037</v>
      </c>
      <c r="K354" s="130">
        <v>5</v>
      </c>
      <c r="L354" s="130">
        <v>100</v>
      </c>
      <c r="M354" s="130">
        <v>64</v>
      </c>
      <c r="N354" s="130">
        <v>26.5806089253186</v>
      </c>
      <c r="O354" s="130">
        <v>217.93926334381101</v>
      </c>
      <c r="P354" s="130">
        <v>24.878911340617702</v>
      </c>
      <c r="R354" s="130">
        <v>14906.870930671699</v>
      </c>
      <c r="T354" s="130">
        <v>21235</v>
      </c>
      <c r="U354" s="130">
        <v>1825</v>
      </c>
      <c r="AB354" s="130">
        <v>9440.75</v>
      </c>
      <c r="AC354" s="130">
        <v>9440.748046875</v>
      </c>
      <c r="AD354" s="130">
        <v>43.318252535256597</v>
      </c>
      <c r="AF354" s="130">
        <v>9440.748046875</v>
      </c>
      <c r="AG354" s="130">
        <v>10086.487487793</v>
      </c>
      <c r="AH354" s="130">
        <v>15.429090939594699</v>
      </c>
      <c r="AI354" s="130">
        <v>3362.60471343994</v>
      </c>
      <c r="AL354" s="130">
        <v>3555.5556640625</v>
      </c>
      <c r="AM354" s="130">
        <v>-2522.58766937256</v>
      </c>
    </row>
    <row r="355" spans="1:39" ht="16.5" hidden="1" x14ac:dyDescent="0.5">
      <c r="A355" s="20" t="str">
        <f>INDEX(Resource_Match!$B$2:$B$17,MATCH($H355,Resource_Match!$C$2:$C$17,0))</f>
        <v>Solar</v>
      </c>
      <c r="B355" s="20" t="str">
        <f>INDEX(Resource_Match!$A$2:$A$17,MATCH($H355,Resource_Match!$C$2:$C$17,0))</f>
        <v>Utility Solar</v>
      </c>
      <c r="C355" s="20" t="str">
        <f>IFERROR(INDEX(Project_Match!$C$3:$C$151,MATCH(I355,Project_Match!$A$3:$A$151,0)),"")</f>
        <v>New Solar</v>
      </c>
      <c r="D355" s="129" t="s">
        <v>408</v>
      </c>
      <c r="E355" s="129">
        <v>0</v>
      </c>
      <c r="F355" s="129" t="s">
        <v>407</v>
      </c>
      <c r="G355" s="130" t="s">
        <v>407</v>
      </c>
      <c r="H355" s="130" t="s">
        <v>45</v>
      </c>
      <c r="I355" s="130" t="s">
        <v>208</v>
      </c>
      <c r="J355" s="129">
        <v>2037</v>
      </c>
      <c r="K355" s="130">
        <v>20</v>
      </c>
      <c r="L355" s="130">
        <v>400</v>
      </c>
      <c r="M355" s="130">
        <v>196</v>
      </c>
      <c r="N355" s="130">
        <v>26.5806089253186</v>
      </c>
      <c r="O355" s="130">
        <v>871.75705337524403</v>
      </c>
      <c r="P355" s="130">
        <v>24.878911340617702</v>
      </c>
      <c r="R355" s="130">
        <v>59627.483722686797</v>
      </c>
      <c r="T355" s="130">
        <v>84940</v>
      </c>
      <c r="U355" s="130">
        <v>7300</v>
      </c>
      <c r="AB355" s="130">
        <v>32283.52</v>
      </c>
      <c r="AC355" s="130">
        <v>32283.517944335901</v>
      </c>
      <c r="AD355" s="130">
        <v>37.032700589391901</v>
      </c>
      <c r="AF355" s="130">
        <v>32283.517944335901</v>
      </c>
      <c r="AG355" s="130">
        <v>34491.684204101599</v>
      </c>
      <c r="AH355" s="130">
        <v>15.429090939594699</v>
      </c>
      <c r="AI355" s="130">
        <v>13450.4188537598</v>
      </c>
      <c r="AL355" s="130">
        <v>10888.889221191401</v>
      </c>
      <c r="AM355" s="130">
        <v>-7944.2098693847702</v>
      </c>
    </row>
    <row r="356" spans="1:39" ht="16.5" hidden="1" x14ac:dyDescent="0.5">
      <c r="A356" s="20" t="str">
        <f>INDEX(Resource_Match!$B$2:$B$17,MATCH($H356,Resource_Match!$C$2:$C$17,0))</f>
        <v>Solar</v>
      </c>
      <c r="B356" s="20" t="str">
        <f>INDEX(Resource_Match!$A$2:$A$17,MATCH($H356,Resource_Match!$C$2:$C$17,0))</f>
        <v>Utility Solar</v>
      </c>
      <c r="C356" s="20" t="str">
        <f>IFERROR(INDEX(Project_Match!$C$3:$C$151,MATCH(I356,Project_Match!$A$3:$A$151,0)),"")</f>
        <v>New Solar</v>
      </c>
      <c r="D356" s="129" t="s">
        <v>408</v>
      </c>
      <c r="E356" s="129">
        <v>0</v>
      </c>
      <c r="F356" s="129" t="s">
        <v>407</v>
      </c>
      <c r="G356" s="130" t="s">
        <v>407</v>
      </c>
      <c r="H356" s="130" t="s">
        <v>45</v>
      </c>
      <c r="I356" s="130" t="s">
        <v>211</v>
      </c>
      <c r="J356" s="129">
        <v>2037</v>
      </c>
      <c r="K356" s="130">
        <v>25</v>
      </c>
      <c r="L356" s="130">
        <v>500</v>
      </c>
      <c r="M356" s="130">
        <v>200</v>
      </c>
      <c r="N356" s="130">
        <v>26.5806090124122</v>
      </c>
      <c r="O356" s="130">
        <v>1089.69630813599</v>
      </c>
      <c r="P356" s="130">
        <v>24.878911144657199</v>
      </c>
      <c r="R356" s="130">
        <v>74534.349586486802</v>
      </c>
      <c r="T356" s="130">
        <v>106175</v>
      </c>
      <c r="U356" s="130">
        <v>9125</v>
      </c>
      <c r="AB356" s="130">
        <v>38125.64</v>
      </c>
      <c r="AC356" s="130">
        <v>38125.640502929702</v>
      </c>
      <c r="AD356" s="130">
        <v>34.987399900571098</v>
      </c>
      <c r="AF356" s="130">
        <v>38125.640502929702</v>
      </c>
      <c r="AG356" s="130">
        <v>40733.403076171897</v>
      </c>
      <c r="AH356" s="130">
        <v>15.4290904379988</v>
      </c>
      <c r="AI356" s="130">
        <v>16813.022888183601</v>
      </c>
      <c r="AL356" s="130">
        <v>11111.1114501953</v>
      </c>
      <c r="AM356" s="130">
        <v>-10201.506164550799</v>
      </c>
    </row>
    <row r="357" spans="1:39" ht="16.5" hidden="1" x14ac:dyDescent="0.5">
      <c r="A357" s="20" t="str">
        <f>INDEX(Resource_Match!$B$2:$B$17,MATCH($H357,Resource_Match!$C$2:$C$17,0))</f>
        <v>Solar</v>
      </c>
      <c r="B357" s="20" t="str">
        <f>INDEX(Resource_Match!$A$2:$A$17,MATCH($H357,Resource_Match!$C$2:$C$17,0))</f>
        <v>Utility Solar</v>
      </c>
      <c r="C357" s="20" t="str">
        <f>IFERROR(INDEX(Project_Match!$C$3:$C$151,MATCH(I357,Project_Match!$A$3:$A$151,0)),"")</f>
        <v>New Solar</v>
      </c>
      <c r="D357" s="129" t="s">
        <v>408</v>
      </c>
      <c r="E357" s="129">
        <v>0</v>
      </c>
      <c r="F357" s="129" t="s">
        <v>407</v>
      </c>
      <c r="G357" s="130" t="s">
        <v>407</v>
      </c>
      <c r="H357" s="130" t="s">
        <v>45</v>
      </c>
      <c r="I357" s="130" t="s">
        <v>214</v>
      </c>
      <c r="J357" s="129">
        <v>2037</v>
      </c>
      <c r="K357" s="130">
        <v>25</v>
      </c>
      <c r="L357" s="130">
        <v>500</v>
      </c>
      <c r="M357" s="130">
        <v>200</v>
      </c>
      <c r="N357" s="130">
        <v>26.5806090124122</v>
      </c>
      <c r="O357" s="130">
        <v>1089.69630813599</v>
      </c>
      <c r="P357" s="130">
        <v>24.878911144657199</v>
      </c>
      <c r="R357" s="130">
        <v>74534.349586486802</v>
      </c>
      <c r="T357" s="130">
        <v>106175</v>
      </c>
      <c r="U357" s="130">
        <v>9125</v>
      </c>
      <c r="AB357" s="130">
        <v>35923.269999999997</v>
      </c>
      <c r="AC357" s="130">
        <v>35923.271484375</v>
      </c>
      <c r="AD357" s="130">
        <v>32.966314757755498</v>
      </c>
      <c r="AF357" s="130">
        <v>35923.271484375</v>
      </c>
      <c r="AG357" s="130">
        <v>38380.396240234397</v>
      </c>
      <c r="AH357" s="130">
        <v>15.4290904379988</v>
      </c>
      <c r="AI357" s="130">
        <v>16813.022888183601</v>
      </c>
      <c r="AL357" s="130">
        <v>11111.1114501953</v>
      </c>
      <c r="AM357" s="130">
        <v>-7999.1371459960901</v>
      </c>
    </row>
    <row r="358" spans="1:39" ht="16.5" hidden="1" x14ac:dyDescent="0.5">
      <c r="A358" s="20" t="str">
        <f>INDEX(Resource_Match!$B$2:$B$17,MATCH($H358,Resource_Match!$C$2:$C$17,0))</f>
        <v>Solar</v>
      </c>
      <c r="B358" s="20" t="str">
        <f>INDEX(Resource_Match!$A$2:$A$17,MATCH($H358,Resource_Match!$C$2:$C$17,0))</f>
        <v>Utility Solar</v>
      </c>
      <c r="C358" s="20" t="str">
        <f>IFERROR(INDEX(Project_Match!$C$3:$C$151,MATCH(I358,Project_Match!$A$3:$A$151,0)),"")</f>
        <v>New Solar</v>
      </c>
      <c r="D358" s="129" t="s">
        <v>408</v>
      </c>
      <c r="E358" s="129">
        <v>0</v>
      </c>
      <c r="F358" s="129" t="s">
        <v>407</v>
      </c>
      <c r="G358" s="130" t="s">
        <v>407</v>
      </c>
      <c r="H358" s="130" t="s">
        <v>45</v>
      </c>
      <c r="I358" s="130" t="s">
        <v>217</v>
      </c>
      <c r="J358" s="129">
        <v>2037</v>
      </c>
      <c r="K358" s="130">
        <v>14</v>
      </c>
      <c r="L358" s="130">
        <v>280</v>
      </c>
      <c r="M358" s="130">
        <v>112</v>
      </c>
      <c r="N358" s="130">
        <v>26.580609143052499</v>
      </c>
      <c r="O358" s="130">
        <v>610.22992897033703</v>
      </c>
      <c r="P358" s="130">
        <v>24.878910998464502</v>
      </c>
      <c r="R358" s="130">
        <v>41739.237043380701</v>
      </c>
      <c r="T358" s="130">
        <v>59458</v>
      </c>
      <c r="U358" s="130">
        <v>5110</v>
      </c>
      <c r="AB358" s="130">
        <v>18898.21</v>
      </c>
      <c r="AC358" s="130">
        <v>18898.2102050781</v>
      </c>
      <c r="AD358" s="130">
        <v>30.968999237657499</v>
      </c>
      <c r="AF358" s="130">
        <v>18898.2102050781</v>
      </c>
      <c r="AG358" s="130">
        <v>20190.833496093801</v>
      </c>
      <c r="AH358" s="130">
        <v>15.4290908017172</v>
      </c>
      <c r="AI358" s="130">
        <v>9415.2929840087909</v>
      </c>
      <c r="AL358" s="130">
        <v>6222.2224121093795</v>
      </c>
      <c r="AM358" s="130">
        <v>-3260.69480895996</v>
      </c>
    </row>
    <row r="359" spans="1:39" ht="16.5" hidden="1" x14ac:dyDescent="0.5">
      <c r="A359" s="20" t="str">
        <f>INDEX(Resource_Match!$B$2:$B$17,MATCH($H359,Resource_Match!$C$2:$C$17,0))</f>
        <v>Solar</v>
      </c>
      <c r="B359" s="20" t="str">
        <f>INDEX(Resource_Match!$A$2:$A$17,MATCH($H359,Resource_Match!$C$2:$C$17,0))</f>
        <v>Utility Solar</v>
      </c>
      <c r="C359" s="20" t="str">
        <f>IFERROR(INDEX(Project_Match!$C$3:$C$151,MATCH(I359,Project_Match!$A$3:$A$151,0)),"")</f>
        <v>New Solar</v>
      </c>
      <c r="D359" s="129" t="s">
        <v>408</v>
      </c>
      <c r="E359" s="129">
        <v>0</v>
      </c>
      <c r="F359" s="129" t="s">
        <v>407</v>
      </c>
      <c r="G359" s="130" t="s">
        <v>407</v>
      </c>
      <c r="H359" s="130" t="s">
        <v>45</v>
      </c>
      <c r="I359" s="130" t="s">
        <v>219</v>
      </c>
      <c r="J359" s="129">
        <v>2037</v>
      </c>
      <c r="K359" s="130">
        <v>7</v>
      </c>
      <c r="L359" s="130">
        <v>140</v>
      </c>
      <c r="M359" s="130">
        <v>37.800003051757798</v>
      </c>
      <c r="N359" s="130">
        <v>26.580609143052499</v>
      </c>
      <c r="O359" s="130">
        <v>305.114964485168</v>
      </c>
      <c r="P359" s="130">
        <v>24.878910998464502</v>
      </c>
      <c r="R359" s="130">
        <v>20869.618521690401</v>
      </c>
      <c r="T359" s="130">
        <v>29729</v>
      </c>
      <c r="U359" s="130">
        <v>2555</v>
      </c>
      <c r="AB359" s="130">
        <v>8732.0499999999993</v>
      </c>
      <c r="AC359" s="130">
        <v>8732.0474548339807</v>
      </c>
      <c r="AD359" s="130">
        <v>28.618876394895601</v>
      </c>
      <c r="AF359" s="130">
        <v>8732.0474548339807</v>
      </c>
      <c r="AG359" s="130">
        <v>9329.3128356933594</v>
      </c>
      <c r="AH359" s="130">
        <v>15.4290908017172</v>
      </c>
      <c r="AI359" s="130">
        <v>4707.64649200439</v>
      </c>
      <c r="AL359" s="130">
        <v>2100.0002336290199</v>
      </c>
      <c r="AM359" s="130">
        <v>-1924.4007292005699</v>
      </c>
    </row>
    <row r="360" spans="1:39" ht="16.5" hidden="1" x14ac:dyDescent="0.5">
      <c r="A360" s="20" t="str">
        <f>INDEX(Resource_Match!$B$2:$B$17,MATCH($H360,Resource_Match!$C$2:$C$17,0))</f>
        <v>Solar</v>
      </c>
      <c r="B360" s="20" t="str">
        <f>INDEX(Resource_Match!$A$2:$A$17,MATCH($H360,Resource_Match!$C$2:$C$17,0))</f>
        <v>Utility Solar</v>
      </c>
      <c r="C360" s="20" t="str">
        <f>IFERROR(INDEX(Project_Match!$C$3:$C$151,MATCH(I360,Project_Match!$A$3:$A$151,0)),"")</f>
        <v>New Solar</v>
      </c>
      <c r="D360" s="129" t="s">
        <v>408</v>
      </c>
      <c r="E360" s="129">
        <v>0</v>
      </c>
      <c r="F360" s="129" t="s">
        <v>407</v>
      </c>
      <c r="G360" s="130" t="s">
        <v>407</v>
      </c>
      <c r="H360" s="130" t="s">
        <v>45</v>
      </c>
      <c r="I360" s="130" t="s">
        <v>222</v>
      </c>
      <c r="J360" s="129">
        <v>2037</v>
      </c>
      <c r="K360" s="130">
        <v>8</v>
      </c>
      <c r="L360" s="130">
        <v>160</v>
      </c>
      <c r="M360" s="130">
        <v>43.200000762939503</v>
      </c>
      <c r="N360" s="130">
        <v>26.5806090069688</v>
      </c>
      <c r="O360" s="130">
        <v>348.70281791687</v>
      </c>
      <c r="P360" s="130">
        <v>24.8789110956671</v>
      </c>
      <c r="R360" s="130">
        <v>23850.992195129402</v>
      </c>
      <c r="T360" s="130">
        <v>33976</v>
      </c>
      <c r="U360" s="130">
        <v>2920</v>
      </c>
      <c r="AB360" s="130">
        <v>9592.39</v>
      </c>
      <c r="AC360" s="130">
        <v>9592.3916625976599</v>
      </c>
      <c r="AD360" s="130">
        <v>27.508787339035699</v>
      </c>
      <c r="AF360" s="130">
        <v>9592.3916625976599</v>
      </c>
      <c r="AG360" s="130">
        <v>10248.5038146973</v>
      </c>
      <c r="AH360" s="130">
        <v>15.429091200901899</v>
      </c>
      <c r="AI360" s="130">
        <v>5380.1675796508798</v>
      </c>
      <c r="AL360" s="130">
        <v>2400.0001156277099</v>
      </c>
      <c r="AM360" s="130">
        <v>-1812.22396731906</v>
      </c>
    </row>
    <row r="361" spans="1:39" ht="16.5" hidden="1" x14ac:dyDescent="0.5">
      <c r="A361" s="20" t="str">
        <f>INDEX(Resource_Match!$B$2:$B$17,MATCH($H361,Resource_Match!$C$2:$C$17,0))</f>
        <v>Capacity Only PPA</v>
      </c>
      <c r="B361" s="20" t="str">
        <f>INDEX(Resource_Match!$A$2:$A$17,MATCH($H361,Resource_Match!$C$2:$C$17,0))</f>
        <v>Capacity Only PPA</v>
      </c>
      <c r="C361" s="20" t="str">
        <f>IFERROR(INDEX(Project_Match!$C$3:$C$151,MATCH(I361,Project_Match!$A$3:$A$151,0)),"")</f>
        <v/>
      </c>
      <c r="D361" s="129" t="s">
        <v>408</v>
      </c>
      <c r="E361" s="129">
        <v>0</v>
      </c>
      <c r="F361" s="129" t="s">
        <v>407</v>
      </c>
      <c r="G361" s="130" t="s">
        <v>407</v>
      </c>
      <c r="H361" s="130" t="s">
        <v>402</v>
      </c>
      <c r="I361" s="130" t="s">
        <v>423</v>
      </c>
      <c r="J361" s="129">
        <v>2037</v>
      </c>
      <c r="K361" s="130">
        <v>1</v>
      </c>
      <c r="L361" s="130">
        <v>50</v>
      </c>
      <c r="M361" s="130">
        <v>50</v>
      </c>
      <c r="N361" s="130">
        <v>0</v>
      </c>
      <c r="AE361" s="130">
        <v>4735.6768798828098</v>
      </c>
      <c r="AF361" s="130">
        <v>4735.6768798828098</v>
      </c>
      <c r="AG361" s="130">
        <v>4735.6768798828098</v>
      </c>
      <c r="AL361" s="130">
        <v>2777.7778625488299</v>
      </c>
      <c r="AM361" s="130">
        <v>-1957.8990173339801</v>
      </c>
    </row>
    <row r="362" spans="1:39" ht="16.5" x14ac:dyDescent="0.5">
      <c r="A362" s="20" t="str">
        <f>INDEX(Resource_Match!$B$2:$B$17,MATCH($H362,Resource_Match!$C$2:$C$17,0))</f>
        <v>Gas</v>
      </c>
      <c r="B362" s="20" t="str">
        <f>INDEX(Resource_Match!$A$2:$A$17,MATCH($H362,Resource_Match!$C$2:$C$17,0))</f>
        <v>Gas</v>
      </c>
      <c r="C362" s="20" t="str">
        <f>IFERROR(INDEX(Project_Match!$C$3:$C$151,MATCH(I362,Project_Match!$A$3:$A$151,0)),"")</f>
        <v/>
      </c>
      <c r="D362" s="129" t="s">
        <v>408</v>
      </c>
      <c r="E362" s="129">
        <v>0</v>
      </c>
      <c r="F362" s="129" t="s">
        <v>407</v>
      </c>
      <c r="G362" s="130" t="s">
        <v>407</v>
      </c>
      <c r="H362" s="130" t="s">
        <v>41</v>
      </c>
      <c r="I362" s="130" t="s">
        <v>445</v>
      </c>
      <c r="J362" s="129">
        <v>2037</v>
      </c>
      <c r="K362" s="130">
        <v>1</v>
      </c>
      <c r="L362" s="130">
        <v>125</v>
      </c>
      <c r="M362" s="130">
        <v>125</v>
      </c>
      <c r="N362" s="130">
        <v>87.457633519281501</v>
      </c>
      <c r="AE362" s="130">
        <v>1350.15563964844</v>
      </c>
      <c r="AF362" s="130">
        <v>1350.15563964844</v>
      </c>
      <c r="AG362" s="130">
        <v>1350.15563964844</v>
      </c>
      <c r="AL362" s="130">
        <v>6944.4446563720703</v>
      </c>
      <c r="AM362" s="130">
        <v>5594.2890167236301</v>
      </c>
    </row>
    <row r="363" spans="1:39" ht="16.5" hidden="1" x14ac:dyDescent="0.5">
      <c r="A363" s="20" t="str">
        <f>INDEX(Resource_Match!$B$2:$B$17,MATCH($H363,Resource_Match!$C$2:$C$17,0))</f>
        <v>Solar</v>
      </c>
      <c r="B363" s="20" t="str">
        <f>INDEX(Resource_Match!$A$2:$A$17,MATCH($H363,Resource_Match!$C$2:$C$17,0))</f>
        <v>Utility Solar</v>
      </c>
      <c r="C363" s="20" t="str">
        <f>IFERROR(INDEX(Project_Match!$C$3:$C$151,MATCH(I363,Project_Match!$A$3:$A$151,0)),"")</f>
        <v>New Solar</v>
      </c>
      <c r="D363" s="129" t="s">
        <v>408</v>
      </c>
      <c r="E363" s="129">
        <v>0</v>
      </c>
      <c r="F363" s="129" t="s">
        <v>407</v>
      </c>
      <c r="G363" s="130" t="s">
        <v>407</v>
      </c>
      <c r="H363" s="130" t="s">
        <v>45</v>
      </c>
      <c r="I363" s="130" t="s">
        <v>265</v>
      </c>
      <c r="J363" s="129">
        <v>2038</v>
      </c>
      <c r="K363" s="130">
        <v>5</v>
      </c>
      <c r="L363" s="130">
        <v>100</v>
      </c>
      <c r="M363" s="130">
        <v>64</v>
      </c>
      <c r="N363" s="130">
        <v>26.574048821784601</v>
      </c>
      <c r="O363" s="130">
        <v>217.83067703247099</v>
      </c>
      <c r="P363" s="130">
        <v>24.866515642976101</v>
      </c>
      <c r="R363" s="130">
        <v>14957.9811353683</v>
      </c>
      <c r="T363" s="130">
        <v>21190</v>
      </c>
      <c r="U363" s="130">
        <v>1825</v>
      </c>
      <c r="AB363" s="130">
        <v>9643.64</v>
      </c>
      <c r="AC363" s="130">
        <v>9643.6371154785193</v>
      </c>
      <c r="AD363" s="130">
        <v>44.2712534655575</v>
      </c>
      <c r="AF363" s="130">
        <v>9643.6371154785193</v>
      </c>
      <c r="AG363" s="130">
        <v>10305.8457946777</v>
      </c>
      <c r="AH363" s="130">
        <v>17.0366214877833</v>
      </c>
      <c r="AI363" s="130">
        <v>3711.0987930297902</v>
      </c>
      <c r="AL363" s="130">
        <v>3555.5556640625</v>
      </c>
      <c r="AM363" s="130">
        <v>-2376.98265838623</v>
      </c>
    </row>
    <row r="364" spans="1:39" ht="16.5" hidden="1" x14ac:dyDescent="0.5">
      <c r="A364" s="20" t="str">
        <f>INDEX(Resource_Match!$B$2:$B$17,MATCH($H364,Resource_Match!$C$2:$C$17,0))</f>
        <v>Solar</v>
      </c>
      <c r="B364" s="20" t="str">
        <f>INDEX(Resource_Match!$A$2:$A$17,MATCH($H364,Resource_Match!$C$2:$C$17,0))</f>
        <v>Utility Solar</v>
      </c>
      <c r="C364" s="20" t="str">
        <f>IFERROR(INDEX(Project_Match!$C$3:$C$151,MATCH(I364,Project_Match!$A$3:$A$151,0)),"")</f>
        <v>New Solar</v>
      </c>
      <c r="D364" s="129" t="s">
        <v>408</v>
      </c>
      <c r="E364" s="129">
        <v>0</v>
      </c>
      <c r="F364" s="129" t="s">
        <v>407</v>
      </c>
      <c r="G364" s="130" t="s">
        <v>407</v>
      </c>
      <c r="H364" s="130" t="s">
        <v>45</v>
      </c>
      <c r="I364" s="130" t="s">
        <v>208</v>
      </c>
      <c r="J364" s="129">
        <v>2038</v>
      </c>
      <c r="K364" s="130">
        <v>20</v>
      </c>
      <c r="L364" s="130">
        <v>400</v>
      </c>
      <c r="M364" s="130">
        <v>196</v>
      </c>
      <c r="N364" s="130">
        <v>26.574048821784601</v>
      </c>
      <c r="O364" s="130">
        <v>871.32270812988304</v>
      </c>
      <c r="P364" s="130">
        <v>24.866515642976101</v>
      </c>
      <c r="R364" s="130">
        <v>59831.924541473403</v>
      </c>
      <c r="T364" s="130">
        <v>84760</v>
      </c>
      <c r="U364" s="130">
        <v>7300</v>
      </c>
      <c r="AB364" s="130">
        <v>32977.31</v>
      </c>
      <c r="AC364" s="130">
        <v>32977.313842773401</v>
      </c>
      <c r="AD364" s="130">
        <v>37.847416961681802</v>
      </c>
      <c r="AF364" s="130">
        <v>32977.313842773401</v>
      </c>
      <c r="AG364" s="130">
        <v>35241.797729492202</v>
      </c>
      <c r="AH364" s="130">
        <v>17.0366214877833</v>
      </c>
      <c r="AI364" s="130">
        <v>14844.395172119101</v>
      </c>
      <c r="AL364" s="130">
        <v>10888.889221191401</v>
      </c>
      <c r="AM364" s="130">
        <v>-7244.0294494628897</v>
      </c>
    </row>
    <row r="365" spans="1:39" ht="16.5" hidden="1" x14ac:dyDescent="0.5">
      <c r="A365" s="20" t="str">
        <f>INDEX(Resource_Match!$B$2:$B$17,MATCH($H365,Resource_Match!$C$2:$C$17,0))</f>
        <v>Solar</v>
      </c>
      <c r="B365" s="20" t="str">
        <f>INDEX(Resource_Match!$A$2:$A$17,MATCH($H365,Resource_Match!$C$2:$C$17,0))</f>
        <v>Utility Solar</v>
      </c>
      <c r="C365" s="20" t="str">
        <f>IFERROR(INDEX(Project_Match!$C$3:$C$151,MATCH(I365,Project_Match!$A$3:$A$151,0)),"")</f>
        <v>New Solar</v>
      </c>
      <c r="D365" s="129" t="s">
        <v>408</v>
      </c>
      <c r="E365" s="129">
        <v>0</v>
      </c>
      <c r="F365" s="129" t="s">
        <v>407</v>
      </c>
      <c r="G365" s="130" t="s">
        <v>407</v>
      </c>
      <c r="H365" s="130" t="s">
        <v>45</v>
      </c>
      <c r="I365" s="130" t="s">
        <v>211</v>
      </c>
      <c r="J365" s="129">
        <v>2038</v>
      </c>
      <c r="K365" s="130">
        <v>25</v>
      </c>
      <c r="L365" s="130">
        <v>500</v>
      </c>
      <c r="M365" s="130">
        <v>200</v>
      </c>
      <c r="N365" s="130">
        <v>26.5740492137055</v>
      </c>
      <c r="O365" s="130">
        <v>1089.15342712402</v>
      </c>
      <c r="P365" s="130">
        <v>24.866516601005099</v>
      </c>
      <c r="R365" s="130">
        <v>74789.907840728803</v>
      </c>
      <c r="T365" s="130">
        <v>105950</v>
      </c>
      <c r="U365" s="130">
        <v>9125</v>
      </c>
      <c r="AB365" s="130">
        <v>38944.99</v>
      </c>
      <c r="AC365" s="130">
        <v>38944.992065429702</v>
      </c>
      <c r="AD365" s="130">
        <v>35.757122087258502</v>
      </c>
      <c r="AF365" s="130">
        <v>38944.992065429702</v>
      </c>
      <c r="AG365" s="130">
        <v>41619.263183593801</v>
      </c>
      <c r="AH365" s="130">
        <v>17.036621216684399</v>
      </c>
      <c r="AI365" s="130">
        <v>18555.4943847656</v>
      </c>
      <c r="AL365" s="130">
        <v>11111.1114501953</v>
      </c>
      <c r="AM365" s="130">
        <v>-9278.38623046875</v>
      </c>
    </row>
    <row r="366" spans="1:39" ht="16.5" hidden="1" x14ac:dyDescent="0.5">
      <c r="A366" s="20" t="str">
        <f>INDEX(Resource_Match!$B$2:$B$17,MATCH($H366,Resource_Match!$C$2:$C$17,0))</f>
        <v>Solar</v>
      </c>
      <c r="B366" s="20" t="str">
        <f>INDEX(Resource_Match!$A$2:$A$17,MATCH($H366,Resource_Match!$C$2:$C$17,0))</f>
        <v>Utility Solar</v>
      </c>
      <c r="C366" s="20" t="str">
        <f>IFERROR(INDEX(Project_Match!$C$3:$C$151,MATCH(I366,Project_Match!$A$3:$A$151,0)),"")</f>
        <v>New Solar</v>
      </c>
      <c r="D366" s="129" t="s">
        <v>408</v>
      </c>
      <c r="E366" s="129">
        <v>0</v>
      </c>
      <c r="F366" s="129" t="s">
        <v>407</v>
      </c>
      <c r="G366" s="130" t="s">
        <v>407</v>
      </c>
      <c r="H366" s="130" t="s">
        <v>45</v>
      </c>
      <c r="I366" s="130" t="s">
        <v>214</v>
      </c>
      <c r="J366" s="129">
        <v>2038</v>
      </c>
      <c r="K366" s="130">
        <v>25</v>
      </c>
      <c r="L366" s="130">
        <v>500</v>
      </c>
      <c r="M366" s="130">
        <v>200</v>
      </c>
      <c r="N366" s="130">
        <v>26.5740492137055</v>
      </c>
      <c r="O366" s="130">
        <v>1089.15342712402</v>
      </c>
      <c r="P366" s="130">
        <v>24.866516601005099</v>
      </c>
      <c r="R366" s="130">
        <v>74789.907840728803</v>
      </c>
      <c r="T366" s="130">
        <v>105950</v>
      </c>
      <c r="U366" s="130">
        <v>9125</v>
      </c>
      <c r="AB366" s="130">
        <v>36695.29</v>
      </c>
      <c r="AC366" s="130">
        <v>36695.293701171897</v>
      </c>
      <c r="AD366" s="130">
        <v>33.6915743799917</v>
      </c>
      <c r="AF366" s="130">
        <v>36695.293701171897</v>
      </c>
      <c r="AG366" s="130">
        <v>39215.081787109397</v>
      </c>
      <c r="AH366" s="130">
        <v>17.036621216684399</v>
      </c>
      <c r="AI366" s="130">
        <v>18555.4943847656</v>
      </c>
      <c r="AL366" s="130">
        <v>11111.1114501953</v>
      </c>
      <c r="AM366" s="130">
        <v>-7028.6878662109402</v>
      </c>
    </row>
    <row r="367" spans="1:39" ht="16.5" hidden="1" x14ac:dyDescent="0.5">
      <c r="A367" s="20" t="str">
        <f>INDEX(Resource_Match!$B$2:$B$17,MATCH($H367,Resource_Match!$C$2:$C$17,0))</f>
        <v>Solar</v>
      </c>
      <c r="B367" s="20" t="str">
        <f>INDEX(Resource_Match!$A$2:$A$17,MATCH($H367,Resource_Match!$C$2:$C$17,0))</f>
        <v>Utility Solar</v>
      </c>
      <c r="C367" s="20" t="str">
        <f>IFERROR(INDEX(Project_Match!$C$3:$C$151,MATCH(I367,Project_Match!$A$3:$A$151,0)),"")</f>
        <v>New Solar</v>
      </c>
      <c r="D367" s="129" t="s">
        <v>408</v>
      </c>
      <c r="E367" s="129">
        <v>0</v>
      </c>
      <c r="F367" s="129" t="s">
        <v>407</v>
      </c>
      <c r="G367" s="130" t="s">
        <v>407</v>
      </c>
      <c r="H367" s="130" t="s">
        <v>45</v>
      </c>
      <c r="I367" s="130" t="s">
        <v>217</v>
      </c>
      <c r="J367" s="129">
        <v>2038</v>
      </c>
      <c r="K367" s="130">
        <v>14</v>
      </c>
      <c r="L367" s="130">
        <v>280</v>
      </c>
      <c r="M367" s="130">
        <v>112</v>
      </c>
      <c r="N367" s="130">
        <v>26.5740469554943</v>
      </c>
      <c r="O367" s="130">
        <v>609.92588996887196</v>
      </c>
      <c r="P367" s="130">
        <v>24.8665154096898</v>
      </c>
      <c r="R367" s="130">
        <v>41882.346847534202</v>
      </c>
      <c r="T367" s="130">
        <v>59332</v>
      </c>
      <c r="U367" s="130">
        <v>5110</v>
      </c>
      <c r="AB367" s="130">
        <v>19304.349999999999</v>
      </c>
      <c r="AC367" s="130">
        <v>19304.348144531301</v>
      </c>
      <c r="AD367" s="130">
        <v>31.6503176238616</v>
      </c>
      <c r="AF367" s="130">
        <v>19304.348144531301</v>
      </c>
      <c r="AG367" s="130">
        <v>20629.937622070302</v>
      </c>
      <c r="AH367" s="130">
        <v>17.036622313077299</v>
      </c>
      <c r="AI367" s="130">
        <v>10391.0770263672</v>
      </c>
      <c r="AL367" s="130">
        <v>6222.2224121093795</v>
      </c>
      <c r="AM367" s="130">
        <v>-2691.0487060546898</v>
      </c>
    </row>
    <row r="368" spans="1:39" ht="16.5" hidden="1" x14ac:dyDescent="0.5">
      <c r="A368" s="20" t="str">
        <f>INDEX(Resource_Match!$B$2:$B$17,MATCH($H368,Resource_Match!$C$2:$C$17,0))</f>
        <v>Solar</v>
      </c>
      <c r="B368" s="20" t="str">
        <f>INDEX(Resource_Match!$A$2:$A$17,MATCH($H368,Resource_Match!$C$2:$C$17,0))</f>
        <v>Utility Solar</v>
      </c>
      <c r="C368" s="20" t="str">
        <f>IFERROR(INDEX(Project_Match!$C$3:$C$151,MATCH(I368,Project_Match!$A$3:$A$151,0)),"")</f>
        <v>New Solar</v>
      </c>
      <c r="D368" s="129" t="s">
        <v>408</v>
      </c>
      <c r="E368" s="129">
        <v>0</v>
      </c>
      <c r="F368" s="129" t="s">
        <v>407</v>
      </c>
      <c r="G368" s="130" t="s">
        <v>407</v>
      </c>
      <c r="H368" s="130" t="s">
        <v>45</v>
      </c>
      <c r="I368" s="130" t="s">
        <v>219</v>
      </c>
      <c r="J368" s="129">
        <v>2038</v>
      </c>
      <c r="K368" s="130">
        <v>7</v>
      </c>
      <c r="L368" s="130">
        <v>140</v>
      </c>
      <c r="M368" s="130">
        <v>37.800003051757798</v>
      </c>
      <c r="N368" s="130">
        <v>26.5740469554943</v>
      </c>
      <c r="O368" s="130">
        <v>304.96294498443598</v>
      </c>
      <c r="P368" s="130">
        <v>24.8665154096898</v>
      </c>
      <c r="R368" s="130">
        <v>20941.173423767101</v>
      </c>
      <c r="T368" s="130">
        <v>29666</v>
      </c>
      <c r="U368" s="130">
        <v>2555</v>
      </c>
      <c r="AB368" s="130">
        <v>8919.7099999999991</v>
      </c>
      <c r="AC368" s="130">
        <v>8919.7062377929706</v>
      </c>
      <c r="AD368" s="130">
        <v>29.248491938088399</v>
      </c>
      <c r="AF368" s="130">
        <v>8919.7062377929706</v>
      </c>
      <c r="AG368" s="130">
        <v>9532.2039489746094</v>
      </c>
      <c r="AH368" s="130">
        <v>17.036622313077299</v>
      </c>
      <c r="AI368" s="130">
        <v>5195.5385131835901</v>
      </c>
      <c r="AL368" s="130">
        <v>2100.0002336290199</v>
      </c>
      <c r="AM368" s="130">
        <v>-1624.1674909803601</v>
      </c>
    </row>
    <row r="369" spans="1:39" ht="16.5" hidden="1" x14ac:dyDescent="0.5">
      <c r="A369" s="20" t="str">
        <f>INDEX(Resource_Match!$B$2:$B$17,MATCH($H369,Resource_Match!$C$2:$C$17,0))</f>
        <v>Solar</v>
      </c>
      <c r="B369" s="20" t="str">
        <f>INDEX(Resource_Match!$A$2:$A$17,MATCH($H369,Resource_Match!$C$2:$C$17,0))</f>
        <v>Utility Solar</v>
      </c>
      <c r="C369" s="20" t="str">
        <f>IFERROR(INDEX(Project_Match!$C$3:$C$151,MATCH(I369,Project_Match!$A$3:$A$151,0)),"")</f>
        <v>New Solar</v>
      </c>
      <c r="D369" s="129" t="s">
        <v>408</v>
      </c>
      <c r="E369" s="129">
        <v>0</v>
      </c>
      <c r="F369" s="129" t="s">
        <v>407</v>
      </c>
      <c r="G369" s="130" t="s">
        <v>407</v>
      </c>
      <c r="H369" s="130" t="s">
        <v>45</v>
      </c>
      <c r="I369" s="130" t="s">
        <v>222</v>
      </c>
      <c r="J369" s="129">
        <v>2038</v>
      </c>
      <c r="K369" s="130">
        <v>8</v>
      </c>
      <c r="L369" s="130">
        <v>160</v>
      </c>
      <c r="M369" s="130">
        <v>43.200000762939503</v>
      </c>
      <c r="N369" s="130">
        <v>26.574048549617299</v>
      </c>
      <c r="O369" s="130">
        <v>348.529092788696</v>
      </c>
      <c r="P369" s="130">
        <v>24.8665163233944</v>
      </c>
      <c r="R369" s="130">
        <v>23932.768942832899</v>
      </c>
      <c r="T369" s="130">
        <v>33904</v>
      </c>
      <c r="U369" s="130">
        <v>2920</v>
      </c>
      <c r="AB369" s="130">
        <v>9798.5400000000009</v>
      </c>
      <c r="AC369" s="130">
        <v>9798.5393676757794</v>
      </c>
      <c r="AD369" s="130">
        <v>28.113978346181799</v>
      </c>
      <c r="AF369" s="130">
        <v>9798.5393676757794</v>
      </c>
      <c r="AG369" s="130">
        <v>10471.3847045898</v>
      </c>
      <c r="AH369" s="130">
        <v>17.036621905979899</v>
      </c>
      <c r="AI369" s="130">
        <v>5937.7583770751999</v>
      </c>
      <c r="AL369" s="130">
        <v>2400.0001156277099</v>
      </c>
      <c r="AM369" s="130">
        <v>-1460.7808749728699</v>
      </c>
    </row>
    <row r="370" spans="1:39" ht="16.5" hidden="1" x14ac:dyDescent="0.5">
      <c r="A370" s="20" t="str">
        <f>INDEX(Resource_Match!$B$2:$B$17,MATCH($H370,Resource_Match!$C$2:$C$17,0))</f>
        <v>Capacity Only PPA</v>
      </c>
      <c r="B370" s="20" t="str">
        <f>INDEX(Resource_Match!$A$2:$A$17,MATCH($H370,Resource_Match!$C$2:$C$17,0))</f>
        <v>Capacity Only PPA</v>
      </c>
      <c r="C370" s="20" t="str">
        <f>IFERROR(INDEX(Project_Match!$C$3:$C$151,MATCH(I370,Project_Match!$A$3:$A$151,0)),"")</f>
        <v/>
      </c>
      <c r="D370" s="129" t="s">
        <v>408</v>
      </c>
      <c r="E370" s="129">
        <v>0</v>
      </c>
      <c r="F370" s="129" t="s">
        <v>407</v>
      </c>
      <c r="G370" s="130" t="s">
        <v>407</v>
      </c>
      <c r="H370" s="130" t="s">
        <v>402</v>
      </c>
      <c r="I370" s="130" t="s">
        <v>424</v>
      </c>
      <c r="J370" s="129">
        <v>2038</v>
      </c>
      <c r="K370" s="130">
        <v>1</v>
      </c>
      <c r="L370" s="130">
        <v>50</v>
      </c>
      <c r="M370" s="130">
        <v>50</v>
      </c>
      <c r="N370" s="130">
        <v>0</v>
      </c>
      <c r="AE370" s="130">
        <v>4823.419921875</v>
      </c>
      <c r="AF370" s="130">
        <v>4823.419921875</v>
      </c>
      <c r="AG370" s="130">
        <v>4823.419921875</v>
      </c>
      <c r="AL370" s="130">
        <v>2777.7778625488299</v>
      </c>
      <c r="AM370" s="130">
        <v>-2045.6420593261701</v>
      </c>
    </row>
    <row r="371" spans="1:39" ht="16.5" x14ac:dyDescent="0.5">
      <c r="A371" s="20" t="str">
        <f>INDEX(Resource_Match!$B$2:$B$17,MATCH($H371,Resource_Match!$C$2:$C$17,0))</f>
        <v>Gas</v>
      </c>
      <c r="B371" s="20" t="str">
        <f>INDEX(Resource_Match!$A$2:$A$17,MATCH($H371,Resource_Match!$C$2:$C$17,0))</f>
        <v>Gas</v>
      </c>
      <c r="C371" s="20" t="str">
        <f>IFERROR(INDEX(Project_Match!$C$3:$C$151,MATCH(I371,Project_Match!$A$3:$A$151,0)),"")</f>
        <v/>
      </c>
      <c r="D371" s="129" t="s">
        <v>408</v>
      </c>
      <c r="E371" s="129">
        <v>0</v>
      </c>
      <c r="F371" s="129" t="s">
        <v>407</v>
      </c>
      <c r="G371" s="130" t="s">
        <v>407</v>
      </c>
      <c r="H371" s="130" t="s">
        <v>41</v>
      </c>
      <c r="I371" s="130" t="s">
        <v>445</v>
      </c>
      <c r="J371" s="129">
        <v>2038</v>
      </c>
      <c r="K371" s="130">
        <v>1</v>
      </c>
      <c r="L371" s="130">
        <v>125</v>
      </c>
      <c r="M371" s="130">
        <v>125</v>
      </c>
      <c r="N371" s="130">
        <v>87.457640486765101</v>
      </c>
      <c r="AE371" s="130">
        <v>1379.85900878906</v>
      </c>
      <c r="AF371" s="130">
        <v>1379.85900878906</v>
      </c>
      <c r="AG371" s="130">
        <v>1379.85900878906</v>
      </c>
      <c r="AL371" s="130">
        <v>6944.4446563720703</v>
      </c>
      <c r="AM371" s="130">
        <v>5564.5856475830096</v>
      </c>
    </row>
    <row r="372" spans="1:39" ht="16.5" hidden="1" x14ac:dyDescent="0.5">
      <c r="A372" s="20" t="str">
        <f>INDEX(Resource_Match!$B$2:$B$17,MATCH($H372,Resource_Match!$C$2:$C$17,0))</f>
        <v>Solar</v>
      </c>
      <c r="B372" s="20" t="str">
        <f>INDEX(Resource_Match!$A$2:$A$17,MATCH($H372,Resource_Match!$C$2:$C$17,0))</f>
        <v>Utility Solar</v>
      </c>
      <c r="C372" s="20" t="str">
        <f>IFERROR(INDEX(Project_Match!$C$3:$C$151,MATCH(I372,Project_Match!$A$3:$A$151,0)),"")</f>
        <v>New Solar</v>
      </c>
      <c r="D372" s="129" t="s">
        <v>408</v>
      </c>
      <c r="E372" s="129">
        <v>0</v>
      </c>
      <c r="F372" s="129" t="s">
        <v>407</v>
      </c>
      <c r="G372" s="130" t="s">
        <v>407</v>
      </c>
      <c r="H372" s="130" t="s">
        <v>45</v>
      </c>
      <c r="I372" s="130" t="s">
        <v>265</v>
      </c>
      <c r="J372" s="129">
        <v>2039</v>
      </c>
      <c r="K372" s="130">
        <v>5</v>
      </c>
      <c r="L372" s="130">
        <v>100</v>
      </c>
      <c r="M372" s="130">
        <v>64</v>
      </c>
      <c r="N372" s="130">
        <v>26.534307492922402</v>
      </c>
      <c r="O372" s="130">
        <v>217.43235778808599</v>
      </c>
      <c r="P372" s="130">
        <v>24.821045409598899</v>
      </c>
      <c r="R372" s="130">
        <v>15008.167683601399</v>
      </c>
      <c r="T372" s="130">
        <v>21310</v>
      </c>
      <c r="U372" s="130">
        <v>1825</v>
      </c>
      <c r="AB372" s="130">
        <v>9837.77</v>
      </c>
      <c r="AC372" s="130">
        <v>9837.7742309570294</v>
      </c>
      <c r="AD372" s="130">
        <v>45.245217092044498</v>
      </c>
      <c r="AF372" s="130">
        <v>9837.7742309570294</v>
      </c>
      <c r="AG372" s="130">
        <v>10516.8220825195</v>
      </c>
      <c r="AH372" s="130">
        <v>17.135280895028501</v>
      </c>
      <c r="AI372" s="130">
        <v>3725.7645263671898</v>
      </c>
      <c r="AL372" s="130">
        <v>3555.5556640625</v>
      </c>
      <c r="AM372" s="130">
        <v>-2556.4540405273401</v>
      </c>
    </row>
    <row r="373" spans="1:39" ht="16.5" hidden="1" x14ac:dyDescent="0.5">
      <c r="A373" s="20" t="str">
        <f>INDEX(Resource_Match!$B$2:$B$17,MATCH($H373,Resource_Match!$C$2:$C$17,0))</f>
        <v>Solar</v>
      </c>
      <c r="B373" s="20" t="str">
        <f>INDEX(Resource_Match!$A$2:$A$17,MATCH($H373,Resource_Match!$C$2:$C$17,0))</f>
        <v>Utility Solar</v>
      </c>
      <c r="C373" s="20" t="str">
        <f>IFERROR(INDEX(Project_Match!$C$3:$C$151,MATCH(I373,Project_Match!$A$3:$A$151,0)),"")</f>
        <v>New Solar</v>
      </c>
      <c r="D373" s="129" t="s">
        <v>408</v>
      </c>
      <c r="E373" s="129">
        <v>0</v>
      </c>
      <c r="F373" s="129" t="s">
        <v>407</v>
      </c>
      <c r="G373" s="130" t="s">
        <v>407</v>
      </c>
      <c r="H373" s="130" t="s">
        <v>45</v>
      </c>
      <c r="I373" s="130" t="s">
        <v>208</v>
      </c>
      <c r="J373" s="129">
        <v>2039</v>
      </c>
      <c r="K373" s="130">
        <v>20</v>
      </c>
      <c r="L373" s="130">
        <v>400</v>
      </c>
      <c r="M373" s="130">
        <v>196</v>
      </c>
      <c r="N373" s="130">
        <v>26.534307492922402</v>
      </c>
      <c r="O373" s="130">
        <v>869.72943115234398</v>
      </c>
      <c r="P373" s="130">
        <v>24.821045409598899</v>
      </c>
      <c r="R373" s="130">
        <v>60032.670734405503</v>
      </c>
      <c r="T373" s="130">
        <v>85240</v>
      </c>
      <c r="U373" s="130">
        <v>7300</v>
      </c>
      <c r="AB373" s="130">
        <v>33641.19</v>
      </c>
      <c r="AC373" s="130">
        <v>33641.186035156301</v>
      </c>
      <c r="AD373" s="130">
        <v>38.6800593726988</v>
      </c>
      <c r="AF373" s="130">
        <v>33641.186035156301</v>
      </c>
      <c r="AG373" s="130">
        <v>35963.251342773401</v>
      </c>
      <c r="AH373" s="130">
        <v>17.135280895028501</v>
      </c>
      <c r="AI373" s="130">
        <v>14903.058105468799</v>
      </c>
      <c r="AL373" s="130">
        <v>10888.889221191401</v>
      </c>
      <c r="AM373" s="130">
        <v>-7849.2387084960901</v>
      </c>
    </row>
    <row r="374" spans="1:39" ht="16.5" hidden="1" x14ac:dyDescent="0.5">
      <c r="A374" s="20" t="str">
        <f>INDEX(Resource_Match!$B$2:$B$17,MATCH($H374,Resource_Match!$C$2:$C$17,0))</f>
        <v>Solar</v>
      </c>
      <c r="B374" s="20" t="str">
        <f>INDEX(Resource_Match!$A$2:$A$17,MATCH($H374,Resource_Match!$C$2:$C$17,0))</f>
        <v>Utility Solar</v>
      </c>
      <c r="C374" s="20" t="str">
        <f>IFERROR(INDEX(Project_Match!$C$3:$C$151,MATCH(I374,Project_Match!$A$3:$A$151,0)),"")</f>
        <v>New Solar</v>
      </c>
      <c r="D374" s="129" t="s">
        <v>408</v>
      </c>
      <c r="E374" s="129">
        <v>0</v>
      </c>
      <c r="F374" s="129" t="s">
        <v>407</v>
      </c>
      <c r="G374" s="130" t="s">
        <v>407</v>
      </c>
      <c r="H374" s="130" t="s">
        <v>45</v>
      </c>
      <c r="I374" s="130" t="s">
        <v>211</v>
      </c>
      <c r="J374" s="129">
        <v>2039</v>
      </c>
      <c r="K374" s="130">
        <v>25</v>
      </c>
      <c r="L374" s="130">
        <v>500</v>
      </c>
      <c r="M374" s="130">
        <v>200</v>
      </c>
      <c r="N374" s="130">
        <v>26.534306948587801</v>
      </c>
      <c r="O374" s="130">
        <v>1087.16184997559</v>
      </c>
      <c r="P374" s="130">
        <v>24.821046803095602</v>
      </c>
      <c r="R374" s="130">
        <v>75040.839149475098</v>
      </c>
      <c r="T374" s="130">
        <v>106550</v>
      </c>
      <c r="U374" s="130">
        <v>9125</v>
      </c>
      <c r="AB374" s="130">
        <v>39729</v>
      </c>
      <c r="AC374" s="130">
        <v>39728.9990234375</v>
      </c>
      <c r="AD374" s="130">
        <v>36.543775910026397</v>
      </c>
      <c r="AF374" s="130">
        <v>39728.9990234375</v>
      </c>
      <c r="AG374" s="130">
        <v>42471.271972656301</v>
      </c>
      <c r="AH374" s="130">
        <v>17.135280578654001</v>
      </c>
      <c r="AI374" s="130">
        <v>18628.823333740202</v>
      </c>
      <c r="AL374" s="130">
        <v>11111.1114501953</v>
      </c>
      <c r="AM374" s="130">
        <v>-9989.0642395019495</v>
      </c>
    </row>
    <row r="375" spans="1:39" ht="16.5" hidden="1" x14ac:dyDescent="0.5">
      <c r="A375" s="20" t="str">
        <f>INDEX(Resource_Match!$B$2:$B$17,MATCH($H375,Resource_Match!$C$2:$C$17,0))</f>
        <v>Solar</v>
      </c>
      <c r="B375" s="20" t="str">
        <f>INDEX(Resource_Match!$A$2:$A$17,MATCH($H375,Resource_Match!$C$2:$C$17,0))</f>
        <v>Utility Solar</v>
      </c>
      <c r="C375" s="20" t="str">
        <f>IFERROR(INDEX(Project_Match!$C$3:$C$151,MATCH(I375,Project_Match!$A$3:$A$151,0)),"")</f>
        <v>New Solar</v>
      </c>
      <c r="D375" s="129" t="s">
        <v>408</v>
      </c>
      <c r="E375" s="129">
        <v>0</v>
      </c>
      <c r="F375" s="129" t="s">
        <v>407</v>
      </c>
      <c r="G375" s="130" t="s">
        <v>407</v>
      </c>
      <c r="H375" s="130" t="s">
        <v>45</v>
      </c>
      <c r="I375" s="130" t="s">
        <v>214</v>
      </c>
      <c r="J375" s="129">
        <v>2039</v>
      </c>
      <c r="K375" s="130">
        <v>25</v>
      </c>
      <c r="L375" s="130">
        <v>500</v>
      </c>
      <c r="M375" s="130">
        <v>200</v>
      </c>
      <c r="N375" s="130">
        <v>26.534306948587801</v>
      </c>
      <c r="O375" s="130">
        <v>1087.16184997559</v>
      </c>
      <c r="P375" s="130">
        <v>24.821046803095602</v>
      </c>
      <c r="R375" s="130">
        <v>75040.839149475098</v>
      </c>
      <c r="T375" s="130">
        <v>106550</v>
      </c>
      <c r="U375" s="130">
        <v>9125</v>
      </c>
      <c r="AB375" s="130">
        <v>37434.01</v>
      </c>
      <c r="AC375" s="130">
        <v>37434.013427734397</v>
      </c>
      <c r="AD375" s="130">
        <v>34.432787931783103</v>
      </c>
      <c r="AF375" s="130">
        <v>37434.013427734397</v>
      </c>
      <c r="AG375" s="130">
        <v>40017.880004882798</v>
      </c>
      <c r="AH375" s="130">
        <v>17.135280578654001</v>
      </c>
      <c r="AI375" s="130">
        <v>18628.823333740202</v>
      </c>
      <c r="AL375" s="130">
        <v>11111.1114501953</v>
      </c>
      <c r="AM375" s="130">
        <v>-7694.0786437988299</v>
      </c>
    </row>
    <row r="376" spans="1:39" ht="16.5" hidden="1" x14ac:dyDescent="0.5">
      <c r="A376" s="20" t="str">
        <f>INDEX(Resource_Match!$B$2:$B$17,MATCH($H376,Resource_Match!$C$2:$C$17,0))</f>
        <v>Solar</v>
      </c>
      <c r="B376" s="20" t="str">
        <f>INDEX(Resource_Match!$A$2:$A$17,MATCH($H376,Resource_Match!$C$2:$C$17,0))</f>
        <v>Utility Solar</v>
      </c>
      <c r="C376" s="20" t="str">
        <f>IFERROR(INDEX(Project_Match!$C$3:$C$151,MATCH(I376,Project_Match!$A$3:$A$151,0)),"")</f>
        <v>New Solar</v>
      </c>
      <c r="D376" s="129" t="s">
        <v>408</v>
      </c>
      <c r="E376" s="129">
        <v>0</v>
      </c>
      <c r="F376" s="129" t="s">
        <v>407</v>
      </c>
      <c r="G376" s="130" t="s">
        <v>407</v>
      </c>
      <c r="H376" s="130" t="s">
        <v>45</v>
      </c>
      <c r="I376" s="130" t="s">
        <v>217</v>
      </c>
      <c r="J376" s="129">
        <v>2039</v>
      </c>
      <c r="K376" s="130">
        <v>14</v>
      </c>
      <c r="L376" s="130">
        <v>280</v>
      </c>
      <c r="M376" s="130">
        <v>112</v>
      </c>
      <c r="N376" s="130">
        <v>26.534307104111999</v>
      </c>
      <c r="O376" s="130">
        <v>608.81060791015602</v>
      </c>
      <c r="P376" s="130">
        <v>24.821045658437601</v>
      </c>
      <c r="R376" s="130">
        <v>42022.870498657197</v>
      </c>
      <c r="T376" s="130">
        <v>59668</v>
      </c>
      <c r="U376" s="130">
        <v>5110</v>
      </c>
      <c r="AB376" s="130">
        <v>19692.97</v>
      </c>
      <c r="AC376" s="130">
        <v>19692.966430664099</v>
      </c>
      <c r="AD376" s="130">
        <v>32.346621715845998</v>
      </c>
      <c r="AF376" s="130">
        <v>19692.966430664099</v>
      </c>
      <c r="AG376" s="130">
        <v>21052.263122558601</v>
      </c>
      <c r="AH376" s="130">
        <v>17.135279866077902</v>
      </c>
      <c r="AI376" s="130">
        <v>10432.140151977501</v>
      </c>
      <c r="AL376" s="130">
        <v>6222.2224121093795</v>
      </c>
      <c r="AM376" s="130">
        <v>-3038.6038665771498</v>
      </c>
    </row>
    <row r="377" spans="1:39" ht="16.5" hidden="1" x14ac:dyDescent="0.5">
      <c r="A377" s="20" t="str">
        <f>INDEX(Resource_Match!$B$2:$B$17,MATCH($H377,Resource_Match!$C$2:$C$17,0))</f>
        <v>Solar</v>
      </c>
      <c r="B377" s="20" t="str">
        <f>INDEX(Resource_Match!$A$2:$A$17,MATCH($H377,Resource_Match!$C$2:$C$17,0))</f>
        <v>Utility Solar</v>
      </c>
      <c r="C377" s="20" t="str">
        <f>IFERROR(INDEX(Project_Match!$C$3:$C$151,MATCH(I377,Project_Match!$A$3:$A$151,0)),"")</f>
        <v>New Solar</v>
      </c>
      <c r="D377" s="129" t="s">
        <v>408</v>
      </c>
      <c r="E377" s="129">
        <v>0</v>
      </c>
      <c r="F377" s="129" t="s">
        <v>407</v>
      </c>
      <c r="G377" s="130" t="s">
        <v>407</v>
      </c>
      <c r="H377" s="130" t="s">
        <v>45</v>
      </c>
      <c r="I377" s="130" t="s">
        <v>219</v>
      </c>
      <c r="J377" s="129">
        <v>2039</v>
      </c>
      <c r="K377" s="130">
        <v>7</v>
      </c>
      <c r="L377" s="130">
        <v>140</v>
      </c>
      <c r="M377" s="130">
        <v>37.800003051757798</v>
      </c>
      <c r="N377" s="130">
        <v>26.534307104111999</v>
      </c>
      <c r="O377" s="130">
        <v>304.40530395507801</v>
      </c>
      <c r="P377" s="130">
        <v>24.821045658437601</v>
      </c>
      <c r="R377" s="130">
        <v>21011.435249328599</v>
      </c>
      <c r="T377" s="130">
        <v>29834</v>
      </c>
      <c r="U377" s="130">
        <v>2555</v>
      </c>
      <c r="AB377" s="130">
        <v>9099.27</v>
      </c>
      <c r="AC377" s="130">
        <v>9099.2698669433594</v>
      </c>
      <c r="AD377" s="130">
        <v>29.8919557206078</v>
      </c>
      <c r="AF377" s="130">
        <v>9099.2698669433594</v>
      </c>
      <c r="AG377" s="130">
        <v>9727.3431701660193</v>
      </c>
      <c r="AH377" s="130">
        <v>17.135279866077902</v>
      </c>
      <c r="AI377" s="130">
        <v>5216.0700759887704</v>
      </c>
      <c r="AL377" s="130">
        <v>2100.0002336290199</v>
      </c>
      <c r="AM377" s="130">
        <v>-1783.1995573255699</v>
      </c>
    </row>
    <row r="378" spans="1:39" ht="16.5" hidden="1" x14ac:dyDescent="0.5">
      <c r="A378" s="20" t="str">
        <f>INDEX(Resource_Match!$B$2:$B$17,MATCH($H378,Resource_Match!$C$2:$C$17,0))</f>
        <v>Solar</v>
      </c>
      <c r="B378" s="20" t="str">
        <f>INDEX(Resource_Match!$A$2:$A$17,MATCH($H378,Resource_Match!$C$2:$C$17,0))</f>
        <v>Utility Solar</v>
      </c>
      <c r="C378" s="20" t="str">
        <f>IFERROR(INDEX(Project_Match!$C$3:$C$151,MATCH(I378,Project_Match!$A$3:$A$151,0)),"")</f>
        <v>New Solar</v>
      </c>
      <c r="D378" s="129" t="s">
        <v>408</v>
      </c>
      <c r="E378" s="129">
        <v>0</v>
      </c>
      <c r="F378" s="129" t="s">
        <v>407</v>
      </c>
      <c r="G378" s="130" t="s">
        <v>407</v>
      </c>
      <c r="H378" s="130" t="s">
        <v>45</v>
      </c>
      <c r="I378" s="130" t="s">
        <v>222</v>
      </c>
      <c r="J378" s="129">
        <v>2039</v>
      </c>
      <c r="K378" s="130">
        <v>8</v>
      </c>
      <c r="L378" s="130">
        <v>160</v>
      </c>
      <c r="M378" s="130">
        <v>43.200000762939503</v>
      </c>
      <c r="N378" s="130">
        <v>26.534307356838799</v>
      </c>
      <c r="O378" s="130">
        <v>347.89177703857399</v>
      </c>
      <c r="P378" s="130">
        <v>24.821045736199601</v>
      </c>
      <c r="R378" s="130">
        <v>24013.069965362502</v>
      </c>
      <c r="T378" s="130">
        <v>34096</v>
      </c>
      <c r="U378" s="130">
        <v>2920</v>
      </c>
      <c r="AB378" s="130">
        <v>9995.7999999999993</v>
      </c>
      <c r="AC378" s="130">
        <v>9995.7950744628906</v>
      </c>
      <c r="AD378" s="130">
        <v>28.7324844512049</v>
      </c>
      <c r="AF378" s="130">
        <v>9995.7950744628906</v>
      </c>
      <c r="AG378" s="130">
        <v>10685.750274658199</v>
      </c>
      <c r="AH378" s="130">
        <v>17.135279950242602</v>
      </c>
      <c r="AI378" s="130">
        <v>5961.2229919433603</v>
      </c>
      <c r="AL378" s="130">
        <v>2400.0001156277099</v>
      </c>
      <c r="AM378" s="130">
        <v>-1634.57196689182</v>
      </c>
    </row>
    <row r="379" spans="1:39" ht="16.5" hidden="1" x14ac:dyDescent="0.5">
      <c r="A379" s="20" t="str">
        <f>INDEX(Resource_Match!$B$2:$B$17,MATCH($H379,Resource_Match!$C$2:$C$17,0))</f>
        <v>Capacity Only PPA</v>
      </c>
      <c r="B379" s="20" t="str">
        <f>INDEX(Resource_Match!$A$2:$A$17,MATCH($H379,Resource_Match!$C$2:$C$17,0))</f>
        <v>Capacity Only PPA</v>
      </c>
      <c r="C379" s="20" t="str">
        <f>IFERROR(INDEX(Project_Match!$C$3:$C$151,MATCH(I379,Project_Match!$A$3:$A$151,0)),"")</f>
        <v/>
      </c>
      <c r="D379" s="129" t="s">
        <v>408</v>
      </c>
      <c r="E379" s="129">
        <v>0</v>
      </c>
      <c r="F379" s="129" t="s">
        <v>407</v>
      </c>
      <c r="G379" s="130" t="s">
        <v>407</v>
      </c>
      <c r="H379" s="130" t="s">
        <v>402</v>
      </c>
      <c r="I379" s="130" t="s">
        <v>425</v>
      </c>
      <c r="J379" s="129">
        <v>2039</v>
      </c>
      <c r="K379" s="130">
        <v>1</v>
      </c>
      <c r="L379" s="130">
        <v>50</v>
      </c>
      <c r="M379" s="130">
        <v>50</v>
      </c>
      <c r="N379" s="130">
        <v>0</v>
      </c>
      <c r="AE379" s="130">
        <v>4911.9078369140598</v>
      </c>
      <c r="AF379" s="130">
        <v>4911.9078369140598</v>
      </c>
      <c r="AG379" s="130">
        <v>4911.9078369140598</v>
      </c>
      <c r="AL379" s="130">
        <v>2777.7778625488299</v>
      </c>
      <c r="AM379" s="130">
        <v>-2134.1299743652298</v>
      </c>
    </row>
    <row r="380" spans="1:39" ht="16.5" x14ac:dyDescent="0.5">
      <c r="A380" s="20" t="str">
        <f>INDEX(Resource_Match!$B$2:$B$17,MATCH($H380,Resource_Match!$C$2:$C$17,0))</f>
        <v>Gas</v>
      </c>
      <c r="B380" s="20" t="str">
        <f>INDEX(Resource_Match!$A$2:$A$17,MATCH($H380,Resource_Match!$C$2:$C$17,0))</f>
        <v>Gas</v>
      </c>
      <c r="C380" s="20" t="str">
        <f>IFERROR(INDEX(Project_Match!$C$3:$C$151,MATCH(I380,Project_Match!$A$3:$A$151,0)),"")</f>
        <v/>
      </c>
      <c r="D380" s="129" t="s">
        <v>408</v>
      </c>
      <c r="E380" s="129">
        <v>0</v>
      </c>
      <c r="F380" s="129" t="s">
        <v>407</v>
      </c>
      <c r="G380" s="130" t="s">
        <v>407</v>
      </c>
      <c r="H380" s="130" t="s">
        <v>41</v>
      </c>
      <c r="I380" s="130" t="s">
        <v>445</v>
      </c>
      <c r="J380" s="129">
        <v>2039</v>
      </c>
      <c r="K380" s="130">
        <v>1</v>
      </c>
      <c r="L380" s="130">
        <v>125</v>
      </c>
      <c r="M380" s="130">
        <v>125</v>
      </c>
      <c r="N380" s="130">
        <v>87.457646757500399</v>
      </c>
      <c r="AE380" s="130">
        <v>1410.2158813476599</v>
      </c>
      <c r="AF380" s="130">
        <v>1410.2158813476599</v>
      </c>
      <c r="AG380" s="130">
        <v>1410.2158813476599</v>
      </c>
      <c r="AL380" s="130">
        <v>6944.4446563720703</v>
      </c>
      <c r="AM380" s="130">
        <v>5534.2287750244104</v>
      </c>
    </row>
    <row r="381" spans="1:39" ht="16.5" hidden="1" x14ac:dyDescent="0.5">
      <c r="A381" s="20" t="str">
        <f>INDEX(Resource_Match!$B$2:$B$17,MATCH($H381,Resource_Match!$C$2:$C$17,0))</f>
        <v>Solar</v>
      </c>
      <c r="B381" s="20" t="str">
        <f>INDEX(Resource_Match!$A$2:$A$17,MATCH($H381,Resource_Match!$C$2:$C$17,0))</f>
        <v>Utility Solar</v>
      </c>
      <c r="C381" s="20" t="str">
        <f>IFERROR(INDEX(Project_Match!$C$3:$C$151,MATCH(I381,Project_Match!$A$3:$A$151,0)),"")</f>
        <v>New Solar</v>
      </c>
      <c r="D381" s="129" t="s">
        <v>408</v>
      </c>
      <c r="E381" s="129">
        <v>0</v>
      </c>
      <c r="F381" s="129" t="s">
        <v>407</v>
      </c>
      <c r="G381" s="130" t="s">
        <v>407</v>
      </c>
      <c r="H381" s="130" t="s">
        <v>45</v>
      </c>
      <c r="I381" s="130" t="s">
        <v>265</v>
      </c>
      <c r="J381" s="129">
        <v>2040</v>
      </c>
      <c r="K381" s="130">
        <v>5</v>
      </c>
      <c r="L381" s="130">
        <v>100</v>
      </c>
      <c r="M381" s="130">
        <v>64</v>
      </c>
      <c r="N381" s="130">
        <v>26.537233037375401</v>
      </c>
      <c r="O381" s="130">
        <v>217.670230865479</v>
      </c>
      <c r="P381" s="130">
        <v>24.780308614011702</v>
      </c>
      <c r="R381" s="130">
        <v>15432.816680908199</v>
      </c>
      <c r="T381" s="130">
        <v>21515</v>
      </c>
      <c r="U381" s="130">
        <v>1830</v>
      </c>
      <c r="AB381" s="130">
        <v>10065.200000000001</v>
      </c>
      <c r="AC381" s="130">
        <v>10065.204284668</v>
      </c>
      <c r="AD381" s="130">
        <v>46.240610140613697</v>
      </c>
      <c r="AF381" s="130">
        <v>10065.204284668</v>
      </c>
      <c r="AG381" s="130">
        <v>10778.827331543</v>
      </c>
      <c r="AH381" s="130">
        <v>17.926707207530502</v>
      </c>
      <c r="AI381" s="130">
        <v>3902.1104965210002</v>
      </c>
      <c r="AL381" s="130">
        <v>0</v>
      </c>
      <c r="AM381" s="130">
        <v>-6163.0937881469699</v>
      </c>
    </row>
    <row r="382" spans="1:39" ht="16.5" hidden="1" x14ac:dyDescent="0.5">
      <c r="A382" s="20" t="str">
        <f>INDEX(Resource_Match!$B$2:$B$17,MATCH($H382,Resource_Match!$C$2:$C$17,0))</f>
        <v>Solar</v>
      </c>
      <c r="B382" s="20" t="str">
        <f>INDEX(Resource_Match!$A$2:$A$17,MATCH($H382,Resource_Match!$C$2:$C$17,0))</f>
        <v>Utility Solar</v>
      </c>
      <c r="C382" s="20" t="str">
        <f>IFERROR(INDEX(Project_Match!$C$3:$C$151,MATCH(I382,Project_Match!$A$3:$A$151,0)),"")</f>
        <v>New Solar</v>
      </c>
      <c r="D382" s="129" t="s">
        <v>408</v>
      </c>
      <c r="E382" s="129">
        <v>0</v>
      </c>
      <c r="F382" s="129" t="s">
        <v>407</v>
      </c>
      <c r="G382" s="130" t="s">
        <v>407</v>
      </c>
      <c r="H382" s="130" t="s">
        <v>45</v>
      </c>
      <c r="I382" s="130" t="s">
        <v>208</v>
      </c>
      <c r="J382" s="129">
        <v>2040</v>
      </c>
      <c r="K382" s="130">
        <v>20</v>
      </c>
      <c r="L382" s="130">
        <v>400</v>
      </c>
      <c r="M382" s="130">
        <v>196</v>
      </c>
      <c r="N382" s="130">
        <v>26.537233037375401</v>
      </c>
      <c r="O382" s="130">
        <v>870.68092346191395</v>
      </c>
      <c r="P382" s="130">
        <v>24.780308614011702</v>
      </c>
      <c r="R382" s="130">
        <v>61731.266723632798</v>
      </c>
      <c r="T382" s="130">
        <v>86060</v>
      </c>
      <c r="U382" s="130">
        <v>7320</v>
      </c>
      <c r="AB382" s="130">
        <v>34418.9</v>
      </c>
      <c r="AC382" s="130">
        <v>34418.903442382798</v>
      </c>
      <c r="AD382" s="130">
        <v>39.531018212193999</v>
      </c>
      <c r="AF382" s="130">
        <v>34418.903442382798</v>
      </c>
      <c r="AG382" s="130">
        <v>36859.206298828103</v>
      </c>
      <c r="AH382" s="130">
        <v>17.926707207530502</v>
      </c>
      <c r="AI382" s="130">
        <v>15608.441986084001</v>
      </c>
      <c r="AL382" s="130">
        <v>0</v>
      </c>
      <c r="AM382" s="130">
        <v>-18810.461456298799</v>
      </c>
    </row>
    <row r="383" spans="1:39" ht="16.5" hidden="1" x14ac:dyDescent="0.5">
      <c r="A383" s="20" t="str">
        <f>INDEX(Resource_Match!$B$2:$B$17,MATCH($H383,Resource_Match!$C$2:$C$17,0))</f>
        <v>Solar</v>
      </c>
      <c r="B383" s="20" t="str">
        <f>INDEX(Resource_Match!$A$2:$A$17,MATCH($H383,Resource_Match!$C$2:$C$17,0))</f>
        <v>Utility Solar</v>
      </c>
      <c r="C383" s="20" t="str">
        <f>IFERROR(INDEX(Project_Match!$C$3:$C$151,MATCH(I383,Project_Match!$A$3:$A$151,0)),"")</f>
        <v>New Solar</v>
      </c>
      <c r="D383" s="129" t="s">
        <v>408</v>
      </c>
      <c r="E383" s="129">
        <v>0</v>
      </c>
      <c r="F383" s="129" t="s">
        <v>407</v>
      </c>
      <c r="G383" s="130" t="s">
        <v>407</v>
      </c>
      <c r="H383" s="130" t="s">
        <v>45</v>
      </c>
      <c r="I383" s="130" t="s">
        <v>211</v>
      </c>
      <c r="J383" s="129">
        <v>2040</v>
      </c>
      <c r="K383" s="130">
        <v>25</v>
      </c>
      <c r="L383" s="130">
        <v>500</v>
      </c>
      <c r="M383" s="130">
        <v>200</v>
      </c>
      <c r="N383" s="130">
        <v>26.537232755094699</v>
      </c>
      <c r="O383" s="130">
        <v>1088.35120010376</v>
      </c>
      <c r="P383" s="130">
        <v>24.7803096562787</v>
      </c>
      <c r="R383" s="130">
        <v>77164.081542968794</v>
      </c>
      <c r="T383" s="130">
        <v>107575</v>
      </c>
      <c r="U383" s="130">
        <v>9150</v>
      </c>
      <c r="AB383" s="130">
        <v>40647.46</v>
      </c>
      <c r="AC383" s="130">
        <v>40647.459228515603</v>
      </c>
      <c r="AD383" s="130">
        <v>37.347741450223502</v>
      </c>
      <c r="AF383" s="130">
        <v>40647.459228515603</v>
      </c>
      <c r="AG383" s="130">
        <v>43529.364990234397</v>
      </c>
      <c r="AH383" s="130">
        <v>17.926706404457601</v>
      </c>
      <c r="AI383" s="130">
        <v>19510.552429199201</v>
      </c>
      <c r="AL383" s="130">
        <v>0</v>
      </c>
      <c r="AM383" s="130">
        <v>-21136.906799316399</v>
      </c>
    </row>
    <row r="384" spans="1:39" ht="16.5" hidden="1" x14ac:dyDescent="0.5">
      <c r="A384" s="20" t="str">
        <f>INDEX(Resource_Match!$B$2:$B$17,MATCH($H384,Resource_Match!$C$2:$C$17,0))</f>
        <v>Solar</v>
      </c>
      <c r="B384" s="20" t="str">
        <f>INDEX(Resource_Match!$A$2:$A$17,MATCH($H384,Resource_Match!$C$2:$C$17,0))</f>
        <v>Utility Solar</v>
      </c>
      <c r="C384" s="20" t="str">
        <f>IFERROR(INDEX(Project_Match!$C$3:$C$151,MATCH(I384,Project_Match!$A$3:$A$151,0)),"")</f>
        <v>New Solar</v>
      </c>
      <c r="D384" s="129" t="s">
        <v>408</v>
      </c>
      <c r="E384" s="129">
        <v>0</v>
      </c>
      <c r="F384" s="129" t="s">
        <v>407</v>
      </c>
      <c r="G384" s="130" t="s">
        <v>407</v>
      </c>
      <c r="H384" s="130" t="s">
        <v>45</v>
      </c>
      <c r="I384" s="130" t="s">
        <v>214</v>
      </c>
      <c r="J384" s="129">
        <v>2040</v>
      </c>
      <c r="K384" s="130">
        <v>25</v>
      </c>
      <c r="L384" s="130">
        <v>500</v>
      </c>
      <c r="M384" s="130">
        <v>200</v>
      </c>
      <c r="N384" s="130">
        <v>26.537232755094699</v>
      </c>
      <c r="O384" s="130">
        <v>1088.35120010376</v>
      </c>
      <c r="P384" s="130">
        <v>24.7803096562787</v>
      </c>
      <c r="R384" s="130">
        <v>77164.081542968794</v>
      </c>
      <c r="T384" s="130">
        <v>107575</v>
      </c>
      <c r="U384" s="130">
        <v>9150</v>
      </c>
      <c r="AB384" s="130">
        <v>38299.42</v>
      </c>
      <c r="AC384" s="130">
        <v>38299.415527343801</v>
      </c>
      <c r="AD384" s="130">
        <v>35.190309454974098</v>
      </c>
      <c r="AF384" s="130">
        <v>38299.415527343801</v>
      </c>
      <c r="AG384" s="130">
        <v>41014.844482421897</v>
      </c>
      <c r="AH384" s="130">
        <v>17.926706404457601</v>
      </c>
      <c r="AI384" s="130">
        <v>19510.552429199201</v>
      </c>
      <c r="AL384" s="130">
        <v>0</v>
      </c>
      <c r="AM384" s="130">
        <v>-18788.863098144499</v>
      </c>
    </row>
    <row r="385" spans="1:39" ht="16.5" hidden="1" x14ac:dyDescent="0.5">
      <c r="A385" s="20" t="str">
        <f>INDEX(Resource_Match!$B$2:$B$17,MATCH($H385,Resource_Match!$C$2:$C$17,0))</f>
        <v>Solar</v>
      </c>
      <c r="B385" s="20" t="str">
        <f>INDEX(Resource_Match!$A$2:$A$17,MATCH($H385,Resource_Match!$C$2:$C$17,0))</f>
        <v>Utility Solar</v>
      </c>
      <c r="C385" s="20" t="str">
        <f>IFERROR(INDEX(Project_Match!$C$3:$C$151,MATCH(I385,Project_Match!$A$3:$A$151,0)),"")</f>
        <v>New Solar</v>
      </c>
      <c r="D385" s="129" t="s">
        <v>408</v>
      </c>
      <c r="E385" s="129">
        <v>0</v>
      </c>
      <c r="F385" s="129" t="s">
        <v>407</v>
      </c>
      <c r="G385" s="130" t="s">
        <v>407</v>
      </c>
      <c r="H385" s="130" t="s">
        <v>45</v>
      </c>
      <c r="I385" s="130" t="s">
        <v>217</v>
      </c>
      <c r="J385" s="129">
        <v>2040</v>
      </c>
      <c r="K385" s="130">
        <v>14</v>
      </c>
      <c r="L385" s="130">
        <v>280</v>
      </c>
      <c r="M385" s="130">
        <v>112</v>
      </c>
      <c r="N385" s="130">
        <v>26.537233533693001</v>
      </c>
      <c r="O385" s="130">
        <v>609.47669410705601</v>
      </c>
      <c r="P385" s="130">
        <v>24.7803105527524</v>
      </c>
      <c r="R385" s="130">
        <v>43211.8867797852</v>
      </c>
      <c r="T385" s="130">
        <v>60242</v>
      </c>
      <c r="U385" s="130">
        <v>5124</v>
      </c>
      <c r="AB385" s="130">
        <v>20148.23</v>
      </c>
      <c r="AC385" s="130">
        <v>20148.229980468801</v>
      </c>
      <c r="AD385" s="130">
        <v>33.058245172094601</v>
      </c>
      <c r="AF385" s="130">
        <v>20148.229980468801</v>
      </c>
      <c r="AG385" s="130">
        <v>21576.739379882802</v>
      </c>
      <c r="AH385" s="130">
        <v>17.926705659787999</v>
      </c>
      <c r="AI385" s="130">
        <v>10925.9093017578</v>
      </c>
      <c r="AL385" s="130">
        <v>0</v>
      </c>
      <c r="AM385" s="130">
        <v>-9222.3206787109393</v>
      </c>
    </row>
    <row r="386" spans="1:39" ht="16.5" hidden="1" x14ac:dyDescent="0.5">
      <c r="A386" s="20" t="str">
        <f>INDEX(Resource_Match!$B$2:$B$17,MATCH($H386,Resource_Match!$C$2:$C$17,0))</f>
        <v>Solar</v>
      </c>
      <c r="B386" s="20" t="str">
        <f>INDEX(Resource_Match!$A$2:$A$17,MATCH($H386,Resource_Match!$C$2:$C$17,0))</f>
        <v>Utility Solar</v>
      </c>
      <c r="C386" s="20" t="str">
        <f>IFERROR(INDEX(Project_Match!$C$3:$C$151,MATCH(I386,Project_Match!$A$3:$A$151,0)),"")</f>
        <v>New Solar</v>
      </c>
      <c r="D386" s="129" t="s">
        <v>408</v>
      </c>
      <c r="E386" s="129">
        <v>0</v>
      </c>
      <c r="F386" s="129" t="s">
        <v>407</v>
      </c>
      <c r="G386" s="130" t="s">
        <v>407</v>
      </c>
      <c r="H386" s="130" t="s">
        <v>45</v>
      </c>
      <c r="I386" s="130" t="s">
        <v>219</v>
      </c>
      <c r="J386" s="129">
        <v>2040</v>
      </c>
      <c r="K386" s="130">
        <v>7</v>
      </c>
      <c r="L386" s="130">
        <v>140</v>
      </c>
      <c r="M386" s="130">
        <v>37.800003051757798</v>
      </c>
      <c r="N386" s="130">
        <v>26.537233533693001</v>
      </c>
      <c r="O386" s="130">
        <v>304.738347053528</v>
      </c>
      <c r="P386" s="130">
        <v>24.7803105527524</v>
      </c>
      <c r="R386" s="130">
        <v>21605.9433898926</v>
      </c>
      <c r="T386" s="130">
        <v>30121</v>
      </c>
      <c r="U386" s="130">
        <v>2562</v>
      </c>
      <c r="AB386" s="130">
        <v>9309.6299999999992</v>
      </c>
      <c r="AC386" s="130">
        <v>9309.6276855468805</v>
      </c>
      <c r="AD386" s="130">
        <v>30.549577286745699</v>
      </c>
      <c r="AF386" s="130">
        <v>9309.6276855468805</v>
      </c>
      <c r="AG386" s="130">
        <v>9969.6804504394495</v>
      </c>
      <c r="AH386" s="130">
        <v>17.926705659787999</v>
      </c>
      <c r="AI386" s="130">
        <v>5462.9546508789099</v>
      </c>
      <c r="AL386" s="130">
        <v>0</v>
      </c>
      <c r="AM386" s="130">
        <v>-3846.6730346679701</v>
      </c>
    </row>
    <row r="387" spans="1:39" ht="16.5" hidden="1" x14ac:dyDescent="0.5">
      <c r="A387" s="20" t="str">
        <f>INDEX(Resource_Match!$B$2:$B$17,MATCH($H387,Resource_Match!$C$2:$C$17,0))</f>
        <v>Solar</v>
      </c>
      <c r="B387" s="20" t="str">
        <f>INDEX(Resource_Match!$A$2:$A$17,MATCH($H387,Resource_Match!$C$2:$C$17,0))</f>
        <v>Utility Solar</v>
      </c>
      <c r="C387" s="20" t="str">
        <f>IFERROR(INDEX(Project_Match!$C$3:$C$151,MATCH(I387,Project_Match!$A$3:$A$151,0)),"")</f>
        <v>New Solar</v>
      </c>
      <c r="D387" s="129" t="s">
        <v>408</v>
      </c>
      <c r="E387" s="129">
        <v>0</v>
      </c>
      <c r="F387" s="129" t="s">
        <v>407</v>
      </c>
      <c r="G387" s="130" t="s">
        <v>407</v>
      </c>
      <c r="H387" s="130" t="s">
        <v>45</v>
      </c>
      <c r="I387" s="130" t="s">
        <v>222</v>
      </c>
      <c r="J387" s="129">
        <v>2040</v>
      </c>
      <c r="K387" s="130">
        <v>8</v>
      </c>
      <c r="L387" s="130">
        <v>160</v>
      </c>
      <c r="M387" s="130">
        <v>43.200000762939503</v>
      </c>
      <c r="N387" s="130">
        <v>26.537233688792199</v>
      </c>
      <c r="O387" s="130">
        <v>348.27239418029802</v>
      </c>
      <c r="P387" s="130">
        <v>24.7803103782657</v>
      </c>
      <c r="R387" s="130">
        <v>24692.505859375</v>
      </c>
      <c r="T387" s="130">
        <v>34424</v>
      </c>
      <c r="U387" s="130">
        <v>2928</v>
      </c>
      <c r="AB387" s="130">
        <v>10226.879999999999</v>
      </c>
      <c r="AC387" s="130">
        <v>10226.8781738281</v>
      </c>
      <c r="AD387" s="130">
        <v>29.364596059639901</v>
      </c>
      <c r="AF387" s="130">
        <v>10226.8781738281</v>
      </c>
      <c r="AG387" s="130">
        <v>10951.963500976601</v>
      </c>
      <c r="AH387" s="130">
        <v>17.926705948749301</v>
      </c>
      <c r="AI387" s="130">
        <v>6243.3768005371103</v>
      </c>
      <c r="AL387" s="130">
        <v>0</v>
      </c>
      <c r="AM387" s="130">
        <v>-3983.5013732910202</v>
      </c>
    </row>
    <row r="388" spans="1:39" ht="16.5" hidden="1" x14ac:dyDescent="0.5">
      <c r="A388" s="20" t="str">
        <f>INDEX(Resource_Match!$B$2:$B$17,MATCH($H388,Resource_Match!$C$2:$C$17,0))</f>
        <v>Capacity Only PPA</v>
      </c>
      <c r="B388" s="20" t="str">
        <f>INDEX(Resource_Match!$A$2:$A$17,MATCH($H388,Resource_Match!$C$2:$C$17,0))</f>
        <v>Capacity Only PPA</v>
      </c>
      <c r="C388" s="20" t="str">
        <f>IFERROR(INDEX(Project_Match!$C$3:$C$151,MATCH(I388,Project_Match!$A$3:$A$151,0)),"")</f>
        <v/>
      </c>
      <c r="D388" s="129" t="s">
        <v>408</v>
      </c>
      <c r="E388" s="129">
        <v>0</v>
      </c>
      <c r="F388" s="129" t="s">
        <v>407</v>
      </c>
      <c r="G388" s="130" t="s">
        <v>407</v>
      </c>
      <c r="H388" s="130" t="s">
        <v>402</v>
      </c>
      <c r="I388" s="130" t="s">
        <v>426</v>
      </c>
      <c r="J388" s="129">
        <v>2040</v>
      </c>
      <c r="K388" s="130">
        <v>1</v>
      </c>
      <c r="L388" s="130">
        <v>50</v>
      </c>
      <c r="M388" s="130">
        <v>50</v>
      </c>
      <c r="N388" s="130">
        <v>0</v>
      </c>
      <c r="AE388" s="130">
        <v>5000.0350341796902</v>
      </c>
      <c r="AF388" s="130">
        <v>5000.0350341796902</v>
      </c>
      <c r="AG388" s="130">
        <v>5000.0350341796902</v>
      </c>
      <c r="AL388" s="130">
        <v>0</v>
      </c>
      <c r="AM388" s="130">
        <v>-5000.0350341796902</v>
      </c>
    </row>
    <row r="389" spans="1:39" ht="16.5" x14ac:dyDescent="0.5">
      <c r="A389" s="20" t="str">
        <f>INDEX(Resource_Match!$B$2:$B$17,MATCH($H389,Resource_Match!$C$2:$C$17,0))</f>
        <v>Gas</v>
      </c>
      <c r="B389" s="20" t="str">
        <f>INDEX(Resource_Match!$A$2:$A$17,MATCH($H389,Resource_Match!$C$2:$C$17,0))</f>
        <v>Gas</v>
      </c>
      <c r="C389" s="20" t="str">
        <f>IFERROR(INDEX(Project_Match!$C$3:$C$151,MATCH(I389,Project_Match!$A$3:$A$151,0)),"")</f>
        <v/>
      </c>
      <c r="D389" s="129" t="s">
        <v>408</v>
      </c>
      <c r="E389" s="129">
        <v>0</v>
      </c>
      <c r="F389" s="129" t="s">
        <v>407</v>
      </c>
      <c r="G389" s="130" t="s">
        <v>407</v>
      </c>
      <c r="H389" s="130" t="s">
        <v>41</v>
      </c>
      <c r="I389" s="130" t="s">
        <v>445</v>
      </c>
      <c r="J389" s="129">
        <v>2040</v>
      </c>
      <c r="K389" s="130">
        <v>1</v>
      </c>
      <c r="L389" s="130">
        <v>125</v>
      </c>
      <c r="M389" s="130">
        <v>125</v>
      </c>
      <c r="N389" s="130">
        <v>87.469334419959196</v>
      </c>
      <c r="AE389" s="130">
        <v>1441.2406311035199</v>
      </c>
      <c r="AF389" s="130">
        <v>1441.2406311035199</v>
      </c>
      <c r="AG389" s="130">
        <v>1441.2406311035199</v>
      </c>
      <c r="AL389" s="130">
        <v>0</v>
      </c>
      <c r="AM389" s="130">
        <v>-1441.2406311035199</v>
      </c>
    </row>
    <row r="390" spans="1:39" ht="16.5" hidden="1" x14ac:dyDescent="0.5">
      <c r="A390" s="20" t="str">
        <f>INDEX(Resource_Match!$B$2:$B$17,MATCH($H390,Resource_Match!$C$2:$C$17,0))</f>
        <v>Solar</v>
      </c>
      <c r="B390" s="20" t="str">
        <f>INDEX(Resource_Match!$A$2:$A$17,MATCH($H390,Resource_Match!$C$2:$C$17,0))</f>
        <v>Utility Solar</v>
      </c>
      <c r="C390" s="20" t="str">
        <f>IFERROR(INDEX(Project_Match!$C$3:$C$151,MATCH(I390,Project_Match!$A$3:$A$151,0)),"")</f>
        <v>New Solar</v>
      </c>
      <c r="D390" s="129" t="s">
        <v>408</v>
      </c>
      <c r="E390" s="129">
        <v>0</v>
      </c>
      <c r="F390" s="129" t="s">
        <v>407</v>
      </c>
      <c r="G390" s="130" t="s">
        <v>407</v>
      </c>
      <c r="H390" s="130" t="s">
        <v>45</v>
      </c>
      <c r="I390" s="130" t="s">
        <v>265</v>
      </c>
      <c r="J390" s="129">
        <v>2041</v>
      </c>
      <c r="K390" s="130">
        <v>5</v>
      </c>
      <c r="L390" s="130">
        <v>100</v>
      </c>
      <c r="M390" s="130">
        <v>64</v>
      </c>
      <c r="N390" s="130">
        <v>26.578898408097199</v>
      </c>
      <c r="O390" s="130">
        <v>211.529360771179</v>
      </c>
      <c r="P390" s="130">
        <v>24.147187302646</v>
      </c>
      <c r="R390" s="130">
        <v>21301.792881011999</v>
      </c>
      <c r="T390" s="130">
        <v>21505</v>
      </c>
      <c r="U390" s="130">
        <v>1825</v>
      </c>
      <c r="AB390" s="130">
        <v>9996.43</v>
      </c>
      <c r="AC390" s="130">
        <v>9996.4335327148401</v>
      </c>
      <c r="AD390" s="130">
        <v>47.257900729574999</v>
      </c>
      <c r="AF390" s="130">
        <v>9996.4335327148401</v>
      </c>
      <c r="AG390" s="130">
        <v>11003.111022949201</v>
      </c>
      <c r="AH390" s="130">
        <v>13.0537731336884</v>
      </c>
      <c r="AI390" s="130">
        <v>2761.2562866210901</v>
      </c>
      <c r="AL390" s="130">
        <v>7111.111328125</v>
      </c>
      <c r="AM390" s="130">
        <v>-124.06591796875</v>
      </c>
    </row>
    <row r="391" spans="1:39" ht="16.5" hidden="1" x14ac:dyDescent="0.5">
      <c r="A391" s="20" t="str">
        <f>INDEX(Resource_Match!$B$2:$B$17,MATCH($H391,Resource_Match!$C$2:$C$17,0))</f>
        <v>Solar</v>
      </c>
      <c r="B391" s="20" t="str">
        <f>INDEX(Resource_Match!$A$2:$A$17,MATCH($H391,Resource_Match!$C$2:$C$17,0))</f>
        <v>Utility Solar</v>
      </c>
      <c r="C391" s="20" t="str">
        <f>IFERROR(INDEX(Project_Match!$C$3:$C$151,MATCH(I391,Project_Match!$A$3:$A$151,0)),"")</f>
        <v>New Solar</v>
      </c>
      <c r="D391" s="129" t="s">
        <v>408</v>
      </c>
      <c r="E391" s="129">
        <v>0</v>
      </c>
      <c r="F391" s="129" t="s">
        <v>407</v>
      </c>
      <c r="G391" s="130" t="s">
        <v>407</v>
      </c>
      <c r="H391" s="130" t="s">
        <v>45</v>
      </c>
      <c r="I391" s="130" t="s">
        <v>208</v>
      </c>
      <c r="J391" s="129">
        <v>2041</v>
      </c>
      <c r="K391" s="130">
        <v>20</v>
      </c>
      <c r="L391" s="130">
        <v>400</v>
      </c>
      <c r="M391" s="130">
        <v>196</v>
      </c>
      <c r="N391" s="130">
        <v>26.578898408097199</v>
      </c>
      <c r="O391" s="130">
        <v>846.11744308471702</v>
      </c>
      <c r="P391" s="130">
        <v>24.147187302646</v>
      </c>
      <c r="R391" s="130">
        <v>85207.171524047895</v>
      </c>
      <c r="T391" s="130">
        <v>86020</v>
      </c>
      <c r="U391" s="130">
        <v>7300</v>
      </c>
      <c r="AB391" s="130">
        <v>34183.730000000003</v>
      </c>
      <c r="AC391" s="130">
        <v>34183.734741210901</v>
      </c>
      <c r="AD391" s="130">
        <v>40.400697350696603</v>
      </c>
      <c r="AF391" s="130">
        <v>34183.734741210901</v>
      </c>
      <c r="AG391" s="130">
        <v>37626.164672851599</v>
      </c>
      <c r="AH391" s="130">
        <v>13.0537731336884</v>
      </c>
      <c r="AI391" s="130">
        <v>11045.0251464844</v>
      </c>
      <c r="AL391" s="130">
        <v>21777.778442382802</v>
      </c>
      <c r="AM391" s="130">
        <v>-1360.93115234375</v>
      </c>
    </row>
    <row r="392" spans="1:39" ht="16.5" hidden="1" x14ac:dyDescent="0.5">
      <c r="A392" s="20" t="str">
        <f>INDEX(Resource_Match!$B$2:$B$17,MATCH($H392,Resource_Match!$C$2:$C$17,0))</f>
        <v>Solar</v>
      </c>
      <c r="B392" s="20" t="str">
        <f>INDEX(Resource_Match!$A$2:$A$17,MATCH($H392,Resource_Match!$C$2:$C$17,0))</f>
        <v>Utility Solar</v>
      </c>
      <c r="C392" s="20" t="str">
        <f>IFERROR(INDEX(Project_Match!$C$3:$C$151,MATCH(I392,Project_Match!$A$3:$A$151,0)),"")</f>
        <v>New Solar</v>
      </c>
      <c r="D392" s="129" t="s">
        <v>408</v>
      </c>
      <c r="E392" s="129">
        <v>0</v>
      </c>
      <c r="F392" s="129" t="s">
        <v>407</v>
      </c>
      <c r="G392" s="130" t="s">
        <v>407</v>
      </c>
      <c r="H392" s="130" t="s">
        <v>45</v>
      </c>
      <c r="I392" s="130" t="s">
        <v>211</v>
      </c>
      <c r="J392" s="129">
        <v>2041</v>
      </c>
      <c r="K392" s="130">
        <v>25</v>
      </c>
      <c r="L392" s="130">
        <v>500</v>
      </c>
      <c r="M392" s="130">
        <v>200</v>
      </c>
      <c r="N392" s="130">
        <v>26.5788970146005</v>
      </c>
      <c r="O392" s="130">
        <v>1057.6467971801801</v>
      </c>
      <c r="P392" s="130">
        <v>24.147187150232298</v>
      </c>
      <c r="R392" s="130">
        <v>106508.966171265</v>
      </c>
      <c r="T392" s="130">
        <v>107525</v>
      </c>
      <c r="U392" s="130">
        <v>9125</v>
      </c>
      <c r="AB392" s="130">
        <v>40369.730000000003</v>
      </c>
      <c r="AC392" s="130">
        <v>40369.7275390625</v>
      </c>
      <c r="AD392" s="130">
        <v>38.169384757457301</v>
      </c>
      <c r="AF392" s="130">
        <v>40369.7275390625</v>
      </c>
      <c r="AG392" s="130">
        <v>44435.1123046875</v>
      </c>
      <c r="AH392" s="130">
        <v>13.0537730718109</v>
      </c>
      <c r="AI392" s="130">
        <v>13806.2812805176</v>
      </c>
      <c r="AL392" s="130">
        <v>22222.2229003906</v>
      </c>
      <c r="AM392" s="130">
        <v>-4341.2233581542996</v>
      </c>
    </row>
    <row r="393" spans="1:39" ht="16.5" hidden="1" x14ac:dyDescent="0.5">
      <c r="A393" s="20" t="str">
        <f>INDEX(Resource_Match!$B$2:$B$17,MATCH($H393,Resource_Match!$C$2:$C$17,0))</f>
        <v>Solar</v>
      </c>
      <c r="B393" s="20" t="str">
        <f>INDEX(Resource_Match!$A$2:$A$17,MATCH($H393,Resource_Match!$C$2:$C$17,0))</f>
        <v>Utility Solar</v>
      </c>
      <c r="C393" s="20" t="str">
        <f>IFERROR(INDEX(Project_Match!$C$3:$C$151,MATCH(I393,Project_Match!$A$3:$A$151,0)),"")</f>
        <v>New Solar</v>
      </c>
      <c r="D393" s="129" t="s">
        <v>408</v>
      </c>
      <c r="E393" s="129">
        <v>0</v>
      </c>
      <c r="F393" s="129" t="s">
        <v>407</v>
      </c>
      <c r="G393" s="130" t="s">
        <v>407</v>
      </c>
      <c r="H393" s="130" t="s">
        <v>45</v>
      </c>
      <c r="I393" s="130" t="s">
        <v>214</v>
      </c>
      <c r="J393" s="129">
        <v>2041</v>
      </c>
      <c r="K393" s="130">
        <v>25</v>
      </c>
      <c r="L393" s="130">
        <v>500</v>
      </c>
      <c r="M393" s="130">
        <v>200</v>
      </c>
      <c r="N393" s="130">
        <v>26.5788970146005</v>
      </c>
      <c r="O393" s="130">
        <v>1057.6467971801801</v>
      </c>
      <c r="P393" s="130">
        <v>24.147187150232298</v>
      </c>
      <c r="R393" s="130">
        <v>106508.966171265</v>
      </c>
      <c r="T393" s="130">
        <v>107525</v>
      </c>
      <c r="U393" s="130">
        <v>9125</v>
      </c>
      <c r="AB393" s="130">
        <v>38037.730000000003</v>
      </c>
      <c r="AC393" s="130">
        <v>38037.729003906301</v>
      </c>
      <c r="AD393" s="130">
        <v>35.9644912699776</v>
      </c>
      <c r="AF393" s="130">
        <v>38037.729003906301</v>
      </c>
      <c r="AG393" s="130">
        <v>41868.268798828103</v>
      </c>
      <c r="AH393" s="130">
        <v>13.0537730718109</v>
      </c>
      <c r="AI393" s="130">
        <v>13806.2812805176</v>
      </c>
      <c r="AL393" s="130">
        <v>22222.2229003906</v>
      </c>
      <c r="AM393" s="130">
        <v>-2009.2248229980501</v>
      </c>
    </row>
    <row r="394" spans="1:39" ht="16.5" hidden="1" x14ac:dyDescent="0.5">
      <c r="A394" s="20" t="str">
        <f>INDEX(Resource_Match!$B$2:$B$17,MATCH($H394,Resource_Match!$C$2:$C$17,0))</f>
        <v>Solar</v>
      </c>
      <c r="B394" s="20" t="str">
        <f>INDEX(Resource_Match!$A$2:$A$17,MATCH($H394,Resource_Match!$C$2:$C$17,0))</f>
        <v>Utility Solar</v>
      </c>
      <c r="C394" s="20" t="str">
        <f>IFERROR(INDEX(Project_Match!$C$3:$C$151,MATCH(I394,Project_Match!$A$3:$A$151,0)),"")</f>
        <v>New Solar</v>
      </c>
      <c r="D394" s="129" t="s">
        <v>408</v>
      </c>
      <c r="E394" s="129">
        <v>0</v>
      </c>
      <c r="F394" s="129" t="s">
        <v>407</v>
      </c>
      <c r="G394" s="130" t="s">
        <v>407</v>
      </c>
      <c r="H394" s="130" t="s">
        <v>45</v>
      </c>
      <c r="I394" s="130" t="s">
        <v>217</v>
      </c>
      <c r="J394" s="129">
        <v>2041</v>
      </c>
      <c r="K394" s="130">
        <v>14</v>
      </c>
      <c r="L394" s="130">
        <v>280</v>
      </c>
      <c r="M394" s="130">
        <v>112</v>
      </c>
      <c r="N394" s="130">
        <v>26.578898221468201</v>
      </c>
      <c r="O394" s="130">
        <v>592.282176971436</v>
      </c>
      <c r="P394" s="130">
        <v>24.147185949585602</v>
      </c>
      <c r="R394" s="130">
        <v>59645.022926330603</v>
      </c>
      <c r="T394" s="130">
        <v>60214</v>
      </c>
      <c r="U394" s="130">
        <v>5110</v>
      </c>
      <c r="AB394" s="130">
        <v>20010.560000000001</v>
      </c>
      <c r="AC394" s="130">
        <v>20010.564453125</v>
      </c>
      <c r="AD394" s="130">
        <v>33.785525263391598</v>
      </c>
      <c r="AF394" s="130">
        <v>20010.564453125</v>
      </c>
      <c r="AG394" s="130">
        <v>22025.7043457031</v>
      </c>
      <c r="AH394" s="130">
        <v>13.0537735147691</v>
      </c>
      <c r="AI394" s="130">
        <v>7731.5173950195303</v>
      </c>
      <c r="AL394" s="130">
        <v>12444.444824218799</v>
      </c>
      <c r="AM394" s="130">
        <v>165.39776611328099</v>
      </c>
    </row>
    <row r="395" spans="1:39" ht="16.5" hidden="1" x14ac:dyDescent="0.5">
      <c r="A395" s="20" t="str">
        <f>INDEX(Resource_Match!$B$2:$B$17,MATCH($H395,Resource_Match!$C$2:$C$17,0))</f>
        <v>Solar</v>
      </c>
      <c r="B395" s="20" t="str">
        <f>INDEX(Resource_Match!$A$2:$A$17,MATCH($H395,Resource_Match!$C$2:$C$17,0))</f>
        <v>Utility Solar</v>
      </c>
      <c r="C395" s="20" t="str">
        <f>IFERROR(INDEX(Project_Match!$C$3:$C$151,MATCH(I395,Project_Match!$A$3:$A$151,0)),"")</f>
        <v>New Solar</v>
      </c>
      <c r="D395" s="129" t="s">
        <v>408</v>
      </c>
      <c r="E395" s="129">
        <v>0</v>
      </c>
      <c r="F395" s="129" t="s">
        <v>407</v>
      </c>
      <c r="G395" s="130" t="s">
        <v>407</v>
      </c>
      <c r="H395" s="130" t="s">
        <v>45</v>
      </c>
      <c r="I395" s="130" t="s">
        <v>219</v>
      </c>
      <c r="J395" s="129">
        <v>2041</v>
      </c>
      <c r="K395" s="130">
        <v>7</v>
      </c>
      <c r="L395" s="130">
        <v>140</v>
      </c>
      <c r="M395" s="130">
        <v>37.800003051757798</v>
      </c>
      <c r="N395" s="130">
        <v>26.578898221468201</v>
      </c>
      <c r="O395" s="130">
        <v>296.141088485718</v>
      </c>
      <c r="P395" s="130">
        <v>24.147185949585602</v>
      </c>
      <c r="R395" s="130">
        <v>29822.511463165301</v>
      </c>
      <c r="T395" s="130">
        <v>30107</v>
      </c>
      <c r="U395" s="130">
        <v>2555</v>
      </c>
      <c r="AB395" s="130">
        <v>9246.02</v>
      </c>
      <c r="AC395" s="130">
        <v>9246.0182189941406</v>
      </c>
      <c r="AD395" s="130">
        <v>31.2216662208968</v>
      </c>
      <c r="AF395" s="130">
        <v>9246.0182189941406</v>
      </c>
      <c r="AG395" s="130">
        <v>10177.127166748</v>
      </c>
      <c r="AH395" s="130">
        <v>13.0537735147691</v>
      </c>
      <c r="AI395" s="130">
        <v>3865.7586975097702</v>
      </c>
      <c r="AL395" s="130">
        <v>4200.0004672580399</v>
      </c>
      <c r="AM395" s="130">
        <v>-1180.2590542263399</v>
      </c>
    </row>
    <row r="396" spans="1:39" ht="16.5" hidden="1" x14ac:dyDescent="0.5">
      <c r="A396" s="20" t="str">
        <f>INDEX(Resource_Match!$B$2:$B$17,MATCH($H396,Resource_Match!$C$2:$C$17,0))</f>
        <v>Solar</v>
      </c>
      <c r="B396" s="20" t="str">
        <f>INDEX(Resource_Match!$A$2:$A$17,MATCH($H396,Resource_Match!$C$2:$C$17,0))</f>
        <v>Utility Solar</v>
      </c>
      <c r="C396" s="20" t="str">
        <f>IFERROR(INDEX(Project_Match!$C$3:$C$151,MATCH(I396,Project_Match!$A$3:$A$151,0)),"")</f>
        <v>New Solar</v>
      </c>
      <c r="D396" s="129" t="s">
        <v>408</v>
      </c>
      <c r="E396" s="129">
        <v>0</v>
      </c>
      <c r="F396" s="129" t="s">
        <v>407</v>
      </c>
      <c r="G396" s="130" t="s">
        <v>407</v>
      </c>
      <c r="H396" s="130" t="s">
        <v>45</v>
      </c>
      <c r="I396" s="130" t="s">
        <v>222</v>
      </c>
      <c r="J396" s="129">
        <v>2041</v>
      </c>
      <c r="K396" s="130">
        <v>8</v>
      </c>
      <c r="L396" s="130">
        <v>160</v>
      </c>
      <c r="M396" s="130">
        <v>43.200000762939503</v>
      </c>
      <c r="N396" s="130">
        <v>26.578898163146601</v>
      </c>
      <c r="O396" s="130">
        <v>338.44696044921898</v>
      </c>
      <c r="P396" s="130">
        <v>24.1471861051098</v>
      </c>
      <c r="R396" s="130">
        <v>34082.870986938498</v>
      </c>
      <c r="T396" s="130">
        <v>34408</v>
      </c>
      <c r="U396" s="130">
        <v>2920</v>
      </c>
      <c r="AB396" s="130">
        <v>10157</v>
      </c>
      <c r="AC396" s="130">
        <v>10157.0018310547</v>
      </c>
      <c r="AD396" s="130">
        <v>30.010616191007799</v>
      </c>
      <c r="AF396" s="130">
        <v>10157.0018310547</v>
      </c>
      <c r="AG396" s="130">
        <v>11179.8504638672</v>
      </c>
      <c r="AH396" s="130">
        <v>13.053773433914399</v>
      </c>
      <c r="AI396" s="130">
        <v>4418.0099411010697</v>
      </c>
      <c r="AL396" s="130">
        <v>4800.0002312554298</v>
      </c>
      <c r="AM396" s="130">
        <v>-938.99165869818501</v>
      </c>
    </row>
    <row r="397" spans="1:39" ht="16.5" hidden="1" x14ac:dyDescent="0.5">
      <c r="A397" s="20" t="str">
        <f>INDEX(Resource_Match!$B$2:$B$17,MATCH($H397,Resource_Match!$C$2:$C$17,0))</f>
        <v>Solar</v>
      </c>
      <c r="B397" s="20" t="str">
        <f>INDEX(Resource_Match!$A$2:$A$17,MATCH($H397,Resource_Match!$C$2:$C$17,0))</f>
        <v>Utility Solar</v>
      </c>
      <c r="C397" s="20" t="str">
        <f>IFERROR(INDEX(Project_Match!$C$3:$C$151,MATCH(I397,Project_Match!$A$3:$A$151,0)),"")</f>
        <v>New Solar</v>
      </c>
      <c r="D397" s="129" t="s">
        <v>408</v>
      </c>
      <c r="E397" s="129">
        <v>0</v>
      </c>
      <c r="F397" s="129" t="s">
        <v>407</v>
      </c>
      <c r="G397" s="130" t="s">
        <v>407</v>
      </c>
      <c r="H397" s="130" t="s">
        <v>45</v>
      </c>
      <c r="I397" s="130" t="s">
        <v>341</v>
      </c>
      <c r="J397" s="129">
        <v>2041</v>
      </c>
      <c r="K397" s="130">
        <v>6</v>
      </c>
      <c r="L397" s="130">
        <v>120</v>
      </c>
      <c r="M397" s="130">
        <v>32.400001525878899</v>
      </c>
      <c r="N397" s="130">
        <v>26.578897210560999</v>
      </c>
      <c r="O397" s="130">
        <v>253.83521175384499</v>
      </c>
      <c r="P397" s="130">
        <v>24.147185288607801</v>
      </c>
      <c r="R397" s="130">
        <v>25562.152795791601</v>
      </c>
      <c r="T397" s="130">
        <v>25806</v>
      </c>
      <c r="U397" s="130">
        <v>2190</v>
      </c>
      <c r="AB397" s="130">
        <v>6928.89</v>
      </c>
      <c r="AC397" s="130">
        <v>6928.8937988281295</v>
      </c>
      <c r="AD397" s="130">
        <v>27.296818872975599</v>
      </c>
      <c r="AF397" s="130">
        <v>6928.8937988281295</v>
      </c>
      <c r="AG397" s="130">
        <v>7626.6599121093795</v>
      </c>
      <c r="AH397" s="130">
        <v>13.053773957964101</v>
      </c>
      <c r="AI397" s="130">
        <v>3313.5074768066402</v>
      </c>
      <c r="AL397" s="130">
        <v>3600.0002794053898</v>
      </c>
      <c r="AM397" s="130">
        <v>-15.386042616097299</v>
      </c>
    </row>
    <row r="398" spans="1:39" ht="16.5" x14ac:dyDescent="0.5">
      <c r="A398" s="20" t="str">
        <f>INDEX(Resource_Match!$B$2:$B$17,MATCH($H398,Resource_Match!$C$2:$C$17,0))</f>
        <v>Gas</v>
      </c>
      <c r="B398" s="20" t="str">
        <f>INDEX(Resource_Match!$A$2:$A$17,MATCH($H398,Resource_Match!$C$2:$C$17,0))</f>
        <v>Gas</v>
      </c>
      <c r="C398" s="20" t="str">
        <f>IFERROR(INDEX(Project_Match!$C$3:$C$151,MATCH(I398,Project_Match!$A$3:$A$151,0)),"")</f>
        <v/>
      </c>
      <c r="D398" s="129" t="s">
        <v>408</v>
      </c>
      <c r="E398" s="129">
        <v>0</v>
      </c>
      <c r="F398" s="129" t="s">
        <v>407</v>
      </c>
      <c r="G398" s="130" t="s">
        <v>407</v>
      </c>
      <c r="H398" s="130" t="s">
        <v>41</v>
      </c>
      <c r="I398" s="130" t="s">
        <v>445</v>
      </c>
      <c r="J398" s="129">
        <v>2041</v>
      </c>
      <c r="K398" s="130">
        <v>1</v>
      </c>
      <c r="L398" s="130">
        <v>125</v>
      </c>
      <c r="M398" s="130">
        <v>125</v>
      </c>
      <c r="N398" s="130">
        <v>87.457637003023294</v>
      </c>
      <c r="AE398" s="130">
        <v>1472.9479064941399</v>
      </c>
      <c r="AF398" s="130">
        <v>1472.9479064941399</v>
      </c>
      <c r="AG398" s="130">
        <v>1472.9479064941399</v>
      </c>
      <c r="AL398" s="130">
        <v>13888.889312744101</v>
      </c>
      <c r="AM398" s="130">
        <v>12415.94140625</v>
      </c>
    </row>
    <row r="399" spans="1:39" ht="16.5" hidden="1" x14ac:dyDescent="0.5">
      <c r="A399" s="20" t="str">
        <f>INDEX(Resource_Match!$B$2:$B$17,MATCH($H399,Resource_Match!$C$2:$C$17,0))</f>
        <v>Solar</v>
      </c>
      <c r="B399" s="20" t="str">
        <f>INDEX(Resource_Match!$A$2:$A$17,MATCH($H399,Resource_Match!$C$2:$C$17,0))</f>
        <v>Utility Solar</v>
      </c>
      <c r="C399" s="20" t="str">
        <f>IFERROR(INDEX(Project_Match!$C$3:$C$151,MATCH(I399,Project_Match!$A$3:$A$151,0)),"")</f>
        <v>New Solar</v>
      </c>
      <c r="D399" s="129" t="s">
        <v>408</v>
      </c>
      <c r="E399" s="129">
        <v>0</v>
      </c>
      <c r="F399" s="129" t="s">
        <v>407</v>
      </c>
      <c r="G399" s="130" t="s">
        <v>407</v>
      </c>
      <c r="H399" s="130" t="s">
        <v>45</v>
      </c>
      <c r="I399" s="130" t="s">
        <v>265</v>
      </c>
      <c r="J399" s="129">
        <v>2042</v>
      </c>
      <c r="K399" s="130">
        <v>5</v>
      </c>
      <c r="L399" s="130">
        <v>100</v>
      </c>
      <c r="M399" s="130">
        <v>64</v>
      </c>
      <c r="N399" s="130">
        <v>26.539138789590599</v>
      </c>
      <c r="O399" s="130">
        <v>211.061188697815</v>
      </c>
      <c r="P399" s="130">
        <v>24.093743002033701</v>
      </c>
      <c r="R399" s="130">
        <v>21421.6638450623</v>
      </c>
      <c r="T399" s="130">
        <v>21250</v>
      </c>
      <c r="U399" s="130">
        <v>1825</v>
      </c>
      <c r="AB399" s="130">
        <v>10193.74</v>
      </c>
      <c r="AC399" s="130">
        <v>10193.742553710899</v>
      </c>
      <c r="AD399" s="130">
        <v>48.297570086681098</v>
      </c>
      <c r="AF399" s="130">
        <v>10193.742553710899</v>
      </c>
      <c r="AG399" s="130">
        <v>11228.3572387695</v>
      </c>
      <c r="AH399" s="130">
        <v>13.2473578623559</v>
      </c>
      <c r="AI399" s="130">
        <v>2796.0030975341801</v>
      </c>
      <c r="AL399" s="130">
        <v>7111.111328125</v>
      </c>
      <c r="AM399" s="130">
        <v>-286.62812805175798</v>
      </c>
    </row>
    <row r="400" spans="1:39" ht="16.5" hidden="1" x14ac:dyDescent="0.5">
      <c r="A400" s="20" t="str">
        <f>INDEX(Resource_Match!$B$2:$B$17,MATCH($H400,Resource_Match!$C$2:$C$17,0))</f>
        <v>Solar</v>
      </c>
      <c r="B400" s="20" t="str">
        <f>INDEX(Resource_Match!$A$2:$A$17,MATCH($H400,Resource_Match!$C$2:$C$17,0))</f>
        <v>Utility Solar</v>
      </c>
      <c r="C400" s="20" t="str">
        <f>IFERROR(INDEX(Project_Match!$C$3:$C$151,MATCH(I400,Project_Match!$A$3:$A$151,0)),"")</f>
        <v>New Solar</v>
      </c>
      <c r="D400" s="129" t="s">
        <v>408</v>
      </c>
      <c r="E400" s="129">
        <v>0</v>
      </c>
      <c r="F400" s="129" t="s">
        <v>407</v>
      </c>
      <c r="G400" s="130" t="s">
        <v>407</v>
      </c>
      <c r="H400" s="130" t="s">
        <v>45</v>
      </c>
      <c r="I400" s="130" t="s">
        <v>208</v>
      </c>
      <c r="J400" s="129">
        <v>2042</v>
      </c>
      <c r="K400" s="130">
        <v>20</v>
      </c>
      <c r="L400" s="130">
        <v>400</v>
      </c>
      <c r="M400" s="130">
        <v>196</v>
      </c>
      <c r="N400" s="130">
        <v>26.539138789590599</v>
      </c>
      <c r="O400" s="130">
        <v>844.24475479125999</v>
      </c>
      <c r="P400" s="130">
        <v>24.093743002033701</v>
      </c>
      <c r="R400" s="130">
        <v>85686.655380248994</v>
      </c>
      <c r="T400" s="130">
        <v>85000</v>
      </c>
      <c r="U400" s="130">
        <v>7300</v>
      </c>
      <c r="AB400" s="130">
        <v>34858.46</v>
      </c>
      <c r="AC400" s="130">
        <v>34858.455322265603</v>
      </c>
      <c r="AD400" s="130">
        <v>41.289513644517001</v>
      </c>
      <c r="AF400" s="130">
        <v>34858.455322265603</v>
      </c>
      <c r="AG400" s="130">
        <v>38396.413818359397</v>
      </c>
      <c r="AH400" s="130">
        <v>13.2473578623559</v>
      </c>
      <c r="AI400" s="130">
        <v>11184.012390136701</v>
      </c>
      <c r="AL400" s="130">
        <v>21777.778442382802</v>
      </c>
      <c r="AM400" s="130">
        <v>-1896.6644897460901</v>
      </c>
    </row>
    <row r="401" spans="1:39" ht="16.5" hidden="1" x14ac:dyDescent="0.5">
      <c r="A401" s="20" t="str">
        <f>INDEX(Resource_Match!$B$2:$B$17,MATCH($H401,Resource_Match!$C$2:$C$17,0))</f>
        <v>Solar</v>
      </c>
      <c r="B401" s="20" t="str">
        <f>INDEX(Resource_Match!$A$2:$A$17,MATCH($H401,Resource_Match!$C$2:$C$17,0))</f>
        <v>Utility Solar</v>
      </c>
      <c r="C401" s="20" t="str">
        <f>IFERROR(INDEX(Project_Match!$C$3:$C$151,MATCH(I401,Project_Match!$A$3:$A$151,0)),"")</f>
        <v>New Solar</v>
      </c>
      <c r="D401" s="129" t="s">
        <v>408</v>
      </c>
      <c r="E401" s="129">
        <v>0</v>
      </c>
      <c r="F401" s="129" t="s">
        <v>407</v>
      </c>
      <c r="G401" s="130" t="s">
        <v>407</v>
      </c>
      <c r="H401" s="130" t="s">
        <v>45</v>
      </c>
      <c r="I401" s="130" t="s">
        <v>211</v>
      </c>
      <c r="J401" s="129">
        <v>2042</v>
      </c>
      <c r="K401" s="130">
        <v>25</v>
      </c>
      <c r="L401" s="130">
        <v>500</v>
      </c>
      <c r="M401" s="130">
        <v>200</v>
      </c>
      <c r="N401" s="130">
        <v>26.539137766241499</v>
      </c>
      <c r="O401" s="130">
        <v>1055.30590057373</v>
      </c>
      <c r="P401" s="130">
        <v>24.0937420222313</v>
      </c>
      <c r="R401" s="130">
        <v>107108.324401855</v>
      </c>
      <c r="T401" s="130">
        <v>106250</v>
      </c>
      <c r="U401" s="130">
        <v>9125</v>
      </c>
      <c r="AB401" s="130">
        <v>41166.550000000003</v>
      </c>
      <c r="AC401" s="130">
        <v>41166.5478515625</v>
      </c>
      <c r="AD401" s="130">
        <v>39.009113688440301</v>
      </c>
      <c r="AF401" s="130">
        <v>41166.5478515625</v>
      </c>
      <c r="AG401" s="130">
        <v>45344.748291015603</v>
      </c>
      <c r="AH401" s="130">
        <v>13.247359167409501</v>
      </c>
      <c r="AI401" s="130">
        <v>13980.016296386701</v>
      </c>
      <c r="AL401" s="130">
        <v>22222.2229003906</v>
      </c>
      <c r="AM401" s="130">
        <v>-4964.3086547851599</v>
      </c>
    </row>
    <row r="402" spans="1:39" ht="16.5" hidden="1" x14ac:dyDescent="0.5">
      <c r="A402" s="20" t="str">
        <f>INDEX(Resource_Match!$B$2:$B$17,MATCH($H402,Resource_Match!$C$2:$C$17,0))</f>
        <v>Solar</v>
      </c>
      <c r="B402" s="20" t="str">
        <f>INDEX(Resource_Match!$A$2:$A$17,MATCH($H402,Resource_Match!$C$2:$C$17,0))</f>
        <v>Utility Solar</v>
      </c>
      <c r="C402" s="20" t="str">
        <f>IFERROR(INDEX(Project_Match!$C$3:$C$151,MATCH(I402,Project_Match!$A$3:$A$151,0)),"")</f>
        <v>New Solar</v>
      </c>
      <c r="D402" s="129" t="s">
        <v>408</v>
      </c>
      <c r="E402" s="129">
        <v>0</v>
      </c>
      <c r="F402" s="129" t="s">
        <v>407</v>
      </c>
      <c r="G402" s="130" t="s">
        <v>407</v>
      </c>
      <c r="H402" s="130" t="s">
        <v>45</v>
      </c>
      <c r="I402" s="130" t="s">
        <v>214</v>
      </c>
      <c r="J402" s="129">
        <v>2042</v>
      </c>
      <c r="K402" s="130">
        <v>25</v>
      </c>
      <c r="L402" s="130">
        <v>500</v>
      </c>
      <c r="M402" s="130">
        <v>200</v>
      </c>
      <c r="N402" s="130">
        <v>26.539137766241499</v>
      </c>
      <c r="O402" s="130">
        <v>1055.30590057373</v>
      </c>
      <c r="P402" s="130">
        <v>24.0937420222313</v>
      </c>
      <c r="R402" s="130">
        <v>107108.324401855</v>
      </c>
      <c r="T402" s="130">
        <v>106250</v>
      </c>
      <c r="U402" s="130">
        <v>9125</v>
      </c>
      <c r="AB402" s="130">
        <v>38788.519999999997</v>
      </c>
      <c r="AC402" s="130">
        <v>38788.51953125</v>
      </c>
      <c r="AD402" s="130">
        <v>36.755711789503103</v>
      </c>
      <c r="AF402" s="130">
        <v>38788.51953125</v>
      </c>
      <c r="AG402" s="130">
        <v>42725.359863281301</v>
      </c>
      <c r="AH402" s="130">
        <v>13.247359167409501</v>
      </c>
      <c r="AI402" s="130">
        <v>13980.016296386701</v>
      </c>
      <c r="AL402" s="130">
        <v>22222.2229003906</v>
      </c>
      <c r="AM402" s="130">
        <v>-2586.2803344726599</v>
      </c>
    </row>
    <row r="403" spans="1:39" ht="16.5" hidden="1" x14ac:dyDescent="0.5">
      <c r="A403" s="20" t="str">
        <f>INDEX(Resource_Match!$B$2:$B$17,MATCH($H403,Resource_Match!$C$2:$C$17,0))</f>
        <v>Solar</v>
      </c>
      <c r="B403" s="20" t="str">
        <f>INDEX(Resource_Match!$A$2:$A$17,MATCH($H403,Resource_Match!$C$2:$C$17,0))</f>
        <v>Utility Solar</v>
      </c>
      <c r="C403" s="20" t="str">
        <f>IFERROR(INDEX(Project_Match!$C$3:$C$151,MATCH(I403,Project_Match!$A$3:$A$151,0)),"")</f>
        <v>New Solar</v>
      </c>
      <c r="D403" s="129" t="s">
        <v>408</v>
      </c>
      <c r="E403" s="129">
        <v>0</v>
      </c>
      <c r="F403" s="129" t="s">
        <v>407</v>
      </c>
      <c r="G403" s="130" t="s">
        <v>407</v>
      </c>
      <c r="H403" s="130" t="s">
        <v>45</v>
      </c>
      <c r="I403" s="130" t="s">
        <v>217</v>
      </c>
      <c r="J403" s="129">
        <v>2042</v>
      </c>
      <c r="K403" s="130">
        <v>14</v>
      </c>
      <c r="L403" s="130">
        <v>280</v>
      </c>
      <c r="M403" s="130">
        <v>112</v>
      </c>
      <c r="N403" s="130">
        <v>26.5391393183729</v>
      </c>
      <c r="O403" s="130">
        <v>590.97134017944302</v>
      </c>
      <c r="P403" s="130">
        <v>24.093743484158701</v>
      </c>
      <c r="R403" s="130">
        <v>59980.660163879402</v>
      </c>
      <c r="T403" s="130">
        <v>59500</v>
      </c>
      <c r="U403" s="130">
        <v>5110</v>
      </c>
      <c r="AB403" s="130">
        <v>20405.53</v>
      </c>
      <c r="AC403" s="130">
        <v>20405.5324707031</v>
      </c>
      <c r="AD403" s="130">
        <v>34.5288021319395</v>
      </c>
      <c r="AF403" s="130">
        <v>20405.5324707031</v>
      </c>
      <c r="AG403" s="130">
        <v>22476.59375</v>
      </c>
      <c r="AH403" s="130">
        <v>13.2473576437469</v>
      </c>
      <c r="AI403" s="130">
        <v>7828.8087005615198</v>
      </c>
      <c r="AL403" s="130">
        <v>12444.444824218799</v>
      </c>
      <c r="AM403" s="130">
        <v>-132.27894592285199</v>
      </c>
    </row>
    <row r="404" spans="1:39" ht="16.5" hidden="1" x14ac:dyDescent="0.5">
      <c r="A404" s="20" t="str">
        <f>INDEX(Resource_Match!$B$2:$B$17,MATCH($H404,Resource_Match!$C$2:$C$17,0))</f>
        <v>Solar</v>
      </c>
      <c r="B404" s="20" t="str">
        <f>INDEX(Resource_Match!$A$2:$A$17,MATCH($H404,Resource_Match!$C$2:$C$17,0))</f>
        <v>Utility Solar</v>
      </c>
      <c r="C404" s="20" t="str">
        <f>IFERROR(INDEX(Project_Match!$C$3:$C$151,MATCH(I404,Project_Match!$A$3:$A$151,0)),"")</f>
        <v>New Solar</v>
      </c>
      <c r="D404" s="129" t="s">
        <v>408</v>
      </c>
      <c r="E404" s="129">
        <v>0</v>
      </c>
      <c r="F404" s="129" t="s">
        <v>407</v>
      </c>
      <c r="G404" s="130" t="s">
        <v>407</v>
      </c>
      <c r="H404" s="130" t="s">
        <v>45</v>
      </c>
      <c r="I404" s="130" t="s">
        <v>219</v>
      </c>
      <c r="J404" s="129">
        <v>2042</v>
      </c>
      <c r="K404" s="130">
        <v>7</v>
      </c>
      <c r="L404" s="130">
        <v>140</v>
      </c>
      <c r="M404" s="130">
        <v>37.800003051757798</v>
      </c>
      <c r="N404" s="130">
        <v>26.5391393183729</v>
      </c>
      <c r="O404" s="130">
        <v>295.48567008972202</v>
      </c>
      <c r="P404" s="130">
        <v>24.093743484158701</v>
      </c>
      <c r="R404" s="130">
        <v>29990.330081939701</v>
      </c>
      <c r="T404" s="130">
        <v>29750</v>
      </c>
      <c r="U404" s="130">
        <v>2555</v>
      </c>
      <c r="AB404" s="130">
        <v>9428.52</v>
      </c>
      <c r="AC404" s="130">
        <v>9428.5162353515607</v>
      </c>
      <c r="AD404" s="130">
        <v>31.9085397017347</v>
      </c>
      <c r="AF404" s="130">
        <v>9428.5162353515607</v>
      </c>
      <c r="AG404" s="130">
        <v>10385.4637756348</v>
      </c>
      <c r="AH404" s="130">
        <v>13.2473576437469</v>
      </c>
      <c r="AI404" s="130">
        <v>3914.4043502807599</v>
      </c>
      <c r="AL404" s="130">
        <v>4200.0004672580399</v>
      </c>
      <c r="AM404" s="130">
        <v>-1314.11141781276</v>
      </c>
    </row>
    <row r="405" spans="1:39" ht="16.5" hidden="1" x14ac:dyDescent="0.5">
      <c r="A405" s="20" t="str">
        <f>INDEX(Resource_Match!$B$2:$B$17,MATCH($H405,Resource_Match!$C$2:$C$17,0))</f>
        <v>Solar</v>
      </c>
      <c r="B405" s="20" t="str">
        <f>INDEX(Resource_Match!$A$2:$A$17,MATCH($H405,Resource_Match!$C$2:$C$17,0))</f>
        <v>Utility Solar</v>
      </c>
      <c r="C405" s="20" t="str">
        <f>IFERROR(INDEX(Project_Match!$C$3:$C$151,MATCH(I405,Project_Match!$A$3:$A$151,0)),"")</f>
        <v>New Solar</v>
      </c>
      <c r="D405" s="129" t="s">
        <v>408</v>
      </c>
      <c r="E405" s="129">
        <v>0</v>
      </c>
      <c r="F405" s="129" t="s">
        <v>407</v>
      </c>
      <c r="G405" s="130" t="s">
        <v>407</v>
      </c>
      <c r="H405" s="130" t="s">
        <v>45</v>
      </c>
      <c r="I405" s="130" t="s">
        <v>222</v>
      </c>
      <c r="J405" s="129">
        <v>2042</v>
      </c>
      <c r="K405" s="130">
        <v>8</v>
      </c>
      <c r="L405" s="130">
        <v>160</v>
      </c>
      <c r="M405" s="130">
        <v>43.200000762939503</v>
      </c>
      <c r="N405" s="130">
        <v>26.5391380547388</v>
      </c>
      <c r="O405" s="130">
        <v>337.69790267944302</v>
      </c>
      <c r="P405" s="130">
        <v>24.093743056467101</v>
      </c>
      <c r="R405" s="130">
        <v>34274.664836883501</v>
      </c>
      <c r="T405" s="130">
        <v>34000</v>
      </c>
      <c r="U405" s="130">
        <v>2920</v>
      </c>
      <c r="AB405" s="130">
        <v>10357.48</v>
      </c>
      <c r="AC405" s="130">
        <v>10357.481140136701</v>
      </c>
      <c r="AD405" s="130">
        <v>30.6708482876438</v>
      </c>
      <c r="AF405" s="130">
        <v>10357.481140136701</v>
      </c>
      <c r="AG405" s="130">
        <v>11408.714233398399</v>
      </c>
      <c r="AH405" s="130">
        <v>13.247357904722501</v>
      </c>
      <c r="AI405" s="130">
        <v>4473.60498046875</v>
      </c>
      <c r="AL405" s="130">
        <v>4800.0002312554298</v>
      </c>
      <c r="AM405" s="130">
        <v>-1083.8759284125399</v>
      </c>
    </row>
    <row r="406" spans="1:39" ht="16.5" hidden="1" x14ac:dyDescent="0.5">
      <c r="A406" s="20" t="str">
        <f>INDEX(Resource_Match!$B$2:$B$17,MATCH($H406,Resource_Match!$C$2:$C$17,0))</f>
        <v>Solar</v>
      </c>
      <c r="B406" s="20" t="str">
        <f>INDEX(Resource_Match!$A$2:$A$17,MATCH($H406,Resource_Match!$C$2:$C$17,0))</f>
        <v>Utility Solar</v>
      </c>
      <c r="C406" s="20" t="str">
        <f>IFERROR(INDEX(Project_Match!$C$3:$C$151,MATCH(I406,Project_Match!$A$3:$A$151,0)),"")</f>
        <v>New Solar</v>
      </c>
      <c r="D406" s="129" t="s">
        <v>408</v>
      </c>
      <c r="E406" s="129">
        <v>0</v>
      </c>
      <c r="F406" s="129" t="s">
        <v>407</v>
      </c>
      <c r="G406" s="130" t="s">
        <v>407</v>
      </c>
      <c r="H406" s="130" t="s">
        <v>45</v>
      </c>
      <c r="I406" s="130" t="s">
        <v>341</v>
      </c>
      <c r="J406" s="129">
        <v>2042</v>
      </c>
      <c r="K406" s="130">
        <v>6</v>
      </c>
      <c r="L406" s="130">
        <v>120</v>
      </c>
      <c r="M406" s="130">
        <v>32.400001525878899</v>
      </c>
      <c r="N406" s="130">
        <v>26.539138372267399</v>
      </c>
      <c r="O406" s="130">
        <v>253.273426055908</v>
      </c>
      <c r="P406" s="130">
        <v>24.093742965744699</v>
      </c>
      <c r="R406" s="130">
        <v>25705.997589111299</v>
      </c>
      <c r="T406" s="130">
        <v>25500</v>
      </c>
      <c r="U406" s="130">
        <v>2190</v>
      </c>
      <c r="AB406" s="130">
        <v>7065.66</v>
      </c>
      <c r="AC406" s="130">
        <v>7065.6568603515598</v>
      </c>
      <c r="AD406" s="130">
        <v>27.8973478204218</v>
      </c>
      <c r="AF406" s="130">
        <v>7065.6568603515598</v>
      </c>
      <c r="AG406" s="130">
        <v>7782.7859802246103</v>
      </c>
      <c r="AH406" s="130">
        <v>13.247358918545</v>
      </c>
      <c r="AI406" s="130">
        <v>3355.2039794921898</v>
      </c>
      <c r="AL406" s="130">
        <v>3600.0002794053898</v>
      </c>
      <c r="AM406" s="130">
        <v>-110.452601453988</v>
      </c>
    </row>
    <row r="407" spans="1:39" ht="16.5" x14ac:dyDescent="0.5">
      <c r="A407" s="20" t="str">
        <f>INDEX(Resource_Match!$B$2:$B$17,MATCH($H407,Resource_Match!$C$2:$C$17,0))</f>
        <v>Gas</v>
      </c>
      <c r="B407" s="20" t="str">
        <f>INDEX(Resource_Match!$A$2:$A$17,MATCH($H407,Resource_Match!$C$2:$C$17,0))</f>
        <v>Gas</v>
      </c>
      <c r="C407" s="20" t="str">
        <f>IFERROR(INDEX(Project_Match!$C$3:$C$151,MATCH(I407,Project_Match!$A$3:$A$151,0)),"")</f>
        <v/>
      </c>
      <c r="D407" s="129" t="s">
        <v>408</v>
      </c>
      <c r="E407" s="129">
        <v>0</v>
      </c>
      <c r="F407" s="129" t="s">
        <v>407</v>
      </c>
      <c r="G407" s="130" t="s">
        <v>407</v>
      </c>
      <c r="H407" s="130" t="s">
        <v>41</v>
      </c>
      <c r="I407" s="130" t="s">
        <v>445</v>
      </c>
      <c r="J407" s="129">
        <v>2042</v>
      </c>
      <c r="K407" s="130">
        <v>1</v>
      </c>
      <c r="L407" s="130">
        <v>125</v>
      </c>
      <c r="M407" s="130">
        <v>125</v>
      </c>
      <c r="N407" s="130">
        <v>87.457645364003596</v>
      </c>
      <c r="AE407" s="130">
        <v>1505.3526306152301</v>
      </c>
      <c r="AF407" s="130">
        <v>1505.3526306152301</v>
      </c>
      <c r="AG407" s="130">
        <v>1505.3526306152301</v>
      </c>
      <c r="AL407" s="130">
        <v>13888.889312744101</v>
      </c>
      <c r="AM407" s="130">
        <v>12383.536682128901</v>
      </c>
    </row>
    <row r="408" spans="1:39" ht="16.5" hidden="1" x14ac:dyDescent="0.5">
      <c r="A408" s="20" t="str">
        <f>INDEX(Resource_Match!$B$2:$B$17,MATCH($H408,Resource_Match!$C$2:$C$17,0))</f>
        <v>Solar</v>
      </c>
      <c r="B408" s="20" t="str">
        <f>INDEX(Resource_Match!$A$2:$A$17,MATCH($H408,Resource_Match!$C$2:$C$17,0))</f>
        <v>Utility Solar</v>
      </c>
      <c r="C408" s="20" t="str">
        <f>IFERROR(INDEX(Project_Match!$C$3:$C$151,MATCH(I408,Project_Match!$A$3:$A$151,0)),"")</f>
        <v>New Solar</v>
      </c>
      <c r="D408" s="129" t="s">
        <v>408</v>
      </c>
      <c r="E408" s="129">
        <v>0</v>
      </c>
      <c r="F408" s="129" t="s">
        <v>407</v>
      </c>
      <c r="G408" s="130" t="s">
        <v>407</v>
      </c>
      <c r="H408" s="130" t="s">
        <v>45</v>
      </c>
      <c r="I408" s="130" t="s">
        <v>265</v>
      </c>
      <c r="J408" s="129">
        <v>2043</v>
      </c>
      <c r="K408" s="130">
        <v>5</v>
      </c>
      <c r="L408" s="130">
        <v>100</v>
      </c>
      <c r="M408" s="130">
        <v>64</v>
      </c>
      <c r="N408" s="130">
        <v>26.5806089253186</v>
      </c>
      <c r="O408" s="130">
        <v>211.24203777313201</v>
      </c>
      <c r="P408" s="130">
        <v>24.1143878736452</v>
      </c>
      <c r="R408" s="130">
        <v>21604.096862793001</v>
      </c>
      <c r="T408" s="130">
        <v>21235</v>
      </c>
      <c r="U408" s="130">
        <v>1825</v>
      </c>
      <c r="AB408" s="130">
        <v>10426.93</v>
      </c>
      <c r="AC408" s="130">
        <v>10426.9318237305</v>
      </c>
      <c r="AD408" s="130">
        <v>49.3601175866741</v>
      </c>
      <c r="AF408" s="130">
        <v>10426.9318237305</v>
      </c>
      <c r="AG408" s="130">
        <v>11493.312988281299</v>
      </c>
      <c r="AH408" s="130">
        <v>13.8006362351273</v>
      </c>
      <c r="AI408" s="130">
        <v>2915.2745208740198</v>
      </c>
      <c r="AL408" s="130">
        <v>7111.111328125</v>
      </c>
      <c r="AM408" s="130">
        <v>-400.54597473144503</v>
      </c>
    </row>
    <row r="409" spans="1:39" ht="16.5" hidden="1" x14ac:dyDescent="0.5">
      <c r="A409" s="20" t="str">
        <f>INDEX(Resource_Match!$B$2:$B$17,MATCH($H409,Resource_Match!$C$2:$C$17,0))</f>
        <v>Solar</v>
      </c>
      <c r="B409" s="20" t="str">
        <f>INDEX(Resource_Match!$A$2:$A$17,MATCH($H409,Resource_Match!$C$2:$C$17,0))</f>
        <v>Utility Solar</v>
      </c>
      <c r="C409" s="20" t="str">
        <f>IFERROR(INDEX(Project_Match!$C$3:$C$151,MATCH(I409,Project_Match!$A$3:$A$151,0)),"")</f>
        <v>New Solar</v>
      </c>
      <c r="D409" s="129" t="s">
        <v>408</v>
      </c>
      <c r="E409" s="129">
        <v>0</v>
      </c>
      <c r="F409" s="129" t="s">
        <v>407</v>
      </c>
      <c r="G409" s="130" t="s">
        <v>407</v>
      </c>
      <c r="H409" s="130" t="s">
        <v>45</v>
      </c>
      <c r="I409" s="130" t="s">
        <v>208</v>
      </c>
      <c r="J409" s="129">
        <v>2043</v>
      </c>
      <c r="K409" s="130">
        <v>20</v>
      </c>
      <c r="L409" s="130">
        <v>400</v>
      </c>
      <c r="M409" s="130">
        <v>196</v>
      </c>
      <c r="N409" s="130">
        <v>26.5806089253186</v>
      </c>
      <c r="O409" s="130">
        <v>844.96815109252896</v>
      </c>
      <c r="P409" s="130">
        <v>24.1143878736452</v>
      </c>
      <c r="R409" s="130">
        <v>86416.387451171904</v>
      </c>
      <c r="T409" s="130">
        <v>84940</v>
      </c>
      <c r="U409" s="130">
        <v>7300</v>
      </c>
      <c r="AB409" s="130">
        <v>35655.86</v>
      </c>
      <c r="AC409" s="130">
        <v>35655.864501953103</v>
      </c>
      <c r="AD409" s="130">
        <v>42.197879832335303</v>
      </c>
      <c r="AF409" s="130">
        <v>35655.864501953103</v>
      </c>
      <c r="AG409" s="130">
        <v>39302.451049804702</v>
      </c>
      <c r="AH409" s="130">
        <v>13.8006362351273</v>
      </c>
      <c r="AI409" s="130">
        <v>11661.098083496099</v>
      </c>
      <c r="AL409" s="130">
        <v>21777.778442382802</v>
      </c>
      <c r="AM409" s="130">
        <v>-2216.9879760742201</v>
      </c>
    </row>
    <row r="410" spans="1:39" ht="16.5" hidden="1" x14ac:dyDescent="0.5">
      <c r="A410" s="20" t="str">
        <f>INDEX(Resource_Match!$B$2:$B$17,MATCH($H410,Resource_Match!$C$2:$C$17,0))</f>
        <v>Solar</v>
      </c>
      <c r="B410" s="20" t="str">
        <f>INDEX(Resource_Match!$A$2:$A$17,MATCH($H410,Resource_Match!$C$2:$C$17,0))</f>
        <v>Utility Solar</v>
      </c>
      <c r="C410" s="20" t="str">
        <f>IFERROR(INDEX(Project_Match!$C$3:$C$151,MATCH(I410,Project_Match!$A$3:$A$151,0)),"")</f>
        <v>New Solar</v>
      </c>
      <c r="D410" s="129" t="s">
        <v>408</v>
      </c>
      <c r="E410" s="129">
        <v>0</v>
      </c>
      <c r="F410" s="129" t="s">
        <v>407</v>
      </c>
      <c r="G410" s="130" t="s">
        <v>407</v>
      </c>
      <c r="H410" s="130" t="s">
        <v>45</v>
      </c>
      <c r="I410" s="130" t="s">
        <v>211</v>
      </c>
      <c r="J410" s="129">
        <v>2043</v>
      </c>
      <c r="K410" s="130">
        <v>25</v>
      </c>
      <c r="L410" s="130">
        <v>500</v>
      </c>
      <c r="M410" s="130">
        <v>200</v>
      </c>
      <c r="N410" s="130">
        <v>26.5806090124122</v>
      </c>
      <c r="O410" s="130">
        <v>1056.21017837524</v>
      </c>
      <c r="P410" s="130">
        <v>24.114387634138001</v>
      </c>
      <c r="R410" s="130">
        <v>108020.480712891</v>
      </c>
      <c r="T410" s="130">
        <v>106175</v>
      </c>
      <c r="U410" s="130">
        <v>9125</v>
      </c>
      <c r="AB410" s="130">
        <v>42108.26</v>
      </c>
      <c r="AC410" s="130">
        <v>42108.260986328103</v>
      </c>
      <c r="AD410" s="130">
        <v>39.867312253232399</v>
      </c>
      <c r="AF410" s="130">
        <v>42108.260986328103</v>
      </c>
      <c r="AG410" s="130">
        <v>46414.749267578103</v>
      </c>
      <c r="AH410" s="130">
        <v>13.8006363288568</v>
      </c>
      <c r="AI410" s="130">
        <v>14576.372558593799</v>
      </c>
      <c r="AL410" s="130">
        <v>22222.2229003906</v>
      </c>
      <c r="AM410" s="130">
        <v>-5309.66552734375</v>
      </c>
    </row>
    <row r="411" spans="1:39" ht="16.5" hidden="1" x14ac:dyDescent="0.5">
      <c r="A411" s="20" t="str">
        <f>INDEX(Resource_Match!$B$2:$B$17,MATCH($H411,Resource_Match!$C$2:$C$17,0))</f>
        <v>Solar</v>
      </c>
      <c r="B411" s="20" t="str">
        <f>INDEX(Resource_Match!$A$2:$A$17,MATCH($H411,Resource_Match!$C$2:$C$17,0))</f>
        <v>Utility Solar</v>
      </c>
      <c r="C411" s="20" t="str">
        <f>IFERROR(INDEX(Project_Match!$C$3:$C$151,MATCH(I411,Project_Match!$A$3:$A$151,0)),"")</f>
        <v>New Solar</v>
      </c>
      <c r="D411" s="129" t="s">
        <v>408</v>
      </c>
      <c r="E411" s="129">
        <v>0</v>
      </c>
      <c r="F411" s="129" t="s">
        <v>407</v>
      </c>
      <c r="G411" s="130" t="s">
        <v>407</v>
      </c>
      <c r="H411" s="130" t="s">
        <v>45</v>
      </c>
      <c r="I411" s="130" t="s">
        <v>214</v>
      </c>
      <c r="J411" s="129">
        <v>2043</v>
      </c>
      <c r="K411" s="130">
        <v>25</v>
      </c>
      <c r="L411" s="130">
        <v>500</v>
      </c>
      <c r="M411" s="130">
        <v>200</v>
      </c>
      <c r="N411" s="130">
        <v>26.5806090124122</v>
      </c>
      <c r="O411" s="130">
        <v>1056.21017837524</v>
      </c>
      <c r="P411" s="130">
        <v>24.114387634138001</v>
      </c>
      <c r="R411" s="130">
        <v>108020.480712891</v>
      </c>
      <c r="T411" s="130">
        <v>106175</v>
      </c>
      <c r="U411" s="130">
        <v>9125</v>
      </c>
      <c r="AB411" s="130">
        <v>39675.83</v>
      </c>
      <c r="AC411" s="130">
        <v>39675.833496093801</v>
      </c>
      <c r="AD411" s="130">
        <v>37.564335497245999</v>
      </c>
      <c r="AF411" s="130">
        <v>39675.833496093801</v>
      </c>
      <c r="AG411" s="130">
        <v>43733.549682617202</v>
      </c>
      <c r="AH411" s="130">
        <v>13.8006363288568</v>
      </c>
      <c r="AI411" s="130">
        <v>14576.372558593799</v>
      </c>
      <c r="AL411" s="130">
        <v>22222.2229003906</v>
      </c>
      <c r="AM411" s="130">
        <v>-2877.23803710938</v>
      </c>
    </row>
    <row r="412" spans="1:39" ht="16.5" hidden="1" x14ac:dyDescent="0.5">
      <c r="A412" s="20" t="str">
        <f>INDEX(Resource_Match!$B$2:$B$17,MATCH($H412,Resource_Match!$C$2:$C$17,0))</f>
        <v>Solar</v>
      </c>
      <c r="B412" s="20" t="str">
        <f>INDEX(Resource_Match!$A$2:$A$17,MATCH($H412,Resource_Match!$C$2:$C$17,0))</f>
        <v>Utility Solar</v>
      </c>
      <c r="C412" s="20" t="str">
        <f>IFERROR(INDEX(Project_Match!$C$3:$C$151,MATCH(I412,Project_Match!$A$3:$A$151,0)),"")</f>
        <v>New Solar</v>
      </c>
      <c r="D412" s="129" t="s">
        <v>408</v>
      </c>
      <c r="E412" s="129">
        <v>0</v>
      </c>
      <c r="F412" s="129" t="s">
        <v>407</v>
      </c>
      <c r="G412" s="130" t="s">
        <v>407</v>
      </c>
      <c r="H412" s="130" t="s">
        <v>45</v>
      </c>
      <c r="I412" s="130" t="s">
        <v>217</v>
      </c>
      <c r="J412" s="129">
        <v>2043</v>
      </c>
      <c r="K412" s="130">
        <v>14</v>
      </c>
      <c r="L412" s="130">
        <v>280</v>
      </c>
      <c r="M412" s="130">
        <v>112</v>
      </c>
      <c r="N412" s="130">
        <v>26.580609143052499</v>
      </c>
      <c r="O412" s="130">
        <v>591.47768974304199</v>
      </c>
      <c r="P412" s="130">
        <v>24.1143872204437</v>
      </c>
      <c r="R412" s="130">
        <v>60491.471603393598</v>
      </c>
      <c r="T412" s="130">
        <v>59458</v>
      </c>
      <c r="U412" s="130">
        <v>5110</v>
      </c>
      <c r="AB412" s="130">
        <v>20872.32</v>
      </c>
      <c r="AC412" s="130">
        <v>20872.323364257802</v>
      </c>
      <c r="AD412" s="130">
        <v>35.288437292242499</v>
      </c>
      <c r="AF412" s="130">
        <v>20872.323364257802</v>
      </c>
      <c r="AG412" s="130">
        <v>23006.972167968801</v>
      </c>
      <c r="AH412" s="130">
        <v>13.8006371042705</v>
      </c>
      <c r="AI412" s="130">
        <v>8162.7689514160202</v>
      </c>
      <c r="AL412" s="130">
        <v>12444.444824218799</v>
      </c>
      <c r="AM412" s="130">
        <v>-265.10958862304699</v>
      </c>
    </row>
    <row r="413" spans="1:39" ht="16.5" hidden="1" x14ac:dyDescent="0.5">
      <c r="A413" s="20" t="str">
        <f>INDEX(Resource_Match!$B$2:$B$17,MATCH($H413,Resource_Match!$C$2:$C$17,0))</f>
        <v>Solar</v>
      </c>
      <c r="B413" s="20" t="str">
        <f>INDEX(Resource_Match!$A$2:$A$17,MATCH($H413,Resource_Match!$C$2:$C$17,0))</f>
        <v>Utility Solar</v>
      </c>
      <c r="C413" s="20" t="str">
        <f>IFERROR(INDEX(Project_Match!$C$3:$C$151,MATCH(I413,Project_Match!$A$3:$A$151,0)),"")</f>
        <v>New Solar</v>
      </c>
      <c r="D413" s="129" t="s">
        <v>408</v>
      </c>
      <c r="E413" s="129">
        <v>0</v>
      </c>
      <c r="F413" s="129" t="s">
        <v>407</v>
      </c>
      <c r="G413" s="130" t="s">
        <v>407</v>
      </c>
      <c r="H413" s="130" t="s">
        <v>45</v>
      </c>
      <c r="I413" s="130" t="s">
        <v>219</v>
      </c>
      <c r="J413" s="129">
        <v>2043</v>
      </c>
      <c r="K413" s="130">
        <v>7</v>
      </c>
      <c r="L413" s="130">
        <v>140</v>
      </c>
      <c r="M413" s="130">
        <v>37.800003051757798</v>
      </c>
      <c r="N413" s="130">
        <v>26.580609143052499</v>
      </c>
      <c r="O413" s="130">
        <v>295.738844871521</v>
      </c>
      <c r="P413" s="130">
        <v>24.1143872204437</v>
      </c>
      <c r="R413" s="130">
        <v>30245.735801696799</v>
      </c>
      <c r="T413" s="130">
        <v>29729</v>
      </c>
      <c r="U413" s="130">
        <v>2555</v>
      </c>
      <c r="AB413" s="130">
        <v>9644.2000000000007</v>
      </c>
      <c r="AC413" s="130">
        <v>9644.1994323730505</v>
      </c>
      <c r="AD413" s="130">
        <v>32.610526481777597</v>
      </c>
      <c r="AF413" s="130">
        <v>9644.1994323730505</v>
      </c>
      <c r="AG413" s="130">
        <v>10630.528930664101</v>
      </c>
      <c r="AH413" s="130">
        <v>13.8006371042705</v>
      </c>
      <c r="AI413" s="130">
        <v>4081.3844757080101</v>
      </c>
      <c r="AL413" s="130">
        <v>4200.0004672580399</v>
      </c>
      <c r="AM413" s="130">
        <v>-1362.8144894070001</v>
      </c>
    </row>
    <row r="414" spans="1:39" ht="16.5" hidden="1" x14ac:dyDescent="0.5">
      <c r="A414" s="20" t="str">
        <f>INDEX(Resource_Match!$B$2:$B$17,MATCH($H414,Resource_Match!$C$2:$C$17,0))</f>
        <v>Solar</v>
      </c>
      <c r="B414" s="20" t="str">
        <f>INDEX(Resource_Match!$A$2:$A$17,MATCH($H414,Resource_Match!$C$2:$C$17,0))</f>
        <v>Utility Solar</v>
      </c>
      <c r="C414" s="20" t="str">
        <f>IFERROR(INDEX(Project_Match!$C$3:$C$151,MATCH(I414,Project_Match!$A$3:$A$151,0)),"")</f>
        <v>New Solar</v>
      </c>
      <c r="D414" s="129" t="s">
        <v>408</v>
      </c>
      <c r="E414" s="129">
        <v>0</v>
      </c>
      <c r="F414" s="129" t="s">
        <v>407</v>
      </c>
      <c r="G414" s="130" t="s">
        <v>407</v>
      </c>
      <c r="H414" s="130" t="s">
        <v>45</v>
      </c>
      <c r="I414" s="130" t="s">
        <v>222</v>
      </c>
      <c r="J414" s="129">
        <v>2043</v>
      </c>
      <c r="K414" s="130">
        <v>8</v>
      </c>
      <c r="L414" s="130">
        <v>160</v>
      </c>
      <c r="M414" s="130">
        <v>43.200000762939503</v>
      </c>
      <c r="N414" s="130">
        <v>26.5806090069688</v>
      </c>
      <c r="O414" s="130">
        <v>337.98725700378401</v>
      </c>
      <c r="P414" s="130">
        <v>24.114387628694601</v>
      </c>
      <c r="R414" s="130">
        <v>34566.554416656501</v>
      </c>
      <c r="T414" s="130">
        <v>33976</v>
      </c>
      <c r="U414" s="130">
        <v>2920</v>
      </c>
      <c r="AB414" s="130">
        <v>10594.42</v>
      </c>
      <c r="AC414" s="130">
        <v>10594.415527343799</v>
      </c>
      <c r="AD414" s="130">
        <v>31.345606403217499</v>
      </c>
      <c r="AF414" s="130">
        <v>10594.415527343799</v>
      </c>
      <c r="AG414" s="130">
        <v>11677.9249267578</v>
      </c>
      <c r="AH414" s="130">
        <v>13.800636303078599</v>
      </c>
      <c r="AI414" s="130">
        <v>4664.4392089843795</v>
      </c>
      <c r="AL414" s="130">
        <v>4800.0002312554298</v>
      </c>
      <c r="AM414" s="130">
        <v>-1129.97608710395</v>
      </c>
    </row>
    <row r="415" spans="1:39" ht="16.5" hidden="1" x14ac:dyDescent="0.5">
      <c r="A415" s="20" t="str">
        <f>INDEX(Resource_Match!$B$2:$B$17,MATCH($H415,Resource_Match!$C$2:$C$17,0))</f>
        <v>Solar</v>
      </c>
      <c r="B415" s="20" t="str">
        <f>INDEX(Resource_Match!$A$2:$A$17,MATCH($H415,Resource_Match!$C$2:$C$17,0))</f>
        <v>Utility Solar</v>
      </c>
      <c r="C415" s="20" t="str">
        <f>IFERROR(INDEX(Project_Match!$C$3:$C$151,MATCH(I415,Project_Match!$A$3:$A$151,0)),"")</f>
        <v>New Solar</v>
      </c>
      <c r="D415" s="129" t="s">
        <v>408</v>
      </c>
      <c r="E415" s="129">
        <v>0</v>
      </c>
      <c r="F415" s="129" t="s">
        <v>407</v>
      </c>
      <c r="G415" s="130" t="s">
        <v>407</v>
      </c>
      <c r="H415" s="130" t="s">
        <v>45</v>
      </c>
      <c r="I415" s="130" t="s">
        <v>341</v>
      </c>
      <c r="J415" s="129">
        <v>2043</v>
      </c>
      <c r="K415" s="130">
        <v>6</v>
      </c>
      <c r="L415" s="130">
        <v>120</v>
      </c>
      <c r="M415" s="130">
        <v>32.400001525878899</v>
      </c>
      <c r="N415" s="130">
        <v>26.580608780162699</v>
      </c>
      <c r="O415" s="130">
        <v>253.49043273925801</v>
      </c>
      <c r="P415" s="130">
        <v>24.114386676109</v>
      </c>
      <c r="R415" s="130">
        <v>25924.9167861938</v>
      </c>
      <c r="T415" s="130">
        <v>25482</v>
      </c>
      <c r="U415" s="130">
        <v>2190</v>
      </c>
      <c r="AB415" s="130">
        <v>7227.29</v>
      </c>
      <c r="AC415" s="130">
        <v>7227.2889404296902</v>
      </c>
      <c r="AD415" s="130">
        <v>28.5110915719006</v>
      </c>
      <c r="AF415" s="130">
        <v>7227.2889404296902</v>
      </c>
      <c r="AG415" s="130">
        <v>7966.4360961914099</v>
      </c>
      <c r="AH415" s="130">
        <v>13.800637269605399</v>
      </c>
      <c r="AI415" s="130">
        <v>3498.3295135498001</v>
      </c>
      <c r="AL415" s="130">
        <v>3600.0002794053898</v>
      </c>
      <c r="AM415" s="130">
        <v>-128.95914747449601</v>
      </c>
    </row>
    <row r="416" spans="1:39" ht="16.5" x14ac:dyDescent="0.5">
      <c r="A416" s="20" t="str">
        <f>INDEX(Resource_Match!$B$2:$B$17,MATCH($H416,Resource_Match!$C$2:$C$17,0))</f>
        <v>Gas</v>
      </c>
      <c r="B416" s="20" t="str">
        <f>INDEX(Resource_Match!$A$2:$A$17,MATCH($H416,Resource_Match!$C$2:$C$17,0))</f>
        <v>Gas</v>
      </c>
      <c r="C416" s="20" t="str">
        <f>IFERROR(INDEX(Project_Match!$C$3:$C$151,MATCH(I416,Project_Match!$A$3:$A$151,0)),"")</f>
        <v/>
      </c>
      <c r="D416" s="129" t="s">
        <v>408</v>
      </c>
      <c r="E416" s="129">
        <v>0</v>
      </c>
      <c r="F416" s="129" t="s">
        <v>407</v>
      </c>
      <c r="G416" s="130" t="s">
        <v>407</v>
      </c>
      <c r="H416" s="130" t="s">
        <v>41</v>
      </c>
      <c r="I416" s="130" t="s">
        <v>445</v>
      </c>
      <c r="J416" s="129">
        <v>2043</v>
      </c>
      <c r="K416" s="130">
        <v>1</v>
      </c>
      <c r="L416" s="130">
        <v>125</v>
      </c>
      <c r="M416" s="130">
        <v>125</v>
      </c>
      <c r="N416" s="130">
        <v>87.457633519281501</v>
      </c>
      <c r="AE416" s="130">
        <v>1538.4702758789099</v>
      </c>
      <c r="AF416" s="130">
        <v>1538.4702758789099</v>
      </c>
      <c r="AG416" s="130">
        <v>1538.4702758789099</v>
      </c>
      <c r="AL416" s="130">
        <v>13888.889312744101</v>
      </c>
      <c r="AM416" s="130">
        <v>12350.4190368652</v>
      </c>
    </row>
    <row r="417" spans="1:39" ht="16.5" hidden="1" x14ac:dyDescent="0.5">
      <c r="A417" s="20" t="str">
        <f>INDEX(Resource_Match!$B$2:$B$17,MATCH($H417,Resource_Match!$C$2:$C$17,0))</f>
        <v>Solar</v>
      </c>
      <c r="B417" s="20" t="str">
        <f>INDEX(Resource_Match!$A$2:$A$17,MATCH($H417,Resource_Match!$C$2:$C$17,0))</f>
        <v>Utility Solar</v>
      </c>
      <c r="C417" s="20" t="str">
        <f>IFERROR(INDEX(Project_Match!$C$3:$C$151,MATCH(I417,Project_Match!$A$3:$A$151,0)),"")</f>
        <v>New Solar</v>
      </c>
      <c r="D417" s="129" t="s">
        <v>408</v>
      </c>
      <c r="E417" s="129">
        <v>0</v>
      </c>
      <c r="F417" s="129" t="s">
        <v>407</v>
      </c>
      <c r="G417" s="130" t="s">
        <v>407</v>
      </c>
      <c r="H417" s="130" t="s">
        <v>45</v>
      </c>
      <c r="I417" s="130" t="s">
        <v>265</v>
      </c>
      <c r="J417" s="129">
        <v>2044</v>
      </c>
      <c r="K417" s="130">
        <v>5</v>
      </c>
      <c r="L417" s="130">
        <v>100</v>
      </c>
      <c r="M417" s="130">
        <v>63.994987487792997</v>
      </c>
      <c r="N417" s="130">
        <v>26.518899994904</v>
      </c>
      <c r="O417" s="130">
        <v>211.502183914185</v>
      </c>
      <c r="P417" s="130">
        <v>24.0781174765693</v>
      </c>
      <c r="R417" s="130">
        <v>21439.822334289602</v>
      </c>
      <c r="T417" s="130">
        <v>21365</v>
      </c>
      <c r="U417" s="130">
        <v>1830</v>
      </c>
      <c r="AB417" s="130">
        <v>10669.45</v>
      </c>
      <c r="AC417" s="130">
        <v>10669.4479980469</v>
      </c>
      <c r="AD417" s="130">
        <v>50.446041740996499</v>
      </c>
      <c r="AF417" s="130">
        <v>10669.4479980469</v>
      </c>
      <c r="AG417" s="130">
        <v>11751.0017700195</v>
      </c>
      <c r="AH417" s="130">
        <v>14.385724569058</v>
      </c>
      <c r="AI417" s="130">
        <v>3042.6121635436998</v>
      </c>
      <c r="AL417" s="130">
        <v>7110.5543823072203</v>
      </c>
      <c r="AM417" s="130">
        <v>-516.28145219595206</v>
      </c>
    </row>
    <row r="418" spans="1:39" ht="16.5" hidden="1" x14ac:dyDescent="0.5">
      <c r="A418" s="20" t="str">
        <f>INDEX(Resource_Match!$B$2:$B$17,MATCH($H418,Resource_Match!$C$2:$C$17,0))</f>
        <v>Solar</v>
      </c>
      <c r="B418" s="20" t="str">
        <f>INDEX(Resource_Match!$A$2:$A$17,MATCH($H418,Resource_Match!$C$2:$C$17,0))</f>
        <v>Utility Solar</v>
      </c>
      <c r="C418" s="20" t="str">
        <f>IFERROR(INDEX(Project_Match!$C$3:$C$151,MATCH(I418,Project_Match!$A$3:$A$151,0)),"")</f>
        <v>New Solar</v>
      </c>
      <c r="D418" s="129" t="s">
        <v>408</v>
      </c>
      <c r="E418" s="129">
        <v>0</v>
      </c>
      <c r="F418" s="129" t="s">
        <v>407</v>
      </c>
      <c r="G418" s="130" t="s">
        <v>407</v>
      </c>
      <c r="H418" s="130" t="s">
        <v>45</v>
      </c>
      <c r="I418" s="130" t="s">
        <v>208</v>
      </c>
      <c r="J418" s="129">
        <v>2044</v>
      </c>
      <c r="K418" s="130">
        <v>20</v>
      </c>
      <c r="L418" s="130">
        <v>400</v>
      </c>
      <c r="M418" s="130">
        <v>195.98464965820301</v>
      </c>
      <c r="N418" s="130">
        <v>26.518899994904</v>
      </c>
      <c r="O418" s="130">
        <v>846.00873565673805</v>
      </c>
      <c r="P418" s="130">
        <v>24.0781174765693</v>
      </c>
      <c r="R418" s="130">
        <v>85759.289337158203</v>
      </c>
      <c r="T418" s="130">
        <v>85460</v>
      </c>
      <c r="U418" s="130">
        <v>7320</v>
      </c>
      <c r="AB418" s="130">
        <v>36485.17</v>
      </c>
      <c r="AC418" s="130">
        <v>36485.170776367202</v>
      </c>
      <c r="AD418" s="130">
        <v>43.126234090295199</v>
      </c>
      <c r="AF418" s="130">
        <v>36485.170776367202</v>
      </c>
      <c r="AG418" s="130">
        <v>40183.644653320298</v>
      </c>
      <c r="AH418" s="130">
        <v>14.385724569058</v>
      </c>
      <c r="AI418" s="130">
        <v>12170.448654174799</v>
      </c>
      <c r="AL418" s="130">
        <v>21776.072848797801</v>
      </c>
      <c r="AM418" s="130">
        <v>-2538.6492733946102</v>
      </c>
    </row>
    <row r="419" spans="1:39" ht="16.5" hidden="1" x14ac:dyDescent="0.5">
      <c r="A419" s="20" t="str">
        <f>INDEX(Resource_Match!$B$2:$B$17,MATCH($H419,Resource_Match!$C$2:$C$17,0))</f>
        <v>Solar</v>
      </c>
      <c r="B419" s="20" t="str">
        <f>INDEX(Resource_Match!$A$2:$A$17,MATCH($H419,Resource_Match!$C$2:$C$17,0))</f>
        <v>Utility Solar</v>
      </c>
      <c r="C419" s="20" t="str">
        <f>IFERROR(INDEX(Project_Match!$C$3:$C$151,MATCH(I419,Project_Match!$A$3:$A$151,0)),"")</f>
        <v>New Solar</v>
      </c>
      <c r="D419" s="129" t="s">
        <v>408</v>
      </c>
      <c r="E419" s="129">
        <v>0</v>
      </c>
      <c r="F419" s="129" t="s">
        <v>407</v>
      </c>
      <c r="G419" s="130" t="s">
        <v>407</v>
      </c>
      <c r="H419" s="130" t="s">
        <v>45</v>
      </c>
      <c r="I419" s="130" t="s">
        <v>211</v>
      </c>
      <c r="J419" s="129">
        <v>2044</v>
      </c>
      <c r="K419" s="130">
        <v>25</v>
      </c>
      <c r="L419" s="130">
        <v>500</v>
      </c>
      <c r="M419" s="130">
        <v>199.98434448242199</v>
      </c>
      <c r="N419" s="130">
        <v>26.518899538912201</v>
      </c>
      <c r="O419" s="130">
        <v>1057.5109558105501</v>
      </c>
      <c r="P419" s="130">
        <v>24.078118301697302</v>
      </c>
      <c r="R419" s="130">
        <v>107199.109680176</v>
      </c>
      <c r="T419" s="130">
        <v>106825</v>
      </c>
      <c r="U419" s="130">
        <v>9150</v>
      </c>
      <c r="AB419" s="130">
        <v>43087.64</v>
      </c>
      <c r="AC419" s="130">
        <v>43087.639892578103</v>
      </c>
      <c r="AD419" s="130">
        <v>40.744391021039498</v>
      </c>
      <c r="AF419" s="130">
        <v>43087.639892578103</v>
      </c>
      <c r="AG419" s="130">
        <v>47455.404052734397</v>
      </c>
      <c r="AH419" s="130">
        <v>14.3857236756728</v>
      </c>
      <c r="AI419" s="130">
        <v>15213.0603942871</v>
      </c>
      <c r="AL419" s="130">
        <v>22220.4833983844</v>
      </c>
      <c r="AM419" s="130">
        <v>-5654.0960999066001</v>
      </c>
    </row>
    <row r="420" spans="1:39" ht="16.5" hidden="1" x14ac:dyDescent="0.5">
      <c r="A420" s="20" t="str">
        <f>INDEX(Resource_Match!$B$2:$B$17,MATCH($H420,Resource_Match!$C$2:$C$17,0))</f>
        <v>Solar</v>
      </c>
      <c r="B420" s="20" t="str">
        <f>INDEX(Resource_Match!$A$2:$A$17,MATCH($H420,Resource_Match!$C$2:$C$17,0))</f>
        <v>Utility Solar</v>
      </c>
      <c r="C420" s="20" t="str">
        <f>IFERROR(INDEX(Project_Match!$C$3:$C$151,MATCH(I420,Project_Match!$A$3:$A$151,0)),"")</f>
        <v>New Solar</v>
      </c>
      <c r="D420" s="129" t="s">
        <v>408</v>
      </c>
      <c r="E420" s="129">
        <v>0</v>
      </c>
      <c r="F420" s="129" t="s">
        <v>407</v>
      </c>
      <c r="G420" s="130" t="s">
        <v>407</v>
      </c>
      <c r="H420" s="130" t="s">
        <v>45</v>
      </c>
      <c r="I420" s="130" t="s">
        <v>214</v>
      </c>
      <c r="J420" s="129">
        <v>2044</v>
      </c>
      <c r="K420" s="130">
        <v>25</v>
      </c>
      <c r="L420" s="130">
        <v>500</v>
      </c>
      <c r="M420" s="130">
        <v>199.98434448242199</v>
      </c>
      <c r="N420" s="130">
        <v>26.518899538912201</v>
      </c>
      <c r="O420" s="130">
        <v>1057.5109558105501</v>
      </c>
      <c r="P420" s="130">
        <v>24.078118301697302</v>
      </c>
      <c r="R420" s="130">
        <v>107199.109680176</v>
      </c>
      <c r="T420" s="130">
        <v>106825</v>
      </c>
      <c r="U420" s="130">
        <v>9150</v>
      </c>
      <c r="AB420" s="130">
        <v>40598.639999999999</v>
      </c>
      <c r="AC420" s="130">
        <v>40598.636230468801</v>
      </c>
      <c r="AD420" s="130">
        <v>38.3907476394429</v>
      </c>
      <c r="AF420" s="130">
        <v>40598.636230468801</v>
      </c>
      <c r="AG420" s="130">
        <v>44714.089355468801</v>
      </c>
      <c r="AH420" s="130">
        <v>14.3857236756728</v>
      </c>
      <c r="AI420" s="130">
        <v>15213.0603942871</v>
      </c>
      <c r="AL420" s="130">
        <v>22220.4833983844</v>
      </c>
      <c r="AM420" s="130">
        <v>-3165.0924377972301</v>
      </c>
    </row>
    <row r="421" spans="1:39" ht="16.5" hidden="1" x14ac:dyDescent="0.5">
      <c r="A421" s="20" t="str">
        <f>INDEX(Resource_Match!$B$2:$B$17,MATCH($H421,Resource_Match!$C$2:$C$17,0))</f>
        <v>Solar</v>
      </c>
      <c r="B421" s="20" t="str">
        <f>INDEX(Resource_Match!$A$2:$A$17,MATCH($H421,Resource_Match!$C$2:$C$17,0))</f>
        <v>Utility Solar</v>
      </c>
      <c r="C421" s="20" t="str">
        <f>IFERROR(INDEX(Project_Match!$C$3:$C$151,MATCH(I421,Project_Match!$A$3:$A$151,0)),"")</f>
        <v>New Solar</v>
      </c>
      <c r="D421" s="129" t="s">
        <v>408</v>
      </c>
      <c r="E421" s="129">
        <v>0</v>
      </c>
      <c r="F421" s="129" t="s">
        <v>407</v>
      </c>
      <c r="G421" s="130" t="s">
        <v>407</v>
      </c>
      <c r="H421" s="130" t="s">
        <v>45</v>
      </c>
      <c r="I421" s="130" t="s">
        <v>217</v>
      </c>
      <c r="J421" s="129">
        <v>2044</v>
      </c>
      <c r="K421" s="130">
        <v>14</v>
      </c>
      <c r="L421" s="130">
        <v>280</v>
      </c>
      <c r="M421" s="130">
        <v>111.99123382568401</v>
      </c>
      <c r="N421" s="130">
        <v>26.518899483076499</v>
      </c>
      <c r="O421" s="130">
        <v>592.20611572265602</v>
      </c>
      <c r="P421" s="130">
        <v>24.078117507589099</v>
      </c>
      <c r="R421" s="130">
        <v>60031.504364013701</v>
      </c>
      <c r="T421" s="130">
        <v>59822</v>
      </c>
      <c r="U421" s="130">
        <v>5124</v>
      </c>
      <c r="AB421" s="130">
        <v>21357.79</v>
      </c>
      <c r="AC421" s="130">
        <v>21357.785278320302</v>
      </c>
      <c r="AD421" s="130">
        <v>36.064783377418998</v>
      </c>
      <c r="AF421" s="130">
        <v>21357.785278320302</v>
      </c>
      <c r="AG421" s="130">
        <v>23522.806518554698</v>
      </c>
      <c r="AH421" s="130">
        <v>14.385724676778301</v>
      </c>
      <c r="AI421" s="130">
        <v>8519.3141326904297</v>
      </c>
      <c r="AL421" s="130">
        <v>12443.470804820499</v>
      </c>
      <c r="AM421" s="130">
        <v>-395.00034080934699</v>
      </c>
    </row>
    <row r="422" spans="1:39" ht="16.5" hidden="1" x14ac:dyDescent="0.5">
      <c r="A422" s="20" t="str">
        <f>INDEX(Resource_Match!$B$2:$B$17,MATCH($H422,Resource_Match!$C$2:$C$17,0))</f>
        <v>Solar</v>
      </c>
      <c r="B422" s="20" t="str">
        <f>INDEX(Resource_Match!$A$2:$A$17,MATCH($H422,Resource_Match!$C$2:$C$17,0))</f>
        <v>Utility Solar</v>
      </c>
      <c r="C422" s="20" t="str">
        <f>IFERROR(INDEX(Project_Match!$C$3:$C$151,MATCH(I422,Project_Match!$A$3:$A$151,0)),"")</f>
        <v>New Solar</v>
      </c>
      <c r="D422" s="129" t="s">
        <v>408</v>
      </c>
      <c r="E422" s="129">
        <v>0</v>
      </c>
      <c r="F422" s="129" t="s">
        <v>407</v>
      </c>
      <c r="G422" s="130" t="s">
        <v>407</v>
      </c>
      <c r="H422" s="130" t="s">
        <v>45</v>
      </c>
      <c r="I422" s="130" t="s">
        <v>219</v>
      </c>
      <c r="J422" s="129">
        <v>2044</v>
      </c>
      <c r="K422" s="130">
        <v>7</v>
      </c>
      <c r="L422" s="130">
        <v>140</v>
      </c>
      <c r="M422" s="130">
        <v>37.797039031982401</v>
      </c>
      <c r="N422" s="130">
        <v>26.518899483076499</v>
      </c>
      <c r="O422" s="130">
        <v>296.10305786132801</v>
      </c>
      <c r="P422" s="130">
        <v>24.078117507589099</v>
      </c>
      <c r="R422" s="130">
        <v>30015.7521820068</v>
      </c>
      <c r="T422" s="130">
        <v>29911</v>
      </c>
      <c r="U422" s="130">
        <v>2562</v>
      </c>
      <c r="AB422" s="130">
        <v>9868.51</v>
      </c>
      <c r="AC422" s="130">
        <v>9868.5103149414099</v>
      </c>
      <c r="AD422" s="130">
        <v>33.327958131263401</v>
      </c>
      <c r="AF422" s="130">
        <v>9868.5103149414099</v>
      </c>
      <c r="AG422" s="130">
        <v>10868.8740234375</v>
      </c>
      <c r="AH422" s="130">
        <v>14.385724676778301</v>
      </c>
      <c r="AI422" s="130">
        <v>4259.6570663452103</v>
      </c>
      <c r="AL422" s="130">
        <v>4199.6711317173904</v>
      </c>
      <c r="AM422" s="130">
        <v>-1409.1821168787999</v>
      </c>
    </row>
    <row r="423" spans="1:39" ht="16.5" hidden="1" x14ac:dyDescent="0.5">
      <c r="A423" s="20" t="str">
        <f>INDEX(Resource_Match!$B$2:$B$17,MATCH($H423,Resource_Match!$C$2:$C$17,0))</f>
        <v>Solar</v>
      </c>
      <c r="B423" s="20" t="str">
        <f>INDEX(Resource_Match!$A$2:$A$17,MATCH($H423,Resource_Match!$C$2:$C$17,0))</f>
        <v>Utility Solar</v>
      </c>
      <c r="C423" s="20" t="str">
        <f>IFERROR(INDEX(Project_Match!$C$3:$C$151,MATCH(I423,Project_Match!$A$3:$A$151,0)),"")</f>
        <v>New Solar</v>
      </c>
      <c r="D423" s="129" t="s">
        <v>408</v>
      </c>
      <c r="E423" s="129">
        <v>0</v>
      </c>
      <c r="F423" s="129" t="s">
        <v>407</v>
      </c>
      <c r="G423" s="130" t="s">
        <v>407</v>
      </c>
      <c r="H423" s="130" t="s">
        <v>45</v>
      </c>
      <c r="I423" s="130" t="s">
        <v>222</v>
      </c>
      <c r="J423" s="129">
        <v>2044</v>
      </c>
      <c r="K423" s="130">
        <v>8</v>
      </c>
      <c r="L423" s="130">
        <v>160</v>
      </c>
      <c r="M423" s="130">
        <v>43.196617126464801</v>
      </c>
      <c r="N423" s="130">
        <v>26.5188996963379</v>
      </c>
      <c r="O423" s="130">
        <v>338.40351867675798</v>
      </c>
      <c r="P423" s="130">
        <v>24.078119213680999</v>
      </c>
      <c r="R423" s="130">
        <v>34303.715576171897</v>
      </c>
      <c r="T423" s="130">
        <v>34184</v>
      </c>
      <c r="U423" s="130">
        <v>2928</v>
      </c>
      <c r="AB423" s="130">
        <v>10840.83</v>
      </c>
      <c r="AC423" s="130">
        <v>10840.8273925781</v>
      </c>
      <c r="AD423" s="130">
        <v>32.035208838750997</v>
      </c>
      <c r="AF423" s="130">
        <v>10840.8273925781</v>
      </c>
      <c r="AG423" s="130">
        <v>11939.7538452148</v>
      </c>
      <c r="AH423" s="130">
        <v>14.3857225978287</v>
      </c>
      <c r="AI423" s="130">
        <v>4868.1791458129901</v>
      </c>
      <c r="AL423" s="130">
        <v>4799.6242716356601</v>
      </c>
      <c r="AM423" s="130">
        <v>-1173.02397512947</v>
      </c>
    </row>
    <row r="424" spans="1:39" ht="16.5" hidden="1" x14ac:dyDescent="0.5">
      <c r="A424" s="20" t="str">
        <f>INDEX(Resource_Match!$B$2:$B$17,MATCH($H424,Resource_Match!$C$2:$C$17,0))</f>
        <v>Solar</v>
      </c>
      <c r="B424" s="20" t="str">
        <f>INDEX(Resource_Match!$A$2:$A$17,MATCH($H424,Resource_Match!$C$2:$C$17,0))</f>
        <v>Utility Solar</v>
      </c>
      <c r="C424" s="20" t="str">
        <f>IFERROR(INDEX(Project_Match!$C$3:$C$151,MATCH(I424,Project_Match!$A$3:$A$151,0)),"")</f>
        <v>New Solar</v>
      </c>
      <c r="D424" s="129" t="s">
        <v>408</v>
      </c>
      <c r="E424" s="129">
        <v>0</v>
      </c>
      <c r="F424" s="129" t="s">
        <v>407</v>
      </c>
      <c r="G424" s="130" t="s">
        <v>407</v>
      </c>
      <c r="H424" s="130" t="s">
        <v>45</v>
      </c>
      <c r="I424" s="130" t="s">
        <v>341</v>
      </c>
      <c r="J424" s="129">
        <v>2044</v>
      </c>
      <c r="K424" s="130">
        <v>6</v>
      </c>
      <c r="L424" s="130">
        <v>120</v>
      </c>
      <c r="M424" s="130">
        <v>32.3974609375</v>
      </c>
      <c r="N424" s="130">
        <v>26.518899379676999</v>
      </c>
      <c r="O424" s="130">
        <v>253.80262088775601</v>
      </c>
      <c r="P424" s="130">
        <v>24.078117494664198</v>
      </c>
      <c r="R424" s="130">
        <v>25727.786605835001</v>
      </c>
      <c r="T424" s="130">
        <v>25638</v>
      </c>
      <c r="U424" s="130">
        <v>2196</v>
      </c>
      <c r="AB424" s="130">
        <v>7395.39</v>
      </c>
      <c r="AC424" s="130">
        <v>7395.3854370117197</v>
      </c>
      <c r="AD424" s="130">
        <v>29.138333604058101</v>
      </c>
      <c r="AF424" s="130">
        <v>7395.3854370117197</v>
      </c>
      <c r="AG424" s="130">
        <v>8145.0501708984402</v>
      </c>
      <c r="AH424" s="130">
        <v>14.3857239329918</v>
      </c>
      <c r="AI424" s="130">
        <v>3651.1344375610402</v>
      </c>
      <c r="AL424" s="130">
        <v>3599.7179917991202</v>
      </c>
      <c r="AM424" s="130">
        <v>-144.533007651567</v>
      </c>
    </row>
    <row r="425" spans="1:39" ht="16.5" x14ac:dyDescent="0.5">
      <c r="A425" s="20" t="str">
        <f>INDEX(Resource_Match!$B$2:$B$17,MATCH($H425,Resource_Match!$C$2:$C$17,0))</f>
        <v>Gas</v>
      </c>
      <c r="B425" s="20" t="str">
        <f>INDEX(Resource_Match!$A$2:$A$17,MATCH($H425,Resource_Match!$C$2:$C$17,0))</f>
        <v>Gas</v>
      </c>
      <c r="C425" s="20" t="str">
        <f>IFERROR(INDEX(Project_Match!$C$3:$C$151,MATCH(I425,Project_Match!$A$3:$A$151,0)),"")</f>
        <v/>
      </c>
      <c r="D425" s="129" t="s">
        <v>408</v>
      </c>
      <c r="E425" s="129">
        <v>0</v>
      </c>
      <c r="F425" s="129" t="s">
        <v>407</v>
      </c>
      <c r="G425" s="130" t="s">
        <v>407</v>
      </c>
      <c r="H425" s="130" t="s">
        <v>41</v>
      </c>
      <c r="I425" s="130" t="s">
        <v>445</v>
      </c>
      <c r="J425" s="129">
        <v>2044</v>
      </c>
      <c r="K425" s="130">
        <v>1</v>
      </c>
      <c r="L425" s="130">
        <v>125</v>
      </c>
      <c r="M425" s="130">
        <v>125</v>
      </c>
      <c r="N425" s="130">
        <v>87.469319133376402</v>
      </c>
      <c r="AE425" s="130">
        <v>1572.3165893554699</v>
      </c>
      <c r="AF425" s="130">
        <v>1572.3165893554699</v>
      </c>
      <c r="AG425" s="130">
        <v>1572.3165893554699</v>
      </c>
      <c r="AL425" s="130">
        <v>13888.889312744101</v>
      </c>
      <c r="AM425" s="130">
        <v>12316.572723388699</v>
      </c>
    </row>
    <row r="426" spans="1:39" ht="16.5" hidden="1" x14ac:dyDescent="0.5">
      <c r="A426" s="20" t="str">
        <f>INDEX(Resource_Match!$B$2:$B$17,MATCH($H426,Resource_Match!$C$2:$C$17,0))</f>
        <v>Solar</v>
      </c>
      <c r="B426" s="20" t="str">
        <f>INDEX(Resource_Match!$A$2:$A$17,MATCH($H426,Resource_Match!$C$2:$C$17,0))</f>
        <v>Utility Solar</v>
      </c>
      <c r="C426" s="20" t="str">
        <f>IFERROR(INDEX(Project_Match!$C$3:$C$151,MATCH(I426,Project_Match!$A$3:$A$151,0)),"")</f>
        <v>New Solar</v>
      </c>
      <c r="D426" s="129" t="s">
        <v>408</v>
      </c>
      <c r="E426" s="129">
        <v>0</v>
      </c>
      <c r="F426" s="129" t="s">
        <v>407</v>
      </c>
      <c r="G426" s="130" t="s">
        <v>407</v>
      </c>
      <c r="H426" s="130" t="s">
        <v>45</v>
      </c>
      <c r="I426" s="130" t="s">
        <v>265</v>
      </c>
      <c r="J426" s="129">
        <v>2045</v>
      </c>
      <c r="K426" s="130">
        <v>5</v>
      </c>
      <c r="L426" s="130">
        <v>100</v>
      </c>
      <c r="M426" s="130">
        <v>64</v>
      </c>
      <c r="N426" s="130">
        <v>26.572669477767601</v>
      </c>
      <c r="O426" s="130">
        <v>211.11160659789999</v>
      </c>
      <c r="P426" s="130">
        <v>24.09949847008</v>
      </c>
      <c r="R426" s="130">
        <v>21664.982925414999</v>
      </c>
      <c r="T426" s="130">
        <v>21470</v>
      </c>
      <c r="U426" s="130">
        <v>1825</v>
      </c>
      <c r="AB426" s="130">
        <v>10884.04</v>
      </c>
      <c r="AC426" s="130">
        <v>10884.038513183599</v>
      </c>
      <c r="AD426" s="130">
        <v>51.555850900771098</v>
      </c>
      <c r="AF426" s="130">
        <v>10884.038513183599</v>
      </c>
      <c r="AG426" s="130">
        <v>12000.995666503901</v>
      </c>
      <c r="AH426" s="130">
        <v>15.549442525565899</v>
      </c>
      <c r="AI426" s="130">
        <v>3282.6677932739299</v>
      </c>
      <c r="AL426" s="130">
        <v>7111.111328125</v>
      </c>
      <c r="AM426" s="130">
        <v>-490.25939178466803</v>
      </c>
    </row>
    <row r="427" spans="1:39" ht="16.5" hidden="1" x14ac:dyDescent="0.5">
      <c r="A427" s="20" t="str">
        <f>INDEX(Resource_Match!$B$2:$B$17,MATCH($H427,Resource_Match!$C$2:$C$17,0))</f>
        <v>Solar</v>
      </c>
      <c r="B427" s="20" t="str">
        <f>INDEX(Resource_Match!$A$2:$A$17,MATCH($H427,Resource_Match!$C$2:$C$17,0))</f>
        <v>Utility Solar</v>
      </c>
      <c r="C427" s="20" t="str">
        <f>IFERROR(INDEX(Project_Match!$C$3:$C$151,MATCH(I427,Project_Match!$A$3:$A$151,0)),"")</f>
        <v>New Solar</v>
      </c>
      <c r="D427" s="129" t="s">
        <v>408</v>
      </c>
      <c r="E427" s="129">
        <v>0</v>
      </c>
      <c r="F427" s="129" t="s">
        <v>407</v>
      </c>
      <c r="G427" s="130" t="s">
        <v>407</v>
      </c>
      <c r="H427" s="130" t="s">
        <v>45</v>
      </c>
      <c r="I427" s="130" t="s">
        <v>208</v>
      </c>
      <c r="J427" s="129">
        <v>2045</v>
      </c>
      <c r="K427" s="130">
        <v>20</v>
      </c>
      <c r="L427" s="130">
        <v>400</v>
      </c>
      <c r="M427" s="130">
        <v>196</v>
      </c>
      <c r="N427" s="130">
        <v>26.572669477767601</v>
      </c>
      <c r="O427" s="130">
        <v>844.44642639160202</v>
      </c>
      <c r="P427" s="130">
        <v>24.09949847008</v>
      </c>
      <c r="R427" s="130">
        <v>86659.9317016602</v>
      </c>
      <c r="T427" s="130">
        <v>85880</v>
      </c>
      <c r="U427" s="130">
        <v>7300</v>
      </c>
      <c r="AB427" s="130">
        <v>37218.99</v>
      </c>
      <c r="AC427" s="130">
        <v>37218.9853515625</v>
      </c>
      <c r="AD427" s="130">
        <v>44.075010786181799</v>
      </c>
      <c r="AF427" s="130">
        <v>37218.9853515625</v>
      </c>
      <c r="AG427" s="130">
        <v>41038.521118164099</v>
      </c>
      <c r="AH427" s="130">
        <v>15.549442525565899</v>
      </c>
      <c r="AI427" s="130">
        <v>13130.671173095699</v>
      </c>
      <c r="AL427" s="130">
        <v>21777.778442382802</v>
      </c>
      <c r="AM427" s="130">
        <v>-2310.5357360839798</v>
      </c>
    </row>
    <row r="428" spans="1:39" ht="16.5" hidden="1" x14ac:dyDescent="0.5">
      <c r="A428" s="20" t="str">
        <f>INDEX(Resource_Match!$B$2:$B$17,MATCH($H428,Resource_Match!$C$2:$C$17,0))</f>
        <v>Solar</v>
      </c>
      <c r="B428" s="20" t="str">
        <f>INDEX(Resource_Match!$A$2:$A$17,MATCH($H428,Resource_Match!$C$2:$C$17,0))</f>
        <v>Utility Solar</v>
      </c>
      <c r="C428" s="20" t="str">
        <f>IFERROR(INDEX(Project_Match!$C$3:$C$151,MATCH(I428,Project_Match!$A$3:$A$151,0)),"")</f>
        <v>New Solar</v>
      </c>
      <c r="D428" s="129" t="s">
        <v>408</v>
      </c>
      <c r="E428" s="129">
        <v>0</v>
      </c>
      <c r="F428" s="129" t="s">
        <v>407</v>
      </c>
      <c r="G428" s="130" t="s">
        <v>407</v>
      </c>
      <c r="H428" s="130" t="s">
        <v>45</v>
      </c>
      <c r="I428" s="130" t="s">
        <v>211</v>
      </c>
      <c r="J428" s="129">
        <v>2045</v>
      </c>
      <c r="K428" s="130">
        <v>25</v>
      </c>
      <c r="L428" s="130">
        <v>500</v>
      </c>
      <c r="M428" s="130">
        <v>200</v>
      </c>
      <c r="N428" s="130">
        <v>26.5726708712643</v>
      </c>
      <c r="O428" s="130">
        <v>1055.5580749511701</v>
      </c>
      <c r="P428" s="130">
        <v>24.099499428108899</v>
      </c>
      <c r="R428" s="130">
        <v>108324.914596558</v>
      </c>
      <c r="T428" s="130">
        <v>107350</v>
      </c>
      <c r="U428" s="130">
        <v>9125</v>
      </c>
      <c r="AB428" s="130">
        <v>43954.25</v>
      </c>
      <c r="AC428" s="130">
        <v>43954.246582031301</v>
      </c>
      <c r="AD428" s="130">
        <v>41.6407657949701</v>
      </c>
      <c r="AF428" s="130">
        <v>43954.246582031301</v>
      </c>
      <c r="AG428" s="130">
        <v>48464.977783203103</v>
      </c>
      <c r="AH428" s="130">
        <v>15.5494411195944</v>
      </c>
      <c r="AI428" s="130">
        <v>16413.3381347656</v>
      </c>
      <c r="AL428" s="130">
        <v>22222.2229003906</v>
      </c>
      <c r="AM428" s="130">
        <v>-5318.685546875</v>
      </c>
    </row>
    <row r="429" spans="1:39" ht="16.5" hidden="1" x14ac:dyDescent="0.5">
      <c r="A429" s="20" t="str">
        <f>INDEX(Resource_Match!$B$2:$B$17,MATCH($H429,Resource_Match!$C$2:$C$17,0))</f>
        <v>Solar</v>
      </c>
      <c r="B429" s="20" t="str">
        <f>INDEX(Resource_Match!$A$2:$A$17,MATCH($H429,Resource_Match!$C$2:$C$17,0))</f>
        <v>Utility Solar</v>
      </c>
      <c r="C429" s="20" t="str">
        <f>IFERROR(INDEX(Project_Match!$C$3:$C$151,MATCH(I429,Project_Match!$A$3:$A$151,0)),"")</f>
        <v>New Solar</v>
      </c>
      <c r="D429" s="129" t="s">
        <v>408</v>
      </c>
      <c r="E429" s="129">
        <v>0</v>
      </c>
      <c r="F429" s="129" t="s">
        <v>407</v>
      </c>
      <c r="G429" s="130" t="s">
        <v>407</v>
      </c>
      <c r="H429" s="130" t="s">
        <v>45</v>
      </c>
      <c r="I429" s="130" t="s">
        <v>214</v>
      </c>
      <c r="J429" s="129">
        <v>2045</v>
      </c>
      <c r="K429" s="130">
        <v>25</v>
      </c>
      <c r="L429" s="130">
        <v>500</v>
      </c>
      <c r="M429" s="130">
        <v>200</v>
      </c>
      <c r="N429" s="130">
        <v>26.5726708712643</v>
      </c>
      <c r="O429" s="130">
        <v>1055.5580749511701</v>
      </c>
      <c r="P429" s="130">
        <v>24.099499428108899</v>
      </c>
      <c r="R429" s="130">
        <v>108324.914596558</v>
      </c>
      <c r="T429" s="130">
        <v>107350</v>
      </c>
      <c r="U429" s="130">
        <v>9125</v>
      </c>
      <c r="AB429" s="130">
        <v>41415.18</v>
      </c>
      <c r="AC429" s="130">
        <v>41415.1806640625</v>
      </c>
      <c r="AD429" s="130">
        <v>39.235340666574203</v>
      </c>
      <c r="AF429" s="130">
        <v>41415.1806640625</v>
      </c>
      <c r="AG429" s="130">
        <v>45665.343261718801</v>
      </c>
      <c r="AH429" s="130">
        <v>15.5494411195944</v>
      </c>
      <c r="AI429" s="130">
        <v>16413.3381347656</v>
      </c>
      <c r="AL429" s="130">
        <v>22222.2229003906</v>
      </c>
      <c r="AM429" s="130">
        <v>-2779.61962890625</v>
      </c>
    </row>
    <row r="430" spans="1:39" ht="16.5" hidden="1" x14ac:dyDescent="0.5">
      <c r="A430" s="20" t="str">
        <f>INDEX(Resource_Match!$B$2:$B$17,MATCH($H430,Resource_Match!$C$2:$C$17,0))</f>
        <v>Solar</v>
      </c>
      <c r="B430" s="20" t="str">
        <f>INDEX(Resource_Match!$A$2:$A$17,MATCH($H430,Resource_Match!$C$2:$C$17,0))</f>
        <v>Utility Solar</v>
      </c>
      <c r="C430" s="20" t="str">
        <f>IFERROR(INDEX(Project_Match!$C$3:$C$151,MATCH(I430,Project_Match!$A$3:$A$151,0)),"")</f>
        <v>New Solar</v>
      </c>
      <c r="D430" s="129" t="s">
        <v>408</v>
      </c>
      <c r="E430" s="129">
        <v>0</v>
      </c>
      <c r="F430" s="129" t="s">
        <v>407</v>
      </c>
      <c r="G430" s="130" t="s">
        <v>407</v>
      </c>
      <c r="H430" s="130" t="s">
        <v>45</v>
      </c>
      <c r="I430" s="130" t="s">
        <v>217</v>
      </c>
      <c r="J430" s="129">
        <v>2045</v>
      </c>
      <c r="K430" s="130">
        <v>14</v>
      </c>
      <c r="L430" s="130">
        <v>280</v>
      </c>
      <c r="M430" s="130">
        <v>112</v>
      </c>
      <c r="N430" s="130">
        <v>26.572672277203001</v>
      </c>
      <c r="O430" s="130">
        <v>591.11248779296898</v>
      </c>
      <c r="P430" s="130">
        <v>24.0994980346122</v>
      </c>
      <c r="R430" s="130">
        <v>60661.955818176299</v>
      </c>
      <c r="T430" s="130">
        <v>60116</v>
      </c>
      <c r="U430" s="130">
        <v>5110</v>
      </c>
      <c r="AB430" s="130">
        <v>21787.35</v>
      </c>
      <c r="AC430" s="130">
        <v>21787.345214843801</v>
      </c>
      <c r="AD430" s="130">
        <v>36.858204935224698</v>
      </c>
      <c r="AF430" s="130">
        <v>21787.345214843801</v>
      </c>
      <c r="AG430" s="130">
        <v>24023.236694335901</v>
      </c>
      <c r="AH430" s="130">
        <v>15.549442491610799</v>
      </c>
      <c r="AI430" s="130">
        <v>9191.4696350097693</v>
      </c>
      <c r="AL430" s="130">
        <v>12444.444824218799</v>
      </c>
      <c r="AM430" s="130">
        <v>-151.43075561523401</v>
      </c>
    </row>
    <row r="431" spans="1:39" ht="16.5" hidden="1" x14ac:dyDescent="0.5">
      <c r="A431" s="20" t="str">
        <f>INDEX(Resource_Match!$B$2:$B$17,MATCH($H431,Resource_Match!$C$2:$C$17,0))</f>
        <v>Solar</v>
      </c>
      <c r="B431" s="20" t="str">
        <f>INDEX(Resource_Match!$A$2:$A$17,MATCH($H431,Resource_Match!$C$2:$C$17,0))</f>
        <v>Utility Solar</v>
      </c>
      <c r="C431" s="20" t="str">
        <f>IFERROR(INDEX(Project_Match!$C$3:$C$151,MATCH(I431,Project_Match!$A$3:$A$151,0)),"")</f>
        <v>New Solar</v>
      </c>
      <c r="D431" s="129" t="s">
        <v>408</v>
      </c>
      <c r="E431" s="129">
        <v>0</v>
      </c>
      <c r="F431" s="129" t="s">
        <v>407</v>
      </c>
      <c r="G431" s="130" t="s">
        <v>407</v>
      </c>
      <c r="H431" s="130" t="s">
        <v>45</v>
      </c>
      <c r="I431" s="130" t="s">
        <v>219</v>
      </c>
      <c r="J431" s="129">
        <v>2045</v>
      </c>
      <c r="K431" s="130">
        <v>7</v>
      </c>
      <c r="L431" s="130">
        <v>140</v>
      </c>
      <c r="M431" s="130">
        <v>37.800003051757798</v>
      </c>
      <c r="N431" s="130">
        <v>26.572672277203001</v>
      </c>
      <c r="O431" s="130">
        <v>295.55624389648398</v>
      </c>
      <c r="P431" s="130">
        <v>24.0994980346122</v>
      </c>
      <c r="R431" s="130">
        <v>30330.977909088098</v>
      </c>
      <c r="T431" s="130">
        <v>30058</v>
      </c>
      <c r="U431" s="130">
        <v>2555</v>
      </c>
      <c r="AB431" s="130">
        <v>10066.99</v>
      </c>
      <c r="AC431" s="130">
        <v>10066.992614746099</v>
      </c>
      <c r="AD431" s="130">
        <v>34.061173880230903</v>
      </c>
      <c r="AF431" s="130">
        <v>10066.992614746099</v>
      </c>
      <c r="AG431" s="130">
        <v>11100.1006469727</v>
      </c>
      <c r="AH431" s="130">
        <v>15.549442491610799</v>
      </c>
      <c r="AI431" s="130">
        <v>4595.7348175048801</v>
      </c>
      <c r="AL431" s="130">
        <v>4200.0004672580399</v>
      </c>
      <c r="AM431" s="130">
        <v>-1271.2573299831699</v>
      </c>
    </row>
    <row r="432" spans="1:39" ht="16.5" hidden="1" x14ac:dyDescent="0.5">
      <c r="A432" s="20" t="str">
        <f>INDEX(Resource_Match!$B$2:$B$17,MATCH($H432,Resource_Match!$C$2:$C$17,0))</f>
        <v>Solar</v>
      </c>
      <c r="B432" s="20" t="str">
        <f>INDEX(Resource_Match!$A$2:$A$17,MATCH($H432,Resource_Match!$C$2:$C$17,0))</f>
        <v>Utility Solar</v>
      </c>
      <c r="C432" s="20" t="str">
        <f>IFERROR(INDEX(Project_Match!$C$3:$C$151,MATCH(I432,Project_Match!$A$3:$A$151,0)),"")</f>
        <v>New Solar</v>
      </c>
      <c r="D432" s="129" t="s">
        <v>408</v>
      </c>
      <c r="E432" s="129">
        <v>0</v>
      </c>
      <c r="F432" s="129" t="s">
        <v>407</v>
      </c>
      <c r="G432" s="130" t="s">
        <v>407</v>
      </c>
      <c r="H432" s="130" t="s">
        <v>45</v>
      </c>
      <c r="I432" s="130" t="s">
        <v>222</v>
      </c>
      <c r="J432" s="129">
        <v>2045</v>
      </c>
      <c r="K432" s="130">
        <v>8</v>
      </c>
      <c r="L432" s="130">
        <v>160</v>
      </c>
      <c r="M432" s="130">
        <v>43.200000762939503</v>
      </c>
      <c r="N432" s="130">
        <v>26.5726708386042</v>
      </c>
      <c r="O432" s="130">
        <v>337.77857398986799</v>
      </c>
      <c r="P432" s="130">
        <v>24.099498715030499</v>
      </c>
      <c r="R432" s="130">
        <v>34663.973217010498</v>
      </c>
      <c r="T432" s="130">
        <v>34352</v>
      </c>
      <c r="U432" s="130">
        <v>2920</v>
      </c>
      <c r="AB432" s="130">
        <v>11058.86</v>
      </c>
      <c r="AC432" s="130">
        <v>11058.864440918</v>
      </c>
      <c r="AD432" s="130">
        <v>32.739982025176303</v>
      </c>
      <c r="AF432" s="130">
        <v>11058.864440918</v>
      </c>
      <c r="AG432" s="130">
        <v>12193.7624511719</v>
      </c>
      <c r="AH432" s="130">
        <v>15.5494409038836</v>
      </c>
      <c r="AI432" s="130">
        <v>5252.2679748535202</v>
      </c>
      <c r="AL432" s="130">
        <v>4800.0002312554298</v>
      </c>
      <c r="AM432" s="130">
        <v>-1006.59623480903</v>
      </c>
    </row>
    <row r="433" spans="1:39" ht="16.5" hidden="1" x14ac:dyDescent="0.5">
      <c r="A433" s="20" t="str">
        <f>INDEX(Resource_Match!$B$2:$B$17,MATCH($H433,Resource_Match!$C$2:$C$17,0))</f>
        <v>Solar</v>
      </c>
      <c r="B433" s="20" t="str">
        <f>INDEX(Resource_Match!$A$2:$A$17,MATCH($H433,Resource_Match!$C$2:$C$17,0))</f>
        <v>Utility Solar</v>
      </c>
      <c r="C433" s="20" t="str">
        <f>IFERROR(INDEX(Project_Match!$C$3:$C$151,MATCH(I433,Project_Match!$A$3:$A$151,0)),"")</f>
        <v>New Solar</v>
      </c>
      <c r="D433" s="129" t="s">
        <v>408</v>
      </c>
      <c r="E433" s="129">
        <v>0</v>
      </c>
      <c r="F433" s="129" t="s">
        <v>407</v>
      </c>
      <c r="G433" s="130" t="s">
        <v>407</v>
      </c>
      <c r="H433" s="130" t="s">
        <v>45</v>
      </c>
      <c r="I433" s="130" t="s">
        <v>341</v>
      </c>
      <c r="J433" s="129">
        <v>2045</v>
      </c>
      <c r="K433" s="130">
        <v>6</v>
      </c>
      <c r="L433" s="130">
        <v>120</v>
      </c>
      <c r="M433" s="130">
        <v>32.400001525878899</v>
      </c>
      <c r="N433" s="130">
        <v>26.572670929326701</v>
      </c>
      <c r="O433" s="130">
        <v>253.333933830261</v>
      </c>
      <c r="P433" s="130">
        <v>24.099499032559098</v>
      </c>
      <c r="R433" s="130">
        <v>25997.979179382299</v>
      </c>
      <c r="T433" s="130">
        <v>25764</v>
      </c>
      <c r="U433" s="130">
        <v>2190</v>
      </c>
      <c r="AB433" s="130">
        <v>7544.13</v>
      </c>
      <c r="AC433" s="130">
        <v>7544.1261596679697</v>
      </c>
      <c r="AD433" s="130">
        <v>29.779374778598299</v>
      </c>
      <c r="AF433" s="130">
        <v>7544.1261596679697</v>
      </c>
      <c r="AG433" s="130">
        <v>8318.3300170898401</v>
      </c>
      <c r="AH433" s="130">
        <v>15.549442505965899</v>
      </c>
      <c r="AI433" s="130">
        <v>3939.20143890381</v>
      </c>
      <c r="AL433" s="130">
        <v>3600.0002794053898</v>
      </c>
      <c r="AM433" s="130">
        <v>-4.9244413587730396</v>
      </c>
    </row>
    <row r="434" spans="1:39" ht="16.5" x14ac:dyDescent="0.5">
      <c r="A434" s="20" t="str">
        <f>INDEX(Resource_Match!$B$2:$B$17,MATCH($H434,Resource_Match!$C$2:$C$17,0))</f>
        <v>Gas</v>
      </c>
      <c r="B434" s="20" t="str">
        <f>INDEX(Resource_Match!$A$2:$A$17,MATCH($H434,Resource_Match!$C$2:$C$17,0))</f>
        <v>Gas</v>
      </c>
      <c r="C434" s="20" t="str">
        <f>IFERROR(INDEX(Project_Match!$C$3:$C$151,MATCH(I434,Project_Match!$A$3:$A$151,0)),"")</f>
        <v/>
      </c>
      <c r="D434" s="129" t="s">
        <v>408</v>
      </c>
      <c r="E434" s="129">
        <v>0</v>
      </c>
      <c r="F434" s="129" t="s">
        <v>407</v>
      </c>
      <c r="G434" s="130" t="s">
        <v>407</v>
      </c>
      <c r="H434" s="130" t="s">
        <v>41</v>
      </c>
      <c r="I434" s="130" t="s">
        <v>445</v>
      </c>
      <c r="J434" s="129">
        <v>2045</v>
      </c>
      <c r="K434" s="130">
        <v>1</v>
      </c>
      <c r="L434" s="130">
        <v>125</v>
      </c>
      <c r="M434" s="130">
        <v>125</v>
      </c>
      <c r="N434" s="130">
        <v>87.457650241242106</v>
      </c>
      <c r="AE434" s="130">
        <v>1606.9074096679699</v>
      </c>
      <c r="AF434" s="130">
        <v>1606.9074096679699</v>
      </c>
      <c r="AG434" s="130">
        <v>1606.9074096679699</v>
      </c>
      <c r="AL434" s="130">
        <v>13888.889312744101</v>
      </c>
      <c r="AM434" s="130">
        <v>12281.981903076199</v>
      </c>
    </row>
    <row r="435" spans="1:39" ht="16.5" hidden="1" x14ac:dyDescent="0.5">
      <c r="A435" s="20" t="str">
        <f>INDEX(Resource_Match!$B$2:$B$17,MATCH($H435,Resource_Match!$C$2:$C$17,0))</f>
        <v>Solar</v>
      </c>
      <c r="B435" s="20" t="str">
        <f>INDEX(Resource_Match!$A$2:$A$17,MATCH($H435,Resource_Match!$C$2:$C$17,0))</f>
        <v>Utility Solar</v>
      </c>
      <c r="C435" s="20" t="str">
        <f>IFERROR(INDEX(Project_Match!$C$3:$C$151,MATCH(I435,Project_Match!$A$3:$A$151,0)),"")</f>
        <v>New Solar</v>
      </c>
      <c r="D435" s="129" t="s">
        <v>408</v>
      </c>
      <c r="E435" s="129">
        <v>0</v>
      </c>
      <c r="F435" s="129" t="s">
        <v>407</v>
      </c>
      <c r="G435" s="130" t="s">
        <v>407</v>
      </c>
      <c r="H435" s="130" t="s">
        <v>45</v>
      </c>
      <c r="I435" s="130" t="s">
        <v>265</v>
      </c>
      <c r="J435" s="129">
        <v>2046</v>
      </c>
      <c r="K435" s="130">
        <v>5</v>
      </c>
      <c r="L435" s="130">
        <v>100</v>
      </c>
      <c r="M435" s="130">
        <v>63.9920463562012</v>
      </c>
      <c r="N435" s="130">
        <v>26.5540682561866</v>
      </c>
      <c r="O435" s="130">
        <v>211.124009132385</v>
      </c>
      <c r="P435" s="130">
        <v>24.1009142845189</v>
      </c>
      <c r="R435" s="130">
        <v>21489.632234573401</v>
      </c>
      <c r="T435" s="130">
        <v>21465</v>
      </c>
      <c r="U435" s="130">
        <v>1825</v>
      </c>
      <c r="AB435" s="130">
        <v>11124.14</v>
      </c>
      <c r="AC435" s="130">
        <v>11124.1406860352</v>
      </c>
      <c r="AD435" s="130">
        <v>52.690078839208503</v>
      </c>
      <c r="AF435" s="130">
        <v>11124.1406860352</v>
      </c>
      <c r="AG435" s="130">
        <v>12256.4304199219</v>
      </c>
      <c r="AH435" s="130">
        <v>15.7045462492521</v>
      </c>
      <c r="AI435" s="130">
        <v>3315.6067657470699</v>
      </c>
      <c r="AL435" s="130">
        <v>7110.2275898981597</v>
      </c>
      <c r="AM435" s="130">
        <v>-698.30633038992505</v>
      </c>
    </row>
    <row r="436" spans="1:39" ht="16.5" hidden="1" x14ac:dyDescent="0.5">
      <c r="A436" s="20" t="str">
        <f>INDEX(Resource_Match!$B$2:$B$17,MATCH($H436,Resource_Match!$C$2:$C$17,0))</f>
        <v>Solar</v>
      </c>
      <c r="B436" s="20" t="str">
        <f>INDEX(Resource_Match!$A$2:$A$17,MATCH($H436,Resource_Match!$C$2:$C$17,0))</f>
        <v>Utility Solar</v>
      </c>
      <c r="C436" s="20" t="str">
        <f>IFERROR(INDEX(Project_Match!$C$3:$C$151,MATCH(I436,Project_Match!$A$3:$A$151,0)),"")</f>
        <v>New Solar</v>
      </c>
      <c r="D436" s="129" t="s">
        <v>408</v>
      </c>
      <c r="E436" s="129">
        <v>0</v>
      </c>
      <c r="F436" s="129" t="s">
        <v>407</v>
      </c>
      <c r="G436" s="130" t="s">
        <v>407</v>
      </c>
      <c r="H436" s="130" t="s">
        <v>45</v>
      </c>
      <c r="I436" s="130" t="s">
        <v>208</v>
      </c>
      <c r="J436" s="129">
        <v>2046</v>
      </c>
      <c r="K436" s="130">
        <v>20</v>
      </c>
      <c r="L436" s="130">
        <v>400</v>
      </c>
      <c r="M436" s="130">
        <v>195.97564697265599</v>
      </c>
      <c r="N436" s="130">
        <v>26.5540682561866</v>
      </c>
      <c r="O436" s="130">
        <v>844.49603652954102</v>
      </c>
      <c r="P436" s="130">
        <v>24.1009142845189</v>
      </c>
      <c r="R436" s="130">
        <v>85958.528938293501</v>
      </c>
      <c r="T436" s="130">
        <v>85860</v>
      </c>
      <c r="U436" s="130">
        <v>7300</v>
      </c>
      <c r="AB436" s="130">
        <v>38040.03</v>
      </c>
      <c r="AC436" s="130">
        <v>38040.031372070298</v>
      </c>
      <c r="AD436" s="130">
        <v>45.044653528980398</v>
      </c>
      <c r="AF436" s="130">
        <v>38040.031372070298</v>
      </c>
      <c r="AG436" s="130">
        <v>41912.004516601599</v>
      </c>
      <c r="AH436" s="130">
        <v>15.7045462492521</v>
      </c>
      <c r="AI436" s="130">
        <v>13262.427062988299</v>
      </c>
      <c r="AL436" s="130">
        <v>21775.072550373199</v>
      </c>
      <c r="AM436" s="130">
        <v>-3002.5317587088798</v>
      </c>
    </row>
    <row r="437" spans="1:39" ht="16.5" hidden="1" x14ac:dyDescent="0.5">
      <c r="A437" s="20" t="str">
        <f>INDEX(Resource_Match!$B$2:$B$17,MATCH($H437,Resource_Match!$C$2:$C$17,0))</f>
        <v>Solar</v>
      </c>
      <c r="B437" s="20" t="str">
        <f>INDEX(Resource_Match!$A$2:$A$17,MATCH($H437,Resource_Match!$C$2:$C$17,0))</f>
        <v>Utility Solar</v>
      </c>
      <c r="C437" s="20" t="str">
        <f>IFERROR(INDEX(Project_Match!$C$3:$C$151,MATCH(I437,Project_Match!$A$3:$A$151,0)),"")</f>
        <v>New Solar</v>
      </c>
      <c r="D437" s="129" t="s">
        <v>408</v>
      </c>
      <c r="E437" s="129">
        <v>0</v>
      </c>
      <c r="F437" s="129" t="s">
        <v>407</v>
      </c>
      <c r="G437" s="130" t="s">
        <v>407</v>
      </c>
      <c r="H437" s="130" t="s">
        <v>45</v>
      </c>
      <c r="I437" s="130" t="s">
        <v>211</v>
      </c>
      <c r="J437" s="129">
        <v>2046</v>
      </c>
      <c r="K437" s="130">
        <v>25</v>
      </c>
      <c r="L437" s="130">
        <v>500</v>
      </c>
      <c r="M437" s="130">
        <v>199.97514343261699</v>
      </c>
      <c r="N437" s="130">
        <v>26.554068038452701</v>
      </c>
      <c r="O437" s="130">
        <v>1055.6200599670401</v>
      </c>
      <c r="P437" s="130">
        <v>24.100914611119698</v>
      </c>
      <c r="R437" s="130">
        <v>107448.160339355</v>
      </c>
      <c r="T437" s="130">
        <v>107325</v>
      </c>
      <c r="U437" s="130">
        <v>9125</v>
      </c>
      <c r="AB437" s="130">
        <v>44923.88</v>
      </c>
      <c r="AC437" s="130">
        <v>44923.877197265603</v>
      </c>
      <c r="AD437" s="130">
        <v>42.556861981827304</v>
      </c>
      <c r="AF437" s="130">
        <v>44923.877197265603</v>
      </c>
      <c r="AG437" s="130">
        <v>49496.533447265603</v>
      </c>
      <c r="AH437" s="130">
        <v>15.7045463110752</v>
      </c>
      <c r="AI437" s="130">
        <v>16578.0341186523</v>
      </c>
      <c r="AL437" s="130">
        <v>22219.461059485999</v>
      </c>
      <c r="AM437" s="130">
        <v>-6126.3820191272498</v>
      </c>
    </row>
    <row r="438" spans="1:39" ht="16.5" hidden="1" x14ac:dyDescent="0.5">
      <c r="A438" s="20" t="str">
        <f>INDEX(Resource_Match!$B$2:$B$17,MATCH($H438,Resource_Match!$C$2:$C$17,0))</f>
        <v>Solar</v>
      </c>
      <c r="B438" s="20" t="str">
        <f>INDEX(Resource_Match!$A$2:$A$17,MATCH($H438,Resource_Match!$C$2:$C$17,0))</f>
        <v>Utility Solar</v>
      </c>
      <c r="C438" s="20" t="str">
        <f>IFERROR(INDEX(Project_Match!$C$3:$C$151,MATCH(I438,Project_Match!$A$3:$A$151,0)),"")</f>
        <v>New Solar</v>
      </c>
      <c r="D438" s="129" t="s">
        <v>408</v>
      </c>
      <c r="E438" s="129">
        <v>0</v>
      </c>
      <c r="F438" s="129" t="s">
        <v>407</v>
      </c>
      <c r="G438" s="130" t="s">
        <v>407</v>
      </c>
      <c r="H438" s="130" t="s">
        <v>45</v>
      </c>
      <c r="I438" s="130" t="s">
        <v>214</v>
      </c>
      <c r="J438" s="129">
        <v>2046</v>
      </c>
      <c r="K438" s="130">
        <v>25</v>
      </c>
      <c r="L438" s="130">
        <v>500</v>
      </c>
      <c r="M438" s="130">
        <v>199.97514343261699</v>
      </c>
      <c r="N438" s="130">
        <v>26.554068038452701</v>
      </c>
      <c r="O438" s="130">
        <v>1055.6200599670401</v>
      </c>
      <c r="P438" s="130">
        <v>24.100914611119698</v>
      </c>
      <c r="R438" s="130">
        <v>107448.160339355</v>
      </c>
      <c r="T438" s="130">
        <v>107325</v>
      </c>
      <c r="U438" s="130">
        <v>9125</v>
      </c>
      <c r="AB438" s="130">
        <v>42328.800000000003</v>
      </c>
      <c r="AC438" s="130">
        <v>42328.797363281301</v>
      </c>
      <c r="AD438" s="130">
        <v>40.098515525181298</v>
      </c>
      <c r="AF438" s="130">
        <v>42328.797363281301</v>
      </c>
      <c r="AG438" s="130">
        <v>46637.3095703125</v>
      </c>
      <c r="AH438" s="130">
        <v>15.7045463110752</v>
      </c>
      <c r="AI438" s="130">
        <v>16578.0341186523</v>
      </c>
      <c r="AL438" s="130">
        <v>22219.461059485999</v>
      </c>
      <c r="AM438" s="130">
        <v>-3531.3021851428798</v>
      </c>
    </row>
    <row r="439" spans="1:39" ht="16.5" hidden="1" x14ac:dyDescent="0.5">
      <c r="A439" s="20" t="str">
        <f>INDEX(Resource_Match!$B$2:$B$17,MATCH($H439,Resource_Match!$C$2:$C$17,0))</f>
        <v>Solar</v>
      </c>
      <c r="B439" s="20" t="str">
        <f>INDEX(Resource_Match!$A$2:$A$17,MATCH($H439,Resource_Match!$C$2:$C$17,0))</f>
        <v>Utility Solar</v>
      </c>
      <c r="C439" s="20" t="str">
        <f>IFERROR(INDEX(Project_Match!$C$3:$C$151,MATCH(I439,Project_Match!$A$3:$A$151,0)),"")</f>
        <v>New Solar</v>
      </c>
      <c r="D439" s="129" t="s">
        <v>408</v>
      </c>
      <c r="E439" s="129">
        <v>0</v>
      </c>
      <c r="F439" s="129" t="s">
        <v>407</v>
      </c>
      <c r="G439" s="130" t="s">
        <v>407</v>
      </c>
      <c r="H439" s="130" t="s">
        <v>45</v>
      </c>
      <c r="I439" s="130" t="s">
        <v>217</v>
      </c>
      <c r="J439" s="129">
        <v>2046</v>
      </c>
      <c r="K439" s="130">
        <v>14</v>
      </c>
      <c r="L439" s="130">
        <v>280</v>
      </c>
      <c r="M439" s="130">
        <v>111.986083984375</v>
      </c>
      <c r="N439" s="130">
        <v>26.554068707206699</v>
      </c>
      <c r="O439" s="130">
        <v>591.14724349975597</v>
      </c>
      <c r="P439" s="130">
        <v>24.100915015482499</v>
      </c>
      <c r="R439" s="130">
        <v>60170.970283508301</v>
      </c>
      <c r="T439" s="130">
        <v>60102</v>
      </c>
      <c r="U439" s="130">
        <v>5110</v>
      </c>
      <c r="AB439" s="130">
        <v>22267.97</v>
      </c>
      <c r="AC439" s="130">
        <v>22267.974609375</v>
      </c>
      <c r="AD439" s="130">
        <v>37.669083048653697</v>
      </c>
      <c r="AF439" s="130">
        <v>22267.974609375</v>
      </c>
      <c r="AG439" s="130">
        <v>24534.559204101599</v>
      </c>
      <c r="AH439" s="130">
        <v>15.704546211751101</v>
      </c>
      <c r="AI439" s="130">
        <v>9283.6992034912091</v>
      </c>
      <c r="AL439" s="130">
        <v>12442.898600213201</v>
      </c>
      <c r="AM439" s="130">
        <v>-541.37680567055895</v>
      </c>
    </row>
    <row r="440" spans="1:39" ht="16.5" hidden="1" x14ac:dyDescent="0.5">
      <c r="A440" s="20" t="str">
        <f>INDEX(Resource_Match!$B$2:$B$17,MATCH($H440,Resource_Match!$C$2:$C$17,0))</f>
        <v>Solar</v>
      </c>
      <c r="B440" s="20" t="str">
        <f>INDEX(Resource_Match!$A$2:$A$17,MATCH($H440,Resource_Match!$C$2:$C$17,0))</f>
        <v>Utility Solar</v>
      </c>
      <c r="C440" s="20" t="str">
        <f>IFERROR(INDEX(Project_Match!$C$3:$C$151,MATCH(I440,Project_Match!$A$3:$A$151,0)),"")</f>
        <v>New Solar</v>
      </c>
      <c r="D440" s="129" t="s">
        <v>408</v>
      </c>
      <c r="E440" s="129">
        <v>0</v>
      </c>
      <c r="F440" s="129" t="s">
        <v>407</v>
      </c>
      <c r="G440" s="130" t="s">
        <v>407</v>
      </c>
      <c r="H440" s="130" t="s">
        <v>45</v>
      </c>
      <c r="I440" s="130" t="s">
        <v>219</v>
      </c>
      <c r="J440" s="129">
        <v>2046</v>
      </c>
      <c r="K440" s="130">
        <v>7</v>
      </c>
      <c r="L440" s="130">
        <v>140</v>
      </c>
      <c r="M440" s="130">
        <v>37.795303344726598</v>
      </c>
      <c r="N440" s="130">
        <v>26.554068707206699</v>
      </c>
      <c r="O440" s="130">
        <v>295.57362174987799</v>
      </c>
      <c r="P440" s="130">
        <v>24.100915015482499</v>
      </c>
      <c r="R440" s="130">
        <v>30085.485141754201</v>
      </c>
      <c r="T440" s="130">
        <v>30051</v>
      </c>
      <c r="U440" s="130">
        <v>2555</v>
      </c>
      <c r="AB440" s="130">
        <v>10289.07</v>
      </c>
      <c r="AC440" s="130">
        <v>10289.069885253901</v>
      </c>
      <c r="AD440" s="130">
        <v>34.810514633679901</v>
      </c>
      <c r="AF440" s="130">
        <v>10289.069885253901</v>
      </c>
      <c r="AG440" s="130">
        <v>11336.361694335899</v>
      </c>
      <c r="AH440" s="130">
        <v>15.704546211751101</v>
      </c>
      <c r="AI440" s="130">
        <v>4641.84960174561</v>
      </c>
      <c r="AL440" s="130">
        <v>4199.4782775719696</v>
      </c>
      <c r="AM440" s="130">
        <v>-1447.7420059363401</v>
      </c>
    </row>
    <row r="441" spans="1:39" ht="16.5" hidden="1" x14ac:dyDescent="0.5">
      <c r="A441" s="20" t="str">
        <f>INDEX(Resource_Match!$B$2:$B$17,MATCH($H441,Resource_Match!$C$2:$C$17,0))</f>
        <v>Solar</v>
      </c>
      <c r="B441" s="20" t="str">
        <f>INDEX(Resource_Match!$A$2:$A$17,MATCH($H441,Resource_Match!$C$2:$C$17,0))</f>
        <v>Utility Solar</v>
      </c>
      <c r="C441" s="20" t="str">
        <f>IFERROR(INDEX(Project_Match!$C$3:$C$151,MATCH(I441,Project_Match!$A$3:$A$151,0)),"")</f>
        <v>New Solar</v>
      </c>
      <c r="D441" s="129" t="s">
        <v>408</v>
      </c>
      <c r="E441" s="129">
        <v>0</v>
      </c>
      <c r="F441" s="129" t="s">
        <v>407</v>
      </c>
      <c r="G441" s="130" t="s">
        <v>407</v>
      </c>
      <c r="H441" s="130" t="s">
        <v>45</v>
      </c>
      <c r="I441" s="130" t="s">
        <v>222</v>
      </c>
      <c r="J441" s="129">
        <v>2046</v>
      </c>
      <c r="K441" s="130">
        <v>8</v>
      </c>
      <c r="L441" s="130">
        <v>160</v>
      </c>
      <c r="M441" s="130">
        <v>43.194633483886697</v>
      </c>
      <c r="N441" s="130">
        <v>26.5540688821714</v>
      </c>
      <c r="O441" s="130">
        <v>337.798427581787</v>
      </c>
      <c r="P441" s="130">
        <v>24.100915209887798</v>
      </c>
      <c r="R441" s="130">
        <v>34383.411155700698</v>
      </c>
      <c r="T441" s="130">
        <v>34344</v>
      </c>
      <c r="U441" s="130">
        <v>2920</v>
      </c>
      <c r="AB441" s="130">
        <v>11302.82</v>
      </c>
      <c r="AC441" s="130">
        <v>11302.823791503901</v>
      </c>
      <c r="AD441" s="130">
        <v>33.460261708196597</v>
      </c>
      <c r="AF441" s="130">
        <v>11302.823791503901</v>
      </c>
      <c r="AG441" s="130">
        <v>12453.3016357422</v>
      </c>
      <c r="AH441" s="130">
        <v>15.7045458721232</v>
      </c>
      <c r="AI441" s="130">
        <v>5304.9709014892596</v>
      </c>
      <c r="AL441" s="130">
        <v>4799.4038668980402</v>
      </c>
      <c r="AM441" s="130">
        <v>-1198.4490231166101</v>
      </c>
    </row>
    <row r="442" spans="1:39" ht="16.5" hidden="1" x14ac:dyDescent="0.5">
      <c r="A442" s="20" t="str">
        <f>INDEX(Resource_Match!$B$2:$B$17,MATCH($H442,Resource_Match!$C$2:$C$17,0))</f>
        <v>Solar</v>
      </c>
      <c r="B442" s="20" t="str">
        <f>INDEX(Resource_Match!$A$2:$A$17,MATCH($H442,Resource_Match!$C$2:$C$17,0))</f>
        <v>Utility Solar</v>
      </c>
      <c r="C442" s="20" t="str">
        <f>IFERROR(INDEX(Project_Match!$C$3:$C$151,MATCH(I442,Project_Match!$A$3:$A$151,0)),"")</f>
        <v>New Solar</v>
      </c>
      <c r="D442" s="129" t="s">
        <v>408</v>
      </c>
      <c r="E442" s="129">
        <v>0</v>
      </c>
      <c r="F442" s="129" t="s">
        <v>407</v>
      </c>
      <c r="G442" s="130" t="s">
        <v>407</v>
      </c>
      <c r="H442" s="130" t="s">
        <v>45</v>
      </c>
      <c r="I442" s="130" t="s">
        <v>341</v>
      </c>
      <c r="J442" s="129">
        <v>2046</v>
      </c>
      <c r="K442" s="130">
        <v>6</v>
      </c>
      <c r="L442" s="130">
        <v>120</v>
      </c>
      <c r="M442" s="130">
        <v>32.395973205566399</v>
      </c>
      <c r="N442" s="130">
        <v>26.5540682017531</v>
      </c>
      <c r="O442" s="130">
        <v>253.34880924224899</v>
      </c>
      <c r="P442" s="130">
        <v>24.100914121218501</v>
      </c>
      <c r="R442" s="130">
        <v>25787.5576019287</v>
      </c>
      <c r="T442" s="130">
        <v>25758</v>
      </c>
      <c r="U442" s="130">
        <v>2190</v>
      </c>
      <c r="AB442" s="130">
        <v>7710.55</v>
      </c>
      <c r="AC442" s="130">
        <v>7710.5492553710901</v>
      </c>
      <c r="AD442" s="130">
        <v>30.434519421792</v>
      </c>
      <c r="AF442" s="130">
        <v>7710.5492553710901</v>
      </c>
      <c r="AG442" s="130">
        <v>8495.3820800781305</v>
      </c>
      <c r="AH442" s="130">
        <v>15.704547439772201</v>
      </c>
      <c r="AI442" s="130">
        <v>3978.7283935546898</v>
      </c>
      <c r="AL442" s="130">
        <v>3599.5526882458898</v>
      </c>
      <c r="AM442" s="130">
        <v>-132.268173570512</v>
      </c>
    </row>
    <row r="443" spans="1:39" ht="16.5" x14ac:dyDescent="0.5">
      <c r="A443" s="20" t="str">
        <f>INDEX(Resource_Match!$B$2:$B$17,MATCH($H443,Resource_Match!$C$2:$C$17,0))</f>
        <v>Gas</v>
      </c>
      <c r="B443" s="20" t="str">
        <f>INDEX(Resource_Match!$A$2:$A$17,MATCH($H443,Resource_Match!$C$2:$C$17,0))</f>
        <v>Gas</v>
      </c>
      <c r="C443" s="20" t="str">
        <f>IFERROR(INDEX(Project_Match!$C$3:$C$151,MATCH(I443,Project_Match!$A$3:$A$151,0)),"")</f>
        <v/>
      </c>
      <c r="D443" s="129" t="s">
        <v>408</v>
      </c>
      <c r="E443" s="129">
        <v>0</v>
      </c>
      <c r="F443" s="129" t="s">
        <v>407</v>
      </c>
      <c r="G443" s="130" t="s">
        <v>407</v>
      </c>
      <c r="H443" s="130" t="s">
        <v>41</v>
      </c>
      <c r="I443" s="130" t="s">
        <v>445</v>
      </c>
      <c r="J443" s="129">
        <v>2046</v>
      </c>
      <c r="K443" s="130">
        <v>1</v>
      </c>
      <c r="L443" s="130">
        <v>125</v>
      </c>
      <c r="M443" s="130">
        <v>125</v>
      </c>
      <c r="N443" s="130">
        <v>87.457656511977405</v>
      </c>
      <c r="AE443" s="130">
        <v>1642.2592163085901</v>
      </c>
      <c r="AF443" s="130">
        <v>1642.2592163085901</v>
      </c>
      <c r="AG443" s="130">
        <v>1642.2592163085901</v>
      </c>
      <c r="AL443" s="130">
        <v>13888.889312744101</v>
      </c>
      <c r="AM443" s="130">
        <v>12246.6300964355</v>
      </c>
    </row>
    <row r="444" spans="1:39" ht="16.5" hidden="1" x14ac:dyDescent="0.5">
      <c r="A444" s="20" t="str">
        <f>INDEX(Resource_Match!$B$2:$B$17,MATCH($H444,Resource_Match!$C$2:$C$17,0))</f>
        <v>Solar</v>
      </c>
      <c r="B444" s="20" t="str">
        <f>INDEX(Resource_Match!$A$2:$A$17,MATCH($H444,Resource_Match!$C$2:$C$17,0))</f>
        <v>Utility Solar</v>
      </c>
      <c r="C444" s="20" t="str">
        <f>IFERROR(INDEX(Project_Match!$C$3:$C$151,MATCH(I444,Project_Match!$A$3:$A$151,0)),"")</f>
        <v>New Solar</v>
      </c>
      <c r="D444" s="129" t="s">
        <v>408</v>
      </c>
      <c r="E444" s="129">
        <v>0</v>
      </c>
      <c r="F444" s="129" t="s">
        <v>407</v>
      </c>
      <c r="G444" s="130" t="s">
        <v>407</v>
      </c>
      <c r="H444" s="130" t="s">
        <v>45</v>
      </c>
      <c r="I444" s="130" t="s">
        <v>265</v>
      </c>
      <c r="J444" s="129">
        <v>2047</v>
      </c>
      <c r="K444" s="130">
        <v>5</v>
      </c>
      <c r="L444" s="130">
        <v>100</v>
      </c>
      <c r="M444" s="130">
        <v>63.897354125976598</v>
      </c>
      <c r="N444" s="130">
        <v>26.578898408097199</v>
      </c>
      <c r="O444" s="130">
        <v>211.18181610107399</v>
      </c>
      <c r="P444" s="130">
        <v>24.1075132535473</v>
      </c>
      <c r="R444" s="130">
        <v>21649.3275127411</v>
      </c>
      <c r="T444" s="130">
        <v>21505</v>
      </c>
      <c r="U444" s="130">
        <v>1825</v>
      </c>
      <c r="AB444" s="130">
        <v>11371.98</v>
      </c>
      <c r="AC444" s="130">
        <v>11371.9844360352</v>
      </c>
      <c r="AD444" s="130">
        <v>53.849259590571897</v>
      </c>
      <c r="AF444" s="130">
        <v>11371.9844360352</v>
      </c>
      <c r="AG444" s="130">
        <v>12537.7843017578</v>
      </c>
      <c r="AH444" s="130">
        <v>16.260040282481</v>
      </c>
      <c r="AI444" s="130">
        <v>3433.8248367309602</v>
      </c>
      <c r="AL444" s="130">
        <v>7099.7062306632297</v>
      </c>
      <c r="AM444" s="130">
        <v>-838.45336864096998</v>
      </c>
    </row>
    <row r="445" spans="1:39" ht="16.5" hidden="1" x14ac:dyDescent="0.5">
      <c r="A445" s="20" t="str">
        <f>INDEX(Resource_Match!$B$2:$B$17,MATCH($H445,Resource_Match!$C$2:$C$17,0))</f>
        <v>Solar</v>
      </c>
      <c r="B445" s="20" t="str">
        <f>INDEX(Resource_Match!$A$2:$A$17,MATCH($H445,Resource_Match!$C$2:$C$17,0))</f>
        <v>Utility Solar</v>
      </c>
      <c r="C445" s="20" t="str">
        <f>IFERROR(INDEX(Project_Match!$C$3:$C$151,MATCH(I445,Project_Match!$A$3:$A$151,0)),"")</f>
        <v>New Solar</v>
      </c>
      <c r="D445" s="129" t="s">
        <v>408</v>
      </c>
      <c r="E445" s="129">
        <v>0</v>
      </c>
      <c r="F445" s="129" t="s">
        <v>407</v>
      </c>
      <c r="G445" s="130" t="s">
        <v>407</v>
      </c>
      <c r="H445" s="130" t="s">
        <v>45</v>
      </c>
      <c r="I445" s="130" t="s">
        <v>208</v>
      </c>
      <c r="J445" s="129">
        <v>2047</v>
      </c>
      <c r="K445" s="130">
        <v>20</v>
      </c>
      <c r="L445" s="130">
        <v>400</v>
      </c>
      <c r="M445" s="130">
        <v>195.68565368652301</v>
      </c>
      <c r="N445" s="130">
        <v>26.578898408097199</v>
      </c>
      <c r="O445" s="130">
        <v>844.72726440429699</v>
      </c>
      <c r="P445" s="130">
        <v>24.1075132535473</v>
      </c>
      <c r="R445" s="130">
        <v>86597.310050964399</v>
      </c>
      <c r="T445" s="130">
        <v>86020</v>
      </c>
      <c r="U445" s="130">
        <v>7300</v>
      </c>
      <c r="AB445" s="130">
        <v>38887.56</v>
      </c>
      <c r="AC445" s="130">
        <v>38887.55859375</v>
      </c>
      <c r="AD445" s="130">
        <v>46.035638048422101</v>
      </c>
      <c r="AF445" s="130">
        <v>38887.55859375</v>
      </c>
      <c r="AG445" s="130">
        <v>42874.120361328103</v>
      </c>
      <c r="AH445" s="130">
        <v>16.260040282481</v>
      </c>
      <c r="AI445" s="130">
        <v>13735.299346923801</v>
      </c>
      <c r="AL445" s="130">
        <v>21742.851073152899</v>
      </c>
      <c r="AM445" s="130">
        <v>-3409.4081736733201</v>
      </c>
    </row>
    <row r="446" spans="1:39" ht="16.5" hidden="1" x14ac:dyDescent="0.5">
      <c r="A446" s="20" t="str">
        <f>INDEX(Resource_Match!$B$2:$B$17,MATCH($H446,Resource_Match!$C$2:$C$17,0))</f>
        <v>Solar</v>
      </c>
      <c r="B446" s="20" t="str">
        <f>INDEX(Resource_Match!$A$2:$A$17,MATCH($H446,Resource_Match!$C$2:$C$17,0))</f>
        <v>Utility Solar</v>
      </c>
      <c r="C446" s="20" t="str">
        <f>IFERROR(INDEX(Project_Match!$C$3:$C$151,MATCH(I446,Project_Match!$A$3:$A$151,0)),"")</f>
        <v>New Solar</v>
      </c>
      <c r="D446" s="129" t="s">
        <v>408</v>
      </c>
      <c r="E446" s="129">
        <v>0</v>
      </c>
      <c r="F446" s="129" t="s">
        <v>407</v>
      </c>
      <c r="G446" s="130" t="s">
        <v>407</v>
      </c>
      <c r="H446" s="130" t="s">
        <v>45</v>
      </c>
      <c r="I446" s="130" t="s">
        <v>211</v>
      </c>
      <c r="J446" s="129">
        <v>2047</v>
      </c>
      <c r="K446" s="130">
        <v>25</v>
      </c>
      <c r="L446" s="130">
        <v>500</v>
      </c>
      <c r="M446" s="130">
        <v>199.67924499511699</v>
      </c>
      <c r="N446" s="130">
        <v>26.5788970146005</v>
      </c>
      <c r="O446" s="130">
        <v>1055.9091033935499</v>
      </c>
      <c r="P446" s="130">
        <v>24.1075137761086</v>
      </c>
      <c r="R446" s="130">
        <v>108246.637191772</v>
      </c>
      <c r="T446" s="130">
        <v>107525</v>
      </c>
      <c r="U446" s="130">
        <v>9125</v>
      </c>
      <c r="AB446" s="130">
        <v>45924.77</v>
      </c>
      <c r="AC446" s="130">
        <v>45924.773193359397</v>
      </c>
      <c r="AD446" s="130">
        <v>43.493112281884002</v>
      </c>
      <c r="AF446" s="130">
        <v>45924.773193359397</v>
      </c>
      <c r="AG446" s="130">
        <v>50632.752685546897</v>
      </c>
      <c r="AH446" s="130">
        <v>16.260039171353899</v>
      </c>
      <c r="AI446" s="130">
        <v>17169.123382568399</v>
      </c>
      <c r="AL446" s="130">
        <v>22186.583454316002</v>
      </c>
      <c r="AM446" s="130">
        <v>-6569.0663564750002</v>
      </c>
    </row>
    <row r="447" spans="1:39" ht="16.5" hidden="1" x14ac:dyDescent="0.5">
      <c r="A447" s="20" t="str">
        <f>INDEX(Resource_Match!$B$2:$B$17,MATCH($H447,Resource_Match!$C$2:$C$17,0))</f>
        <v>Solar</v>
      </c>
      <c r="B447" s="20" t="str">
        <f>INDEX(Resource_Match!$A$2:$A$17,MATCH($H447,Resource_Match!$C$2:$C$17,0))</f>
        <v>Utility Solar</v>
      </c>
      <c r="C447" s="20" t="str">
        <f>IFERROR(INDEX(Project_Match!$C$3:$C$151,MATCH(I447,Project_Match!$A$3:$A$151,0)),"")</f>
        <v>New Solar</v>
      </c>
      <c r="D447" s="129" t="s">
        <v>408</v>
      </c>
      <c r="E447" s="129">
        <v>0</v>
      </c>
      <c r="F447" s="129" t="s">
        <v>407</v>
      </c>
      <c r="G447" s="130" t="s">
        <v>407</v>
      </c>
      <c r="H447" s="130" t="s">
        <v>45</v>
      </c>
      <c r="I447" s="130" t="s">
        <v>214</v>
      </c>
      <c r="J447" s="129">
        <v>2047</v>
      </c>
      <c r="K447" s="130">
        <v>25</v>
      </c>
      <c r="L447" s="130">
        <v>500</v>
      </c>
      <c r="M447" s="130">
        <v>199.67924499511699</v>
      </c>
      <c r="N447" s="130">
        <v>26.5788970146005</v>
      </c>
      <c r="O447" s="130">
        <v>1055.9091033935499</v>
      </c>
      <c r="P447" s="130">
        <v>24.1075137761086</v>
      </c>
      <c r="R447" s="130">
        <v>108246.637191772</v>
      </c>
      <c r="T447" s="130">
        <v>107525</v>
      </c>
      <c r="U447" s="130">
        <v>9125</v>
      </c>
      <c r="AB447" s="130">
        <v>43271.87</v>
      </c>
      <c r="AC447" s="130">
        <v>43271.87109375</v>
      </c>
      <c r="AD447" s="130">
        <v>40.9806781234103</v>
      </c>
      <c r="AF447" s="130">
        <v>43271.87109375</v>
      </c>
      <c r="AG447" s="130">
        <v>47707.893798828103</v>
      </c>
      <c r="AH447" s="130">
        <v>16.260039171353899</v>
      </c>
      <c r="AI447" s="130">
        <v>17169.123382568399</v>
      </c>
      <c r="AL447" s="130">
        <v>22186.583454316002</v>
      </c>
      <c r="AM447" s="130">
        <v>-3916.1642568656198</v>
      </c>
    </row>
    <row r="448" spans="1:39" ht="16.5" hidden="1" x14ac:dyDescent="0.5">
      <c r="A448" s="20" t="str">
        <f>INDEX(Resource_Match!$B$2:$B$17,MATCH($H448,Resource_Match!$C$2:$C$17,0))</f>
        <v>Solar</v>
      </c>
      <c r="B448" s="20" t="str">
        <f>INDEX(Resource_Match!$A$2:$A$17,MATCH($H448,Resource_Match!$C$2:$C$17,0))</f>
        <v>Utility Solar</v>
      </c>
      <c r="C448" s="20" t="str">
        <f>IFERROR(INDEX(Project_Match!$C$3:$C$151,MATCH(I448,Project_Match!$A$3:$A$151,0)),"")</f>
        <v>New Solar</v>
      </c>
      <c r="D448" s="129" t="s">
        <v>408</v>
      </c>
      <c r="E448" s="129">
        <v>0</v>
      </c>
      <c r="F448" s="129" t="s">
        <v>407</v>
      </c>
      <c r="G448" s="130" t="s">
        <v>407</v>
      </c>
      <c r="H448" s="130" t="s">
        <v>45</v>
      </c>
      <c r="I448" s="130" t="s">
        <v>217</v>
      </c>
      <c r="J448" s="129">
        <v>2047</v>
      </c>
      <c r="K448" s="130">
        <v>14</v>
      </c>
      <c r="L448" s="130">
        <v>280</v>
      </c>
      <c r="M448" s="130">
        <v>111.82037353515599</v>
      </c>
      <c r="N448" s="130">
        <v>26.578898221468201</v>
      </c>
      <c r="O448" s="130">
        <v>591.30909347534202</v>
      </c>
      <c r="P448" s="130">
        <v>24.1075135957005</v>
      </c>
      <c r="R448" s="130">
        <v>60618.1150436401</v>
      </c>
      <c r="T448" s="130">
        <v>60214</v>
      </c>
      <c r="U448" s="130">
        <v>5110</v>
      </c>
      <c r="AB448" s="130">
        <v>22764.1</v>
      </c>
      <c r="AC448" s="130">
        <v>22764.0983886719</v>
      </c>
      <c r="AD448" s="130">
        <v>38.4977985961266</v>
      </c>
      <c r="AF448" s="130">
        <v>22764.0983886719</v>
      </c>
      <c r="AG448" s="130">
        <v>25097.762573242198</v>
      </c>
      <c r="AH448" s="130">
        <v>16.260040552324298</v>
      </c>
      <c r="AI448" s="130">
        <v>9614.7098388671893</v>
      </c>
      <c r="AL448" s="130">
        <v>12424.4863275159</v>
      </c>
      <c r="AM448" s="130">
        <v>-724.90222228877201</v>
      </c>
    </row>
    <row r="449" spans="1:39" ht="16.5" hidden="1" x14ac:dyDescent="0.5">
      <c r="A449" s="20" t="str">
        <f>INDEX(Resource_Match!$B$2:$B$17,MATCH($H449,Resource_Match!$C$2:$C$17,0))</f>
        <v>Solar</v>
      </c>
      <c r="B449" s="20" t="str">
        <f>INDEX(Resource_Match!$A$2:$A$17,MATCH($H449,Resource_Match!$C$2:$C$17,0))</f>
        <v>Utility Solar</v>
      </c>
      <c r="C449" s="20" t="str">
        <f>IFERROR(INDEX(Project_Match!$C$3:$C$151,MATCH(I449,Project_Match!$A$3:$A$151,0)),"")</f>
        <v>New Solar</v>
      </c>
      <c r="D449" s="129" t="s">
        <v>408</v>
      </c>
      <c r="E449" s="129">
        <v>0</v>
      </c>
      <c r="F449" s="129" t="s">
        <v>407</v>
      </c>
      <c r="G449" s="130" t="s">
        <v>407</v>
      </c>
      <c r="H449" s="130" t="s">
        <v>45</v>
      </c>
      <c r="I449" s="130" t="s">
        <v>219</v>
      </c>
      <c r="J449" s="129">
        <v>2047</v>
      </c>
      <c r="K449" s="130">
        <v>7</v>
      </c>
      <c r="L449" s="130">
        <v>140</v>
      </c>
      <c r="M449" s="130">
        <v>37.739376068115199</v>
      </c>
      <c r="N449" s="130">
        <v>26.578898221468201</v>
      </c>
      <c r="O449" s="130">
        <v>295.65454673767101</v>
      </c>
      <c r="P449" s="130">
        <v>24.1075135957005</v>
      </c>
      <c r="R449" s="130">
        <v>30309.057521820101</v>
      </c>
      <c r="T449" s="130">
        <v>30107</v>
      </c>
      <c r="U449" s="130">
        <v>2555</v>
      </c>
      <c r="AB449" s="130">
        <v>10518.31</v>
      </c>
      <c r="AC449" s="130">
        <v>10518.3085327148</v>
      </c>
      <c r="AD449" s="130">
        <v>35.576346275667298</v>
      </c>
      <c r="AF449" s="130">
        <v>10518.3085327148</v>
      </c>
      <c r="AG449" s="130">
        <v>11596.5944824219</v>
      </c>
      <c r="AH449" s="130">
        <v>16.260040552324298</v>
      </c>
      <c r="AI449" s="130">
        <v>4807.3549194335901</v>
      </c>
      <c r="AL449" s="130">
        <v>4193.2641355366204</v>
      </c>
      <c r="AM449" s="130">
        <v>-1517.68947774463</v>
      </c>
    </row>
    <row r="450" spans="1:39" ht="16.5" hidden="1" x14ac:dyDescent="0.5">
      <c r="A450" s="20" t="str">
        <f>INDEX(Resource_Match!$B$2:$B$17,MATCH($H450,Resource_Match!$C$2:$C$17,0))</f>
        <v>Solar</v>
      </c>
      <c r="B450" s="20" t="str">
        <f>INDEX(Resource_Match!$A$2:$A$17,MATCH($H450,Resource_Match!$C$2:$C$17,0))</f>
        <v>Utility Solar</v>
      </c>
      <c r="C450" s="20" t="str">
        <f>IFERROR(INDEX(Project_Match!$C$3:$C$151,MATCH(I450,Project_Match!$A$3:$A$151,0)),"")</f>
        <v>New Solar</v>
      </c>
      <c r="D450" s="129" t="s">
        <v>408</v>
      </c>
      <c r="E450" s="129">
        <v>0</v>
      </c>
      <c r="F450" s="129" t="s">
        <v>407</v>
      </c>
      <c r="G450" s="130" t="s">
        <v>407</v>
      </c>
      <c r="H450" s="130" t="s">
        <v>45</v>
      </c>
      <c r="I450" s="130" t="s">
        <v>222</v>
      </c>
      <c r="J450" s="129">
        <v>2047</v>
      </c>
      <c r="K450" s="130">
        <v>8</v>
      </c>
      <c r="L450" s="130">
        <v>160</v>
      </c>
      <c r="M450" s="130">
        <v>43.1307182312012</v>
      </c>
      <c r="N450" s="130">
        <v>26.578898163146601</v>
      </c>
      <c r="O450" s="130">
        <v>337.89089965820301</v>
      </c>
      <c r="P450" s="130">
        <v>24.107512818079599</v>
      </c>
      <c r="R450" s="130">
        <v>34638.923336029096</v>
      </c>
      <c r="T450" s="130">
        <v>34408</v>
      </c>
      <c r="U450" s="130">
        <v>2920</v>
      </c>
      <c r="AB450" s="130">
        <v>11554.65</v>
      </c>
      <c r="AC450" s="130">
        <v>11554.648864746099</v>
      </c>
      <c r="AD450" s="130">
        <v>34.196389652501203</v>
      </c>
      <c r="AF450" s="130">
        <v>11554.648864746099</v>
      </c>
      <c r="AG450" s="130">
        <v>12739.175109863299</v>
      </c>
      <c r="AH450" s="130">
        <v>16.260040657481401</v>
      </c>
      <c r="AI450" s="130">
        <v>5494.1197662353497</v>
      </c>
      <c r="AL450" s="130">
        <v>4792.3021719384697</v>
      </c>
      <c r="AM450" s="130">
        <v>-1268.22692657227</v>
      </c>
    </row>
    <row r="451" spans="1:39" ht="16.5" hidden="1" x14ac:dyDescent="0.5">
      <c r="A451" s="20" t="str">
        <f>INDEX(Resource_Match!$B$2:$B$17,MATCH($H451,Resource_Match!$C$2:$C$17,0))</f>
        <v>Solar</v>
      </c>
      <c r="B451" s="20" t="str">
        <f>INDEX(Resource_Match!$A$2:$A$17,MATCH($H451,Resource_Match!$C$2:$C$17,0))</f>
        <v>Utility Solar</v>
      </c>
      <c r="C451" s="20" t="str">
        <f>IFERROR(INDEX(Project_Match!$C$3:$C$151,MATCH(I451,Project_Match!$A$3:$A$151,0)),"")</f>
        <v>New Solar</v>
      </c>
      <c r="D451" s="129" t="s">
        <v>408</v>
      </c>
      <c r="E451" s="129">
        <v>0</v>
      </c>
      <c r="F451" s="129" t="s">
        <v>407</v>
      </c>
      <c r="G451" s="130" t="s">
        <v>407</v>
      </c>
      <c r="H451" s="130" t="s">
        <v>45</v>
      </c>
      <c r="I451" s="130" t="s">
        <v>341</v>
      </c>
      <c r="J451" s="129">
        <v>2047</v>
      </c>
      <c r="K451" s="130">
        <v>6</v>
      </c>
      <c r="L451" s="130">
        <v>120</v>
      </c>
      <c r="M451" s="130">
        <v>32.348037719726598</v>
      </c>
      <c r="N451" s="130">
        <v>26.578897210560999</v>
      </c>
      <c r="O451" s="130">
        <v>253.418187141418</v>
      </c>
      <c r="P451" s="130">
        <v>24.107513997471301</v>
      </c>
      <c r="R451" s="130">
        <v>25979.1909141541</v>
      </c>
      <c r="T451" s="130">
        <v>25806</v>
      </c>
      <c r="U451" s="130">
        <v>2190</v>
      </c>
      <c r="AB451" s="130">
        <v>7882.34</v>
      </c>
      <c r="AC451" s="130">
        <v>7882.3389587402298</v>
      </c>
      <c r="AD451" s="130">
        <v>31.1040776025343</v>
      </c>
      <c r="AF451" s="130">
        <v>7882.3389587402298</v>
      </c>
      <c r="AG451" s="130">
        <v>8690.3975830078107</v>
      </c>
      <c r="AH451" s="130">
        <v>16.2600397566342</v>
      </c>
      <c r="AI451" s="130">
        <v>4120.5897979736301</v>
      </c>
      <c r="AL451" s="130">
        <v>3594.2265229900399</v>
      </c>
      <c r="AM451" s="130">
        <v>-167.52263777656501</v>
      </c>
    </row>
    <row r="452" spans="1:39" ht="16.5" x14ac:dyDescent="0.5">
      <c r="A452" s="20" t="str">
        <f>INDEX(Resource_Match!$B$2:$B$17,MATCH($H452,Resource_Match!$C$2:$C$17,0))</f>
        <v>Gas</v>
      </c>
      <c r="B452" s="20" t="str">
        <f>INDEX(Resource_Match!$A$2:$A$17,MATCH($H452,Resource_Match!$C$2:$C$17,0))</f>
        <v>Gas</v>
      </c>
      <c r="C452" s="20" t="str">
        <f>IFERROR(INDEX(Project_Match!$C$3:$C$151,MATCH(I452,Project_Match!$A$3:$A$151,0)),"")</f>
        <v/>
      </c>
      <c r="D452" s="129" t="s">
        <v>408</v>
      </c>
      <c r="E452" s="129">
        <v>0</v>
      </c>
      <c r="F452" s="129" t="s">
        <v>407</v>
      </c>
      <c r="G452" s="130" t="s">
        <v>407</v>
      </c>
      <c r="H452" s="130" t="s">
        <v>41</v>
      </c>
      <c r="I452" s="130" t="s">
        <v>445</v>
      </c>
      <c r="J452" s="129">
        <v>2047</v>
      </c>
      <c r="K452" s="130">
        <v>1</v>
      </c>
      <c r="L452" s="130">
        <v>125</v>
      </c>
      <c r="M452" s="130">
        <v>125</v>
      </c>
      <c r="N452" s="130">
        <v>87.457637003023294</v>
      </c>
      <c r="AE452" s="130">
        <v>1678.3888549804699</v>
      </c>
      <c r="AF452" s="130">
        <v>1678.3888549804699</v>
      </c>
      <c r="AG452" s="130">
        <v>1678.3888549804699</v>
      </c>
      <c r="AL452" s="130">
        <v>13888.889312744101</v>
      </c>
      <c r="AM452" s="130">
        <v>12210.500457763699</v>
      </c>
    </row>
    <row r="453" spans="1:39" ht="16.5" hidden="1" x14ac:dyDescent="0.5">
      <c r="A453" s="20" t="str">
        <f>INDEX(Resource_Match!$B$2:$B$17,MATCH($H453,Resource_Match!$C$2:$C$17,0))</f>
        <v>Solar</v>
      </c>
      <c r="B453" s="20" t="str">
        <f>INDEX(Resource_Match!$A$2:$A$17,MATCH($H453,Resource_Match!$C$2:$C$17,0))</f>
        <v>Utility Solar</v>
      </c>
      <c r="C453" s="20" t="str">
        <f>IFERROR(INDEX(Project_Match!$C$3:$C$151,MATCH(I453,Project_Match!$A$3:$A$151,0)),"")</f>
        <v>New Solar</v>
      </c>
      <c r="D453" s="129" t="s">
        <v>408</v>
      </c>
      <c r="E453" s="129">
        <v>0</v>
      </c>
      <c r="F453" s="129" t="s">
        <v>407</v>
      </c>
      <c r="G453" s="130" t="s">
        <v>407</v>
      </c>
      <c r="H453" s="130" t="s">
        <v>45</v>
      </c>
      <c r="I453" s="130" t="s">
        <v>265</v>
      </c>
      <c r="J453" s="129">
        <v>2048</v>
      </c>
      <c r="K453" s="130">
        <v>5</v>
      </c>
      <c r="L453" s="130">
        <v>100</v>
      </c>
      <c r="M453" s="130">
        <v>63.647979736328097</v>
      </c>
      <c r="N453" s="130">
        <v>26.5302603796314</v>
      </c>
      <c r="O453" s="130">
        <v>211.53752326965301</v>
      </c>
      <c r="P453" s="130">
        <v>24.082140627237401</v>
      </c>
      <c r="R453" s="130">
        <v>21504.2795410156</v>
      </c>
      <c r="T453" s="130">
        <v>21460</v>
      </c>
      <c r="U453" s="130">
        <v>1830</v>
      </c>
      <c r="AB453" s="130">
        <v>11641.74</v>
      </c>
      <c r="AC453" s="130">
        <v>11641.742614746099</v>
      </c>
      <c r="AD453" s="130">
        <v>55.033936461031601</v>
      </c>
      <c r="AF453" s="130">
        <v>11641.742614746099</v>
      </c>
      <c r="AG453" s="130">
        <v>12825.208374023399</v>
      </c>
      <c r="AH453" s="130">
        <v>18.3994791292149</v>
      </c>
      <c r="AI453" s="130">
        <v>3892.1802444457999</v>
      </c>
      <c r="AL453" s="130">
        <v>7071.9979643011502</v>
      </c>
      <c r="AM453" s="130">
        <v>-677.56440599914595</v>
      </c>
    </row>
    <row r="454" spans="1:39" ht="16.5" hidden="1" x14ac:dyDescent="0.5">
      <c r="A454" s="20" t="str">
        <f>INDEX(Resource_Match!$B$2:$B$17,MATCH($H454,Resource_Match!$C$2:$C$17,0))</f>
        <v>Solar</v>
      </c>
      <c r="B454" s="20" t="str">
        <f>INDEX(Resource_Match!$A$2:$A$17,MATCH($H454,Resource_Match!$C$2:$C$17,0))</f>
        <v>Utility Solar</v>
      </c>
      <c r="C454" s="20" t="str">
        <f>IFERROR(INDEX(Project_Match!$C$3:$C$151,MATCH(I454,Project_Match!$A$3:$A$151,0)),"")</f>
        <v>New Solar</v>
      </c>
      <c r="D454" s="129" t="s">
        <v>408</v>
      </c>
      <c r="E454" s="129">
        <v>0</v>
      </c>
      <c r="F454" s="129" t="s">
        <v>407</v>
      </c>
      <c r="G454" s="130" t="s">
        <v>407</v>
      </c>
      <c r="H454" s="130" t="s">
        <v>45</v>
      </c>
      <c r="I454" s="130" t="s">
        <v>208</v>
      </c>
      <c r="J454" s="129">
        <v>2048</v>
      </c>
      <c r="K454" s="130">
        <v>20</v>
      </c>
      <c r="L454" s="130">
        <v>400</v>
      </c>
      <c r="M454" s="130">
        <v>194.921951293945</v>
      </c>
      <c r="N454" s="130">
        <v>26.5302603796314</v>
      </c>
      <c r="O454" s="130">
        <v>846.15009307861305</v>
      </c>
      <c r="P454" s="130">
        <v>24.082140627237401</v>
      </c>
      <c r="R454" s="130">
        <v>86017.1181640625</v>
      </c>
      <c r="T454" s="130">
        <v>85840</v>
      </c>
      <c r="U454" s="130">
        <v>7320</v>
      </c>
      <c r="AB454" s="130">
        <v>39810.019999999997</v>
      </c>
      <c r="AC454" s="130">
        <v>39810.023925781301</v>
      </c>
      <c r="AD454" s="130">
        <v>47.048418775134003</v>
      </c>
      <c r="AF454" s="130">
        <v>39810.023925781301</v>
      </c>
      <c r="AG454" s="130">
        <v>43856.992675781301</v>
      </c>
      <c r="AH454" s="130">
        <v>18.3994791292149</v>
      </c>
      <c r="AI454" s="130">
        <v>15568.720977783199</v>
      </c>
      <c r="AL454" s="130">
        <v>21657.995249165699</v>
      </c>
      <c r="AM454" s="130">
        <v>-2583.3076988323601</v>
      </c>
    </row>
    <row r="455" spans="1:39" ht="16.5" hidden="1" x14ac:dyDescent="0.5">
      <c r="A455" s="20" t="str">
        <f>INDEX(Resource_Match!$B$2:$B$17,MATCH($H455,Resource_Match!$C$2:$C$17,0))</f>
        <v>Solar</v>
      </c>
      <c r="B455" s="20" t="str">
        <f>INDEX(Resource_Match!$A$2:$A$17,MATCH($H455,Resource_Match!$C$2:$C$17,0))</f>
        <v>Utility Solar</v>
      </c>
      <c r="C455" s="20" t="str">
        <f>IFERROR(INDEX(Project_Match!$C$3:$C$151,MATCH(I455,Project_Match!$A$3:$A$151,0)),"")</f>
        <v>New Solar</v>
      </c>
      <c r="D455" s="129" t="s">
        <v>408</v>
      </c>
      <c r="E455" s="129">
        <v>0</v>
      </c>
      <c r="F455" s="129" t="s">
        <v>407</v>
      </c>
      <c r="G455" s="130" t="s">
        <v>407</v>
      </c>
      <c r="H455" s="130" t="s">
        <v>45</v>
      </c>
      <c r="I455" s="130" t="s">
        <v>211</v>
      </c>
      <c r="J455" s="129">
        <v>2048</v>
      </c>
      <c r="K455" s="130">
        <v>25</v>
      </c>
      <c r="L455" s="130">
        <v>500</v>
      </c>
      <c r="M455" s="130">
        <v>198.89993286132801</v>
      </c>
      <c r="N455" s="130">
        <v>26.530259293936599</v>
      </c>
      <c r="O455" s="130">
        <v>1057.68760681152</v>
      </c>
      <c r="P455" s="130">
        <v>24.0821404100984</v>
      </c>
      <c r="R455" s="130">
        <v>107521.401855469</v>
      </c>
      <c r="T455" s="130">
        <v>107300</v>
      </c>
      <c r="U455" s="130">
        <v>9150</v>
      </c>
      <c r="AB455" s="130">
        <v>47014.17</v>
      </c>
      <c r="AC455" s="130">
        <v>47014.170166015603</v>
      </c>
      <c r="AD455" s="130">
        <v>44.449958440700001</v>
      </c>
      <c r="AF455" s="130">
        <v>47014.170166015603</v>
      </c>
      <c r="AG455" s="130">
        <v>51793.486816406301</v>
      </c>
      <c r="AH455" s="130">
        <v>18.399479201342999</v>
      </c>
      <c r="AI455" s="130">
        <v>19460.9011230469</v>
      </c>
      <c r="AL455" s="130">
        <v>22099.9932145858</v>
      </c>
      <c r="AM455" s="130">
        <v>-5453.2758283829298</v>
      </c>
    </row>
    <row r="456" spans="1:39" ht="16.5" hidden="1" x14ac:dyDescent="0.5">
      <c r="A456" s="20" t="str">
        <f>INDEX(Resource_Match!$B$2:$B$17,MATCH($H456,Resource_Match!$C$2:$C$17,0))</f>
        <v>Solar</v>
      </c>
      <c r="B456" s="20" t="str">
        <f>INDEX(Resource_Match!$A$2:$A$17,MATCH($H456,Resource_Match!$C$2:$C$17,0))</f>
        <v>Utility Solar</v>
      </c>
      <c r="C456" s="20" t="str">
        <f>IFERROR(INDEX(Project_Match!$C$3:$C$151,MATCH(I456,Project_Match!$A$3:$A$151,0)),"")</f>
        <v>New Solar</v>
      </c>
      <c r="D456" s="129" t="s">
        <v>408</v>
      </c>
      <c r="E456" s="129">
        <v>0</v>
      </c>
      <c r="F456" s="129" t="s">
        <v>407</v>
      </c>
      <c r="G456" s="130" t="s">
        <v>407</v>
      </c>
      <c r="H456" s="130" t="s">
        <v>45</v>
      </c>
      <c r="I456" s="130" t="s">
        <v>214</v>
      </c>
      <c r="J456" s="129">
        <v>2048</v>
      </c>
      <c r="K456" s="130">
        <v>25</v>
      </c>
      <c r="L456" s="130">
        <v>500</v>
      </c>
      <c r="M456" s="130">
        <v>198.89993286132801</v>
      </c>
      <c r="N456" s="130">
        <v>26.530259293936599</v>
      </c>
      <c r="O456" s="130">
        <v>1057.68760681152</v>
      </c>
      <c r="P456" s="130">
        <v>24.0821404100984</v>
      </c>
      <c r="R456" s="130">
        <v>107521.401855469</v>
      </c>
      <c r="T456" s="130">
        <v>107300</v>
      </c>
      <c r="U456" s="130">
        <v>9150</v>
      </c>
      <c r="AB456" s="130">
        <v>44298.34</v>
      </c>
      <c r="AC456" s="130">
        <v>44298.338623046897</v>
      </c>
      <c r="AD456" s="130">
        <v>41.882251751618298</v>
      </c>
      <c r="AF456" s="130">
        <v>44298.338623046897</v>
      </c>
      <c r="AG456" s="130">
        <v>48801.575683593801</v>
      </c>
      <c r="AH456" s="130">
        <v>18.399479201342999</v>
      </c>
      <c r="AI456" s="130">
        <v>19460.9011230469</v>
      </c>
      <c r="AL456" s="130">
        <v>22099.9932145858</v>
      </c>
      <c r="AM456" s="130">
        <v>-2737.4442854141798</v>
      </c>
    </row>
    <row r="457" spans="1:39" ht="16.5" hidden="1" x14ac:dyDescent="0.5">
      <c r="A457" s="20" t="str">
        <f>INDEX(Resource_Match!$B$2:$B$17,MATCH($H457,Resource_Match!$C$2:$C$17,0))</f>
        <v>Solar</v>
      </c>
      <c r="B457" s="20" t="str">
        <f>INDEX(Resource_Match!$A$2:$A$17,MATCH($H457,Resource_Match!$C$2:$C$17,0))</f>
        <v>Utility Solar</v>
      </c>
      <c r="C457" s="20" t="str">
        <f>IFERROR(INDEX(Project_Match!$C$3:$C$151,MATCH(I457,Project_Match!$A$3:$A$151,0)),"")</f>
        <v>New Solar</v>
      </c>
      <c r="D457" s="129" t="s">
        <v>408</v>
      </c>
      <c r="E457" s="129">
        <v>0</v>
      </c>
      <c r="F457" s="129" t="s">
        <v>407</v>
      </c>
      <c r="G457" s="130" t="s">
        <v>407</v>
      </c>
      <c r="H457" s="130" t="s">
        <v>45</v>
      </c>
      <c r="I457" s="130" t="s">
        <v>217</v>
      </c>
      <c r="J457" s="129">
        <v>2048</v>
      </c>
      <c r="K457" s="130">
        <v>14</v>
      </c>
      <c r="L457" s="130">
        <v>280</v>
      </c>
      <c r="M457" s="130">
        <v>111.38396453857401</v>
      </c>
      <c r="N457" s="130">
        <v>26.5302591078175</v>
      </c>
      <c r="O457" s="130">
        <v>592.30504989624001</v>
      </c>
      <c r="P457" s="130">
        <v>24.082140006840401</v>
      </c>
      <c r="R457" s="130">
        <v>60211.9814453125</v>
      </c>
      <c r="T457" s="130">
        <v>60088</v>
      </c>
      <c r="U457" s="130">
        <v>5124</v>
      </c>
      <c r="AB457" s="130">
        <v>23304.09</v>
      </c>
      <c r="AC457" s="130">
        <v>23304.093383789099</v>
      </c>
      <c r="AD457" s="130">
        <v>39.344748770707703</v>
      </c>
      <c r="AF457" s="130">
        <v>23304.093383789099</v>
      </c>
      <c r="AG457" s="130">
        <v>25673.1193847656</v>
      </c>
      <c r="AH457" s="130">
        <v>18.3994787633853</v>
      </c>
      <c r="AI457" s="130">
        <v>10898.104187011701</v>
      </c>
      <c r="AL457" s="130">
        <v>12375.996437526999</v>
      </c>
      <c r="AM457" s="130">
        <v>-29.992759250337301</v>
      </c>
    </row>
    <row r="458" spans="1:39" ht="16.5" hidden="1" x14ac:dyDescent="0.5">
      <c r="A458" s="20" t="str">
        <f>INDEX(Resource_Match!$B$2:$B$17,MATCH($H458,Resource_Match!$C$2:$C$17,0))</f>
        <v>Solar</v>
      </c>
      <c r="B458" s="20" t="str">
        <f>INDEX(Resource_Match!$A$2:$A$17,MATCH($H458,Resource_Match!$C$2:$C$17,0))</f>
        <v>Utility Solar</v>
      </c>
      <c r="C458" s="20" t="str">
        <f>IFERROR(INDEX(Project_Match!$C$3:$C$151,MATCH(I458,Project_Match!$A$3:$A$151,0)),"")</f>
        <v>New Solar</v>
      </c>
      <c r="D458" s="129" t="s">
        <v>408</v>
      </c>
      <c r="E458" s="129">
        <v>0</v>
      </c>
      <c r="F458" s="129" t="s">
        <v>407</v>
      </c>
      <c r="G458" s="130" t="s">
        <v>407</v>
      </c>
      <c r="H458" s="130" t="s">
        <v>45</v>
      </c>
      <c r="I458" s="130" t="s">
        <v>219</v>
      </c>
      <c r="J458" s="129">
        <v>2048</v>
      </c>
      <c r="K458" s="130">
        <v>7</v>
      </c>
      <c r="L458" s="130">
        <v>140</v>
      </c>
      <c r="M458" s="130">
        <v>37.592090606689503</v>
      </c>
      <c r="N458" s="130">
        <v>26.5302591078175</v>
      </c>
      <c r="O458" s="130">
        <v>296.15252494812</v>
      </c>
      <c r="P458" s="130">
        <v>24.082140006840401</v>
      </c>
      <c r="R458" s="130">
        <v>30105.990722656301</v>
      </c>
      <c r="T458" s="130">
        <v>30044</v>
      </c>
      <c r="U458" s="130">
        <v>2562</v>
      </c>
      <c r="AB458" s="130">
        <v>10767.82</v>
      </c>
      <c r="AC458" s="130">
        <v>10767.816711425799</v>
      </c>
      <c r="AD458" s="130">
        <v>36.3590238283874</v>
      </c>
      <c r="AF458" s="130">
        <v>10767.816711425799</v>
      </c>
      <c r="AG458" s="130">
        <v>11862.44140625</v>
      </c>
      <c r="AH458" s="130">
        <v>18.3994787633853</v>
      </c>
      <c r="AI458" s="130">
        <v>5449.0520935058603</v>
      </c>
      <c r="AL458" s="130">
        <v>4176.8990837676702</v>
      </c>
      <c r="AM458" s="130">
        <v>-1141.8655341522499</v>
      </c>
    </row>
    <row r="459" spans="1:39" ht="16.5" hidden="1" x14ac:dyDescent="0.5">
      <c r="A459" s="20" t="str">
        <f>INDEX(Resource_Match!$B$2:$B$17,MATCH($H459,Resource_Match!$C$2:$C$17,0))</f>
        <v>Solar</v>
      </c>
      <c r="B459" s="20" t="str">
        <f>INDEX(Resource_Match!$A$2:$A$17,MATCH($H459,Resource_Match!$C$2:$C$17,0))</f>
        <v>Utility Solar</v>
      </c>
      <c r="C459" s="20" t="str">
        <f>IFERROR(INDEX(Project_Match!$C$3:$C$151,MATCH(I459,Project_Match!$A$3:$A$151,0)),"")</f>
        <v>New Solar</v>
      </c>
      <c r="D459" s="129" t="s">
        <v>408</v>
      </c>
      <c r="E459" s="129">
        <v>0</v>
      </c>
      <c r="F459" s="129" t="s">
        <v>407</v>
      </c>
      <c r="G459" s="130" t="s">
        <v>407</v>
      </c>
      <c r="H459" s="130" t="s">
        <v>45</v>
      </c>
      <c r="I459" s="130" t="s">
        <v>222</v>
      </c>
      <c r="J459" s="129">
        <v>2048</v>
      </c>
      <c r="K459" s="130">
        <v>8</v>
      </c>
      <c r="L459" s="130">
        <v>160</v>
      </c>
      <c r="M459" s="130">
        <v>42.962387084960902</v>
      </c>
      <c r="N459" s="130">
        <v>26.530259592502698</v>
      </c>
      <c r="O459" s="130">
        <v>338.46002197265602</v>
      </c>
      <c r="P459" s="130">
        <v>24.082139541542599</v>
      </c>
      <c r="R459" s="130">
        <v>34406.847290039099</v>
      </c>
      <c r="T459" s="130">
        <v>34336</v>
      </c>
      <c r="U459" s="130">
        <v>2928</v>
      </c>
      <c r="AB459" s="130">
        <v>11828.74</v>
      </c>
      <c r="AC459" s="130">
        <v>11828.7404174805</v>
      </c>
      <c r="AD459" s="130">
        <v>34.948707822385302</v>
      </c>
      <c r="AF459" s="130">
        <v>11828.7404174805</v>
      </c>
      <c r="AG459" s="130">
        <v>13031.215148925799</v>
      </c>
      <c r="AH459" s="130">
        <v>18.399480716112599</v>
      </c>
      <c r="AI459" s="130">
        <v>6227.4886474609402</v>
      </c>
      <c r="AL459" s="130">
        <v>4773.5987106743296</v>
      </c>
      <c r="AM459" s="130">
        <v>-827.65305934520404</v>
      </c>
    </row>
    <row r="460" spans="1:39" ht="16.5" hidden="1" x14ac:dyDescent="0.5">
      <c r="A460" s="20" t="str">
        <f>INDEX(Resource_Match!$B$2:$B$17,MATCH($H460,Resource_Match!$C$2:$C$17,0))</f>
        <v>Solar</v>
      </c>
      <c r="B460" s="20" t="str">
        <f>INDEX(Resource_Match!$A$2:$A$17,MATCH($H460,Resource_Match!$C$2:$C$17,0))</f>
        <v>Utility Solar</v>
      </c>
      <c r="C460" s="20" t="str">
        <f>IFERROR(INDEX(Project_Match!$C$3:$C$151,MATCH(I460,Project_Match!$A$3:$A$151,0)),"")</f>
        <v>New Solar</v>
      </c>
      <c r="D460" s="129" t="s">
        <v>408</v>
      </c>
      <c r="E460" s="129">
        <v>0</v>
      </c>
      <c r="F460" s="129" t="s">
        <v>407</v>
      </c>
      <c r="G460" s="130" t="s">
        <v>407</v>
      </c>
      <c r="H460" s="130" t="s">
        <v>45</v>
      </c>
      <c r="I460" s="130" t="s">
        <v>341</v>
      </c>
      <c r="J460" s="129">
        <v>2048</v>
      </c>
      <c r="K460" s="130">
        <v>6</v>
      </c>
      <c r="L460" s="130">
        <v>120</v>
      </c>
      <c r="M460" s="130">
        <v>32.221790313720703</v>
      </c>
      <c r="N460" s="130">
        <v>26.5302591853672</v>
      </c>
      <c r="O460" s="130">
        <v>253.84501552581801</v>
      </c>
      <c r="P460" s="130">
        <v>24.082139451067999</v>
      </c>
      <c r="R460" s="130">
        <v>25805.136901855501</v>
      </c>
      <c r="T460" s="130">
        <v>25752</v>
      </c>
      <c r="U460" s="130">
        <v>2196</v>
      </c>
      <c r="AB460" s="130">
        <v>8069.32</v>
      </c>
      <c r="AC460" s="130">
        <v>8069.318359375</v>
      </c>
      <c r="AD460" s="130">
        <v>31.788366388286601</v>
      </c>
      <c r="AF460" s="130">
        <v>8069.318359375</v>
      </c>
      <c r="AG460" s="130">
        <v>8889.6215209960901</v>
      </c>
      <c r="AH460" s="130">
        <v>18.399479402692901</v>
      </c>
      <c r="AI460" s="130">
        <v>4670.6161346435501</v>
      </c>
      <c r="AL460" s="130">
        <v>3580.1990330057502</v>
      </c>
      <c r="AM460" s="130">
        <v>181.49680827430001</v>
      </c>
    </row>
    <row r="461" spans="1:39" ht="16.5" x14ac:dyDescent="0.5">
      <c r="A461" s="20" t="str">
        <f>INDEX(Resource_Match!$B$2:$B$17,MATCH($H461,Resource_Match!$C$2:$C$17,0))</f>
        <v>Gas</v>
      </c>
      <c r="B461" s="20" t="str">
        <f>INDEX(Resource_Match!$A$2:$A$17,MATCH($H461,Resource_Match!$C$2:$C$17,0))</f>
        <v>Gas</v>
      </c>
      <c r="C461" s="20" t="str">
        <f>IFERROR(INDEX(Project_Match!$C$3:$C$151,MATCH(I461,Project_Match!$A$3:$A$151,0)),"")</f>
        <v/>
      </c>
      <c r="D461" s="129" t="s">
        <v>408</v>
      </c>
      <c r="E461" s="129">
        <v>0</v>
      </c>
      <c r="F461" s="129" t="s">
        <v>407</v>
      </c>
      <c r="G461" s="130" t="s">
        <v>407</v>
      </c>
      <c r="H461" s="130" t="s">
        <v>41</v>
      </c>
      <c r="I461" s="130" t="s">
        <v>445</v>
      </c>
      <c r="J461" s="129">
        <v>2048</v>
      </c>
      <c r="K461" s="130">
        <v>1</v>
      </c>
      <c r="L461" s="130">
        <v>125</v>
      </c>
      <c r="M461" s="130">
        <v>125</v>
      </c>
      <c r="N461" s="130">
        <v>87.469317048842399</v>
      </c>
      <c r="AE461" s="130">
        <v>1715.31335449219</v>
      </c>
      <c r="AF461" s="130">
        <v>1715.31335449219</v>
      </c>
      <c r="AG461" s="130">
        <v>1715.31335449219</v>
      </c>
      <c r="AL461" s="130">
        <v>13888.889312744101</v>
      </c>
      <c r="AM461" s="130">
        <v>12173.575958252</v>
      </c>
    </row>
    <row r="462" spans="1:39" ht="16.5" hidden="1" x14ac:dyDescent="0.5">
      <c r="A462" s="20" t="str">
        <f>INDEX(Resource_Match!$B$2:$B$17,MATCH($H462,Resource_Match!$C$2:$C$17,0))</f>
        <v>Solar</v>
      </c>
      <c r="B462" s="20" t="str">
        <f>INDEX(Resource_Match!$A$2:$A$17,MATCH($H462,Resource_Match!$C$2:$C$17,0))</f>
        <v>Utility Solar</v>
      </c>
      <c r="C462" s="20" t="str">
        <f>IFERROR(INDEX(Project_Match!$C$3:$C$151,MATCH(I462,Project_Match!$A$3:$A$151,0)),"")</f>
        <v>New Solar</v>
      </c>
      <c r="D462" s="129" t="s">
        <v>408</v>
      </c>
      <c r="E462" s="129">
        <v>0</v>
      </c>
      <c r="F462" s="129" t="s">
        <v>407</v>
      </c>
      <c r="G462" s="130" t="s">
        <v>407</v>
      </c>
      <c r="H462" s="130" t="s">
        <v>45</v>
      </c>
      <c r="I462" s="130" t="s">
        <v>265</v>
      </c>
      <c r="J462" s="129">
        <v>2049</v>
      </c>
      <c r="K462" s="130">
        <v>5</v>
      </c>
      <c r="L462" s="130">
        <v>100</v>
      </c>
      <c r="M462" s="130">
        <v>63.733272552490199</v>
      </c>
      <c r="N462" s="130">
        <v>26.574048821784601</v>
      </c>
      <c r="O462" s="130">
        <v>211.08736038207999</v>
      </c>
      <c r="P462" s="130">
        <v>24.0967306372238</v>
      </c>
      <c r="R462" s="130">
        <v>21701.3093109131</v>
      </c>
      <c r="T462" s="130">
        <v>21190</v>
      </c>
      <c r="U462" s="130">
        <v>1825</v>
      </c>
      <c r="AB462" s="130">
        <v>11872.54</v>
      </c>
      <c r="AC462" s="130">
        <v>11872.5410766602</v>
      </c>
      <c r="AD462" s="130">
        <v>56.244680189141498</v>
      </c>
      <c r="AF462" s="130">
        <v>11872.5410766602</v>
      </c>
      <c r="AG462" s="130">
        <v>13093.124389648399</v>
      </c>
      <c r="AH462" s="130">
        <v>18.497970327612801</v>
      </c>
      <c r="AI462" s="130">
        <v>3904.68772888184</v>
      </c>
      <c r="AL462" s="130">
        <v>7081.4749441639296</v>
      </c>
      <c r="AM462" s="130">
        <v>-886.37840361439203</v>
      </c>
    </row>
    <row r="463" spans="1:39" ht="16.5" hidden="1" x14ac:dyDescent="0.5">
      <c r="A463" s="20" t="str">
        <f>INDEX(Resource_Match!$B$2:$B$17,MATCH($H463,Resource_Match!$C$2:$C$17,0))</f>
        <v>Solar</v>
      </c>
      <c r="B463" s="20" t="str">
        <f>INDEX(Resource_Match!$A$2:$A$17,MATCH($H463,Resource_Match!$C$2:$C$17,0))</f>
        <v>Utility Solar</v>
      </c>
      <c r="C463" s="20" t="str">
        <f>IFERROR(INDEX(Project_Match!$C$3:$C$151,MATCH(I463,Project_Match!$A$3:$A$151,0)),"")</f>
        <v>New Solar</v>
      </c>
      <c r="D463" s="129" t="s">
        <v>408</v>
      </c>
      <c r="E463" s="129">
        <v>0</v>
      </c>
      <c r="F463" s="129" t="s">
        <v>407</v>
      </c>
      <c r="G463" s="130" t="s">
        <v>407</v>
      </c>
      <c r="H463" s="130" t="s">
        <v>45</v>
      </c>
      <c r="I463" s="130" t="s">
        <v>208</v>
      </c>
      <c r="J463" s="129">
        <v>2049</v>
      </c>
      <c r="K463" s="130">
        <v>20</v>
      </c>
      <c r="L463" s="130">
        <v>400</v>
      </c>
      <c r="M463" s="130">
        <v>195.18315124511699</v>
      </c>
      <c r="N463" s="130">
        <v>26.574048821784601</v>
      </c>
      <c r="O463" s="130">
        <v>844.34944152831997</v>
      </c>
      <c r="P463" s="130">
        <v>24.0967306372238</v>
      </c>
      <c r="R463" s="130">
        <v>86805.2372436523</v>
      </c>
      <c r="T463" s="130">
        <v>84760</v>
      </c>
      <c r="U463" s="130">
        <v>7300</v>
      </c>
      <c r="AB463" s="130">
        <v>40599.26</v>
      </c>
      <c r="AC463" s="130">
        <v>40599.261474609397</v>
      </c>
      <c r="AD463" s="130">
        <v>48.083482356691597</v>
      </c>
      <c r="AF463" s="130">
        <v>40599.261474609397</v>
      </c>
      <c r="AG463" s="130">
        <v>44773.161376953103</v>
      </c>
      <c r="AH463" s="130">
        <v>18.497970327612801</v>
      </c>
      <c r="AI463" s="130">
        <v>15618.7509155273</v>
      </c>
      <c r="AL463" s="130">
        <v>21687.017466848301</v>
      </c>
      <c r="AM463" s="130">
        <v>-3293.4930922337799</v>
      </c>
    </row>
    <row r="464" spans="1:39" ht="16.5" hidden="1" x14ac:dyDescent="0.5">
      <c r="A464" s="20" t="str">
        <f>INDEX(Resource_Match!$B$2:$B$17,MATCH($H464,Resource_Match!$C$2:$C$17,0))</f>
        <v>Solar</v>
      </c>
      <c r="B464" s="20" t="str">
        <f>INDEX(Resource_Match!$A$2:$A$17,MATCH($H464,Resource_Match!$C$2:$C$17,0))</f>
        <v>Utility Solar</v>
      </c>
      <c r="C464" s="20" t="str">
        <f>IFERROR(INDEX(Project_Match!$C$3:$C$151,MATCH(I464,Project_Match!$A$3:$A$151,0)),"")</f>
        <v>New Solar</v>
      </c>
      <c r="D464" s="129" t="s">
        <v>408</v>
      </c>
      <c r="E464" s="129">
        <v>0</v>
      </c>
      <c r="F464" s="129" t="s">
        <v>407</v>
      </c>
      <c r="G464" s="130" t="s">
        <v>407</v>
      </c>
      <c r="H464" s="130" t="s">
        <v>45</v>
      </c>
      <c r="I464" s="130" t="s">
        <v>211</v>
      </c>
      <c r="J464" s="129">
        <v>2049</v>
      </c>
      <c r="K464" s="130">
        <v>25</v>
      </c>
      <c r="L464" s="130">
        <v>500</v>
      </c>
      <c r="M464" s="130">
        <v>199.16647338867199</v>
      </c>
      <c r="N464" s="130">
        <v>26.5740492137055</v>
      </c>
      <c r="O464" s="130">
        <v>1055.43674850464</v>
      </c>
      <c r="P464" s="130">
        <v>24.096729417914101</v>
      </c>
      <c r="R464" s="130">
        <v>108506.545814514</v>
      </c>
      <c r="T464" s="130">
        <v>105950</v>
      </c>
      <c r="U464" s="130">
        <v>9125</v>
      </c>
      <c r="AB464" s="130">
        <v>47946.23</v>
      </c>
      <c r="AC464" s="130">
        <v>47946.229003906301</v>
      </c>
      <c r="AD464" s="130">
        <v>45.427856355994201</v>
      </c>
      <c r="AF464" s="130">
        <v>47946.229003906301</v>
      </c>
      <c r="AG464" s="130">
        <v>52875.4482421875</v>
      </c>
      <c r="AH464" s="130">
        <v>18.4979724924941</v>
      </c>
      <c r="AI464" s="130">
        <v>19523.439941406301</v>
      </c>
      <c r="AL464" s="130">
        <v>22129.608829638899</v>
      </c>
      <c r="AM464" s="130">
        <v>-6293.1802328610802</v>
      </c>
    </row>
    <row r="465" spans="1:39" ht="16.5" hidden="1" x14ac:dyDescent="0.5">
      <c r="A465" s="20" t="str">
        <f>INDEX(Resource_Match!$B$2:$B$17,MATCH($H465,Resource_Match!$C$2:$C$17,0))</f>
        <v>Solar</v>
      </c>
      <c r="B465" s="20" t="str">
        <f>INDEX(Resource_Match!$A$2:$A$17,MATCH($H465,Resource_Match!$C$2:$C$17,0))</f>
        <v>Utility Solar</v>
      </c>
      <c r="C465" s="20" t="str">
        <f>IFERROR(INDEX(Project_Match!$C$3:$C$151,MATCH(I465,Project_Match!$A$3:$A$151,0)),"")</f>
        <v>New Solar</v>
      </c>
      <c r="D465" s="129" t="s">
        <v>408</v>
      </c>
      <c r="E465" s="129">
        <v>0</v>
      </c>
      <c r="F465" s="129" t="s">
        <v>407</v>
      </c>
      <c r="G465" s="130" t="s">
        <v>407</v>
      </c>
      <c r="H465" s="130" t="s">
        <v>45</v>
      </c>
      <c r="I465" s="130" t="s">
        <v>214</v>
      </c>
      <c r="J465" s="129">
        <v>2049</v>
      </c>
      <c r="K465" s="130">
        <v>25</v>
      </c>
      <c r="L465" s="130">
        <v>500</v>
      </c>
      <c r="M465" s="130">
        <v>199.16647338867199</v>
      </c>
      <c r="N465" s="130">
        <v>26.5740492137055</v>
      </c>
      <c r="O465" s="130">
        <v>1055.43674850464</v>
      </c>
      <c r="P465" s="130">
        <v>24.096729417914101</v>
      </c>
      <c r="R465" s="130">
        <v>108506.545814514</v>
      </c>
      <c r="T465" s="130">
        <v>105950</v>
      </c>
      <c r="U465" s="130">
        <v>9125</v>
      </c>
      <c r="AB465" s="130">
        <v>45176.56</v>
      </c>
      <c r="AC465" s="130">
        <v>45176.556396484397</v>
      </c>
      <c r="AD465" s="130">
        <v>42.8036606272155</v>
      </c>
      <c r="AF465" s="130">
        <v>45176.556396484397</v>
      </c>
      <c r="AG465" s="130">
        <v>49821.030517578103</v>
      </c>
      <c r="AH465" s="130">
        <v>18.4979724924941</v>
      </c>
      <c r="AI465" s="130">
        <v>19523.439941406301</v>
      </c>
      <c r="AL465" s="130">
        <v>22129.608829638899</v>
      </c>
      <c r="AM465" s="130">
        <v>-3523.5076254392002</v>
      </c>
    </row>
    <row r="466" spans="1:39" ht="16.5" hidden="1" x14ac:dyDescent="0.5">
      <c r="A466" s="20" t="str">
        <f>INDEX(Resource_Match!$B$2:$B$17,MATCH($H466,Resource_Match!$C$2:$C$17,0))</f>
        <v>Solar</v>
      </c>
      <c r="B466" s="20" t="str">
        <f>INDEX(Resource_Match!$A$2:$A$17,MATCH($H466,Resource_Match!$C$2:$C$17,0))</f>
        <v>Utility Solar</v>
      </c>
      <c r="C466" s="20" t="str">
        <f>IFERROR(INDEX(Project_Match!$C$3:$C$151,MATCH(I466,Project_Match!$A$3:$A$151,0)),"")</f>
        <v>New Solar</v>
      </c>
      <c r="D466" s="129" t="s">
        <v>408</v>
      </c>
      <c r="E466" s="129">
        <v>0</v>
      </c>
      <c r="F466" s="129" t="s">
        <v>407</v>
      </c>
      <c r="G466" s="130" t="s">
        <v>407</v>
      </c>
      <c r="H466" s="130" t="s">
        <v>45</v>
      </c>
      <c r="I466" s="130" t="s">
        <v>217</v>
      </c>
      <c r="J466" s="129">
        <v>2049</v>
      </c>
      <c r="K466" s="130">
        <v>14</v>
      </c>
      <c r="L466" s="130">
        <v>280</v>
      </c>
      <c r="M466" s="130">
        <v>111.53322601318401</v>
      </c>
      <c r="N466" s="130">
        <v>26.5740469554943</v>
      </c>
      <c r="O466" s="130">
        <v>591.04456901550304</v>
      </c>
      <c r="P466" s="130">
        <v>24.096729004219799</v>
      </c>
      <c r="R466" s="130">
        <v>60763.666870117202</v>
      </c>
      <c r="T466" s="130">
        <v>59332</v>
      </c>
      <c r="U466" s="130">
        <v>5110</v>
      </c>
      <c r="AB466" s="130">
        <v>23766.1</v>
      </c>
      <c r="AC466" s="130">
        <v>23766.098999023401</v>
      </c>
      <c r="AD466" s="130">
        <v>40.210333103323102</v>
      </c>
      <c r="AF466" s="130">
        <v>23766.098999023401</v>
      </c>
      <c r="AG466" s="130">
        <v>26209.425903320302</v>
      </c>
      <c r="AH466" s="130">
        <v>18.497972458962199</v>
      </c>
      <c r="AI466" s="130">
        <v>10933.126159668</v>
      </c>
      <c r="AL466" s="130">
        <v>12392.581046323099</v>
      </c>
      <c r="AM466" s="130">
        <v>-440.39179303241002</v>
      </c>
    </row>
    <row r="467" spans="1:39" ht="16.5" hidden="1" x14ac:dyDescent="0.5">
      <c r="A467" s="20" t="str">
        <f>INDEX(Resource_Match!$B$2:$B$17,MATCH($H467,Resource_Match!$C$2:$C$17,0))</f>
        <v>Solar</v>
      </c>
      <c r="B467" s="20" t="str">
        <f>INDEX(Resource_Match!$A$2:$A$17,MATCH($H467,Resource_Match!$C$2:$C$17,0))</f>
        <v>Utility Solar</v>
      </c>
      <c r="C467" s="20" t="str">
        <f>IFERROR(INDEX(Project_Match!$C$3:$C$151,MATCH(I467,Project_Match!$A$3:$A$151,0)),"")</f>
        <v>New Solar</v>
      </c>
      <c r="D467" s="129" t="s">
        <v>408</v>
      </c>
      <c r="E467" s="129">
        <v>0</v>
      </c>
      <c r="F467" s="129" t="s">
        <v>407</v>
      </c>
      <c r="G467" s="130" t="s">
        <v>407</v>
      </c>
      <c r="H467" s="130" t="s">
        <v>45</v>
      </c>
      <c r="I467" s="130" t="s">
        <v>219</v>
      </c>
      <c r="J467" s="129">
        <v>2049</v>
      </c>
      <c r="K467" s="130">
        <v>7</v>
      </c>
      <c r="L467" s="130">
        <v>140</v>
      </c>
      <c r="M467" s="130">
        <v>37.642467498779297</v>
      </c>
      <c r="N467" s="130">
        <v>26.5740469554943</v>
      </c>
      <c r="O467" s="130">
        <v>295.52228450775101</v>
      </c>
      <c r="P467" s="130">
        <v>24.096729004219799</v>
      </c>
      <c r="R467" s="130">
        <v>30381.833435058601</v>
      </c>
      <c r="T467" s="130">
        <v>29666</v>
      </c>
      <c r="U467" s="130">
        <v>2555</v>
      </c>
      <c r="AB467" s="130">
        <v>10981.29</v>
      </c>
      <c r="AC467" s="130">
        <v>10981.2892456055</v>
      </c>
      <c r="AD467" s="130">
        <v>37.158921073911202</v>
      </c>
      <c r="AF467" s="130">
        <v>10981.2892456055</v>
      </c>
      <c r="AG467" s="130">
        <v>12110.24609375</v>
      </c>
      <c r="AH467" s="130">
        <v>18.497972458962199</v>
      </c>
      <c r="AI467" s="130">
        <v>5466.5630798339798</v>
      </c>
      <c r="AL467" s="130">
        <v>4182.4965163929201</v>
      </c>
      <c r="AM467" s="130">
        <v>-1332.22964937857</v>
      </c>
    </row>
    <row r="468" spans="1:39" ht="16.5" hidden="1" x14ac:dyDescent="0.5">
      <c r="A468" s="20" t="str">
        <f>INDEX(Resource_Match!$B$2:$B$17,MATCH($H468,Resource_Match!$C$2:$C$17,0))</f>
        <v>Solar</v>
      </c>
      <c r="B468" s="20" t="str">
        <f>INDEX(Resource_Match!$A$2:$A$17,MATCH($H468,Resource_Match!$C$2:$C$17,0))</f>
        <v>Utility Solar</v>
      </c>
      <c r="C468" s="20" t="str">
        <f>IFERROR(INDEX(Project_Match!$C$3:$C$151,MATCH(I468,Project_Match!$A$3:$A$151,0)),"")</f>
        <v>New Solar</v>
      </c>
      <c r="D468" s="129" t="s">
        <v>408</v>
      </c>
      <c r="E468" s="129">
        <v>0</v>
      </c>
      <c r="F468" s="129" t="s">
        <v>407</v>
      </c>
      <c r="G468" s="130" t="s">
        <v>407</v>
      </c>
      <c r="H468" s="130" t="s">
        <v>45</v>
      </c>
      <c r="I468" s="130" t="s">
        <v>222</v>
      </c>
      <c r="J468" s="129">
        <v>2049</v>
      </c>
      <c r="K468" s="130">
        <v>8</v>
      </c>
      <c r="L468" s="130">
        <v>160</v>
      </c>
      <c r="M468" s="130">
        <v>43.019962310791001</v>
      </c>
      <c r="N468" s="130">
        <v>26.574048549617299</v>
      </c>
      <c r="O468" s="130">
        <v>337.73976516723599</v>
      </c>
      <c r="P468" s="130">
        <v>24.096729820721801</v>
      </c>
      <c r="R468" s="130">
        <v>34722.093822479197</v>
      </c>
      <c r="T468" s="130">
        <v>33904</v>
      </c>
      <c r="U468" s="130">
        <v>2920</v>
      </c>
      <c r="AB468" s="130">
        <v>12063.25</v>
      </c>
      <c r="AC468" s="130">
        <v>12063.247436523399</v>
      </c>
      <c r="AD468" s="130">
        <v>35.717581051050203</v>
      </c>
      <c r="AF468" s="130">
        <v>12063.247436523399</v>
      </c>
      <c r="AG468" s="130">
        <v>13303.436340332</v>
      </c>
      <c r="AH468" s="130">
        <v>18.497972761569699</v>
      </c>
      <c r="AI468" s="130">
        <v>6247.5009765625</v>
      </c>
      <c r="AL468" s="130">
        <v>4779.9959581840103</v>
      </c>
      <c r="AM468" s="130">
        <v>-1035.7505017769299</v>
      </c>
    </row>
    <row r="469" spans="1:39" ht="16.5" hidden="1" x14ac:dyDescent="0.5">
      <c r="A469" s="20" t="str">
        <f>INDEX(Resource_Match!$B$2:$B$17,MATCH($H469,Resource_Match!$C$2:$C$17,0))</f>
        <v>Solar</v>
      </c>
      <c r="B469" s="20" t="str">
        <f>INDEX(Resource_Match!$A$2:$A$17,MATCH($H469,Resource_Match!$C$2:$C$17,0))</f>
        <v>Utility Solar</v>
      </c>
      <c r="C469" s="20" t="str">
        <f>IFERROR(INDEX(Project_Match!$C$3:$C$151,MATCH(I469,Project_Match!$A$3:$A$151,0)),"")</f>
        <v>New Solar</v>
      </c>
      <c r="D469" s="129" t="s">
        <v>408</v>
      </c>
      <c r="E469" s="129">
        <v>0</v>
      </c>
      <c r="F469" s="129" t="s">
        <v>407</v>
      </c>
      <c r="G469" s="130" t="s">
        <v>407</v>
      </c>
      <c r="H469" s="130" t="s">
        <v>45</v>
      </c>
      <c r="I469" s="130" t="s">
        <v>341</v>
      </c>
      <c r="J469" s="129">
        <v>2049</v>
      </c>
      <c r="K469" s="130">
        <v>6</v>
      </c>
      <c r="L469" s="130">
        <v>120</v>
      </c>
      <c r="M469" s="130">
        <v>32.264972686767599</v>
      </c>
      <c r="N469" s="130">
        <v>26.574047823837699</v>
      </c>
      <c r="O469" s="130">
        <v>253.304816246033</v>
      </c>
      <c r="P469" s="130">
        <v>24.096729094942201</v>
      </c>
      <c r="R469" s="130">
        <v>26041.570669174202</v>
      </c>
      <c r="T469" s="130">
        <v>25428</v>
      </c>
      <c r="U469" s="130">
        <v>2190</v>
      </c>
      <c r="AB469" s="130">
        <v>8229.2900000000009</v>
      </c>
      <c r="AC469" s="130">
        <v>8229.29345703125</v>
      </c>
      <c r="AD469" s="130">
        <v>32.487710178547097</v>
      </c>
      <c r="AF469" s="130">
        <v>8229.29345703125</v>
      </c>
      <c r="AG469" s="130">
        <v>9075.3244018554706</v>
      </c>
      <c r="AH469" s="130">
        <v>18.4979716922692</v>
      </c>
      <c r="AI469" s="130">
        <v>4685.6253204345703</v>
      </c>
      <c r="AL469" s="130">
        <v>3584.9970746018198</v>
      </c>
      <c r="AM469" s="130">
        <v>41.328938005142803</v>
      </c>
    </row>
    <row r="470" spans="1:39" ht="16.5" x14ac:dyDescent="0.5">
      <c r="A470" s="20" t="str">
        <f>INDEX(Resource_Match!$B$2:$B$17,MATCH($H470,Resource_Match!$C$2:$C$17,0))</f>
        <v>Gas</v>
      </c>
      <c r="B470" s="20" t="str">
        <f>INDEX(Resource_Match!$A$2:$A$17,MATCH($H470,Resource_Match!$C$2:$C$17,0))</f>
        <v>Gas</v>
      </c>
      <c r="C470" s="20" t="str">
        <f>IFERROR(INDEX(Project_Match!$C$3:$C$151,MATCH(I470,Project_Match!$A$3:$A$151,0)),"")</f>
        <v/>
      </c>
      <c r="D470" s="129" t="s">
        <v>408</v>
      </c>
      <c r="E470" s="129">
        <v>0</v>
      </c>
      <c r="F470" s="129" t="s">
        <v>407</v>
      </c>
      <c r="G470" s="130" t="s">
        <v>407</v>
      </c>
      <c r="H470" s="130" t="s">
        <v>41</v>
      </c>
      <c r="I470" s="130" t="s">
        <v>445</v>
      </c>
      <c r="J470" s="129">
        <v>2049</v>
      </c>
      <c r="K470" s="130">
        <v>1</v>
      </c>
      <c r="L470" s="130">
        <v>125</v>
      </c>
      <c r="M470" s="130">
        <v>125</v>
      </c>
      <c r="N470" s="130">
        <v>87.457640486765101</v>
      </c>
      <c r="AE470" s="130">
        <v>1753.04992675781</v>
      </c>
      <c r="AF470" s="130">
        <v>1753.04992675781</v>
      </c>
      <c r="AG470" s="130">
        <v>1753.04992675781</v>
      </c>
      <c r="AL470" s="130">
        <v>13888.889312744101</v>
      </c>
      <c r="AM470" s="130">
        <v>12135.839385986301</v>
      </c>
    </row>
    <row r="471" spans="1:39" ht="16.5" hidden="1" x14ac:dyDescent="0.5">
      <c r="A471" s="20" t="str">
        <f>INDEX(Resource_Match!$B$2:$B$17,MATCH($H471,Resource_Match!$C$2:$C$17,0))</f>
        <v>Solar</v>
      </c>
      <c r="B471" s="20" t="str">
        <f>INDEX(Resource_Match!$A$2:$A$17,MATCH($H471,Resource_Match!$C$2:$C$17,0))</f>
        <v>Utility Solar</v>
      </c>
      <c r="C471" s="20" t="str">
        <f>IFERROR(INDEX(Project_Match!$C$3:$C$151,MATCH(I471,Project_Match!$A$3:$A$151,0)),"")</f>
        <v>New Solar</v>
      </c>
      <c r="D471" s="129" t="s">
        <v>408</v>
      </c>
      <c r="E471" s="129">
        <v>0</v>
      </c>
      <c r="F471" s="129" t="s">
        <v>407</v>
      </c>
      <c r="G471" s="130" t="s">
        <v>407</v>
      </c>
      <c r="H471" s="130" t="s">
        <v>45</v>
      </c>
      <c r="I471" s="130" t="s">
        <v>265</v>
      </c>
      <c r="J471" s="129">
        <v>2050</v>
      </c>
      <c r="K471" s="130">
        <v>5</v>
      </c>
      <c r="L471" s="130">
        <v>100</v>
      </c>
      <c r="M471" s="130">
        <v>63.652313232421903</v>
      </c>
      <c r="N471" s="130">
        <v>26.534307492922402</v>
      </c>
      <c r="O471" s="130">
        <v>210.871042251587</v>
      </c>
      <c r="P471" s="130">
        <v>24.0720367867108</v>
      </c>
      <c r="R471" s="130">
        <v>21569.482624053999</v>
      </c>
      <c r="T471" s="130">
        <v>21310</v>
      </c>
      <c r="U471" s="130">
        <v>1825</v>
      </c>
      <c r="AB471" s="130">
        <v>12121.3</v>
      </c>
      <c r="AC471" s="130">
        <v>12121.3026123047</v>
      </c>
      <c r="AD471" s="130">
        <v>57.482063363839899</v>
      </c>
      <c r="AF471" s="130">
        <v>12121.3026123047</v>
      </c>
      <c r="AG471" s="130">
        <v>13361.161437988299</v>
      </c>
      <c r="AH471" s="130">
        <v>18.476562923918198</v>
      </c>
      <c r="AI471" s="130">
        <v>3896.1720809936501</v>
      </c>
      <c r="AL471" s="130">
        <v>7072.4794638818103</v>
      </c>
      <c r="AM471" s="130">
        <v>-1152.6510674292199</v>
      </c>
    </row>
    <row r="472" spans="1:39" ht="16.5" hidden="1" x14ac:dyDescent="0.5">
      <c r="A472" s="20" t="str">
        <f>INDEX(Resource_Match!$B$2:$B$17,MATCH($H472,Resource_Match!$C$2:$C$17,0))</f>
        <v>Solar</v>
      </c>
      <c r="B472" s="20" t="str">
        <f>INDEX(Resource_Match!$A$2:$A$17,MATCH($H472,Resource_Match!$C$2:$C$17,0))</f>
        <v>Utility Solar</v>
      </c>
      <c r="C472" s="20" t="str">
        <f>IFERROR(INDEX(Project_Match!$C$3:$C$151,MATCH(I472,Project_Match!$A$3:$A$151,0)),"")</f>
        <v>New Solar</v>
      </c>
      <c r="D472" s="129" t="s">
        <v>408</v>
      </c>
      <c r="E472" s="129">
        <v>0</v>
      </c>
      <c r="F472" s="129" t="s">
        <v>407</v>
      </c>
      <c r="G472" s="130" t="s">
        <v>407</v>
      </c>
      <c r="H472" s="130" t="s">
        <v>45</v>
      </c>
      <c r="I472" s="130" t="s">
        <v>208</v>
      </c>
      <c r="J472" s="129">
        <v>2050</v>
      </c>
      <c r="K472" s="130">
        <v>20</v>
      </c>
      <c r="L472" s="130">
        <v>400</v>
      </c>
      <c r="M472" s="130">
        <v>194.93522644043</v>
      </c>
      <c r="N472" s="130">
        <v>26.534307492922402</v>
      </c>
      <c r="O472" s="130">
        <v>843.484169006348</v>
      </c>
      <c r="P472" s="130">
        <v>24.0720367867108</v>
      </c>
      <c r="R472" s="130">
        <v>86277.930496215806</v>
      </c>
      <c r="T472" s="130">
        <v>85240</v>
      </c>
      <c r="U472" s="130">
        <v>7300</v>
      </c>
      <c r="AB472" s="130">
        <v>41449.93</v>
      </c>
      <c r="AC472" s="130">
        <v>41449.927001953103</v>
      </c>
      <c r="AD472" s="130">
        <v>49.141321823244802</v>
      </c>
      <c r="AF472" s="130">
        <v>41449.927001953103</v>
      </c>
      <c r="AG472" s="130">
        <v>45689.738769531301</v>
      </c>
      <c r="AH472" s="130">
        <v>18.476562923918198</v>
      </c>
      <c r="AI472" s="130">
        <v>15584.6883239746</v>
      </c>
      <c r="AL472" s="130">
        <v>21659.4702654867</v>
      </c>
      <c r="AM472" s="130">
        <v>-4205.7684124917696</v>
      </c>
    </row>
    <row r="473" spans="1:39" ht="16.5" hidden="1" x14ac:dyDescent="0.5">
      <c r="A473" s="20" t="str">
        <f>INDEX(Resource_Match!$B$2:$B$17,MATCH($H473,Resource_Match!$C$2:$C$17,0))</f>
        <v>Solar</v>
      </c>
      <c r="B473" s="20" t="str">
        <f>INDEX(Resource_Match!$A$2:$A$17,MATCH($H473,Resource_Match!$C$2:$C$17,0))</f>
        <v>Utility Solar</v>
      </c>
      <c r="C473" s="20" t="str">
        <f>IFERROR(INDEX(Project_Match!$C$3:$C$151,MATCH(I473,Project_Match!$A$3:$A$151,0)),"")</f>
        <v>New Solar</v>
      </c>
      <c r="D473" s="129" t="s">
        <v>408</v>
      </c>
      <c r="E473" s="129">
        <v>0</v>
      </c>
      <c r="F473" s="129" t="s">
        <v>407</v>
      </c>
      <c r="G473" s="130" t="s">
        <v>407</v>
      </c>
      <c r="H473" s="130" t="s">
        <v>45</v>
      </c>
      <c r="I473" s="130" t="s">
        <v>211</v>
      </c>
      <c r="J473" s="129">
        <v>2050</v>
      </c>
      <c r="K473" s="130">
        <v>25</v>
      </c>
      <c r="L473" s="130">
        <v>500</v>
      </c>
      <c r="M473" s="130">
        <v>198.913497924805</v>
      </c>
      <c r="N473" s="130">
        <v>26.534306948587801</v>
      </c>
      <c r="O473" s="130">
        <v>1054.3552589416499</v>
      </c>
      <c r="P473" s="130">
        <v>24.072037875380101</v>
      </c>
      <c r="R473" s="130">
        <v>107847.417663574</v>
      </c>
      <c r="T473" s="130">
        <v>106550</v>
      </c>
      <c r="U473" s="130">
        <v>9125</v>
      </c>
      <c r="AB473" s="130">
        <v>48950.83</v>
      </c>
      <c r="AC473" s="130">
        <v>48950.834472656301</v>
      </c>
      <c r="AD473" s="130">
        <v>46.427268283171003</v>
      </c>
      <c r="AF473" s="130">
        <v>48950.834472656301</v>
      </c>
      <c r="AG473" s="130">
        <v>53957.894775390603</v>
      </c>
      <c r="AH473" s="130">
        <v>18.476561748211299</v>
      </c>
      <c r="AI473" s="130">
        <v>19480.860046386701</v>
      </c>
      <c r="AL473" s="130">
        <v>22101.500443907</v>
      </c>
      <c r="AM473" s="130">
        <v>-7368.4739823625396</v>
      </c>
    </row>
    <row r="474" spans="1:39" ht="16.5" hidden="1" x14ac:dyDescent="0.5">
      <c r="A474" s="20" t="str">
        <f>INDEX(Resource_Match!$B$2:$B$17,MATCH($H474,Resource_Match!$C$2:$C$17,0))</f>
        <v>Solar</v>
      </c>
      <c r="B474" s="20" t="str">
        <f>INDEX(Resource_Match!$A$2:$A$17,MATCH($H474,Resource_Match!$C$2:$C$17,0))</f>
        <v>Utility Solar</v>
      </c>
      <c r="C474" s="20" t="str">
        <f>IFERROR(INDEX(Project_Match!$C$3:$C$151,MATCH(I474,Project_Match!$A$3:$A$151,0)),"")</f>
        <v>New Solar</v>
      </c>
      <c r="D474" s="129" t="s">
        <v>408</v>
      </c>
      <c r="E474" s="129">
        <v>0</v>
      </c>
      <c r="F474" s="129" t="s">
        <v>407</v>
      </c>
      <c r="G474" s="130" t="s">
        <v>407</v>
      </c>
      <c r="H474" s="130" t="s">
        <v>45</v>
      </c>
      <c r="I474" s="130" t="s">
        <v>214</v>
      </c>
      <c r="J474" s="129">
        <v>2050</v>
      </c>
      <c r="K474" s="130">
        <v>25</v>
      </c>
      <c r="L474" s="130">
        <v>500</v>
      </c>
      <c r="M474" s="130">
        <v>198.913497924805</v>
      </c>
      <c r="N474" s="130">
        <v>26.534306948587801</v>
      </c>
      <c r="O474" s="130">
        <v>1054.3552589416499</v>
      </c>
      <c r="P474" s="130">
        <v>24.072037875380101</v>
      </c>
      <c r="R474" s="130">
        <v>107847.417663574</v>
      </c>
      <c r="T474" s="130">
        <v>106550</v>
      </c>
      <c r="U474" s="130">
        <v>9125</v>
      </c>
      <c r="AB474" s="130">
        <v>46123.12</v>
      </c>
      <c r="AC474" s="130">
        <v>46123.124267578103</v>
      </c>
      <c r="AD474" s="130">
        <v>43.7453352429578</v>
      </c>
      <c r="AF474" s="130">
        <v>46123.124267578103</v>
      </c>
      <c r="AG474" s="130">
        <v>50840.940917968801</v>
      </c>
      <c r="AH474" s="130">
        <v>18.476561748211299</v>
      </c>
      <c r="AI474" s="130">
        <v>19480.860046386701</v>
      </c>
      <c r="AL474" s="130">
        <v>22101.500443907</v>
      </c>
      <c r="AM474" s="130">
        <v>-4540.76377728442</v>
      </c>
    </row>
    <row r="475" spans="1:39" ht="16.5" hidden="1" x14ac:dyDescent="0.5">
      <c r="A475" s="20" t="str">
        <f>INDEX(Resource_Match!$B$2:$B$17,MATCH($H475,Resource_Match!$C$2:$C$17,0))</f>
        <v>Solar</v>
      </c>
      <c r="B475" s="20" t="str">
        <f>INDEX(Resource_Match!$A$2:$A$17,MATCH($H475,Resource_Match!$C$2:$C$17,0))</f>
        <v>Utility Solar</v>
      </c>
      <c r="C475" s="20" t="str">
        <f>IFERROR(INDEX(Project_Match!$C$3:$C$151,MATCH(I475,Project_Match!$A$3:$A$151,0)),"")</f>
        <v>New Solar</v>
      </c>
      <c r="D475" s="129" t="s">
        <v>408</v>
      </c>
      <c r="E475" s="129">
        <v>0</v>
      </c>
      <c r="F475" s="129" t="s">
        <v>407</v>
      </c>
      <c r="G475" s="130" t="s">
        <v>407</v>
      </c>
      <c r="H475" s="130" t="s">
        <v>45</v>
      </c>
      <c r="I475" s="130" t="s">
        <v>217</v>
      </c>
      <c r="J475" s="129">
        <v>2050</v>
      </c>
      <c r="K475" s="130">
        <v>14</v>
      </c>
      <c r="L475" s="130">
        <v>280</v>
      </c>
      <c r="M475" s="130">
        <v>111.391563415527</v>
      </c>
      <c r="N475" s="130">
        <v>26.534307104111999</v>
      </c>
      <c r="O475" s="130">
        <v>590.43890953063999</v>
      </c>
      <c r="P475" s="130">
        <v>24.072036429005198</v>
      </c>
      <c r="R475" s="130">
        <v>60394.551895141602</v>
      </c>
      <c r="T475" s="130">
        <v>59668</v>
      </c>
      <c r="U475" s="130">
        <v>5110</v>
      </c>
      <c r="AB475" s="130">
        <v>24264.06</v>
      </c>
      <c r="AC475" s="130">
        <v>24264.062011718801</v>
      </c>
      <c r="AD475" s="130">
        <v>41.094957700208298</v>
      </c>
      <c r="AF475" s="130">
        <v>24264.062011718801</v>
      </c>
      <c r="AG475" s="130">
        <v>26745.971801757802</v>
      </c>
      <c r="AH475" s="130">
        <v>18.4765617564296</v>
      </c>
      <c r="AI475" s="130">
        <v>10909.280975341801</v>
      </c>
      <c r="AL475" s="130">
        <v>12376.8407572142</v>
      </c>
      <c r="AM475" s="130">
        <v>-977.94027916272205</v>
      </c>
    </row>
    <row r="476" spans="1:39" ht="16.5" hidden="1" x14ac:dyDescent="0.5">
      <c r="A476" s="20" t="str">
        <f>INDEX(Resource_Match!$B$2:$B$17,MATCH($H476,Resource_Match!$C$2:$C$17,0))</f>
        <v>Solar</v>
      </c>
      <c r="B476" s="20" t="str">
        <f>INDEX(Resource_Match!$A$2:$A$17,MATCH($H476,Resource_Match!$C$2:$C$17,0))</f>
        <v>Utility Solar</v>
      </c>
      <c r="C476" s="20" t="str">
        <f>IFERROR(INDEX(Project_Match!$C$3:$C$151,MATCH(I476,Project_Match!$A$3:$A$151,0)),"")</f>
        <v>New Solar</v>
      </c>
      <c r="D476" s="129" t="s">
        <v>408</v>
      </c>
      <c r="E476" s="129">
        <v>0</v>
      </c>
      <c r="F476" s="129" t="s">
        <v>407</v>
      </c>
      <c r="G476" s="130" t="s">
        <v>407</v>
      </c>
      <c r="H476" s="130" t="s">
        <v>45</v>
      </c>
      <c r="I476" s="130" t="s">
        <v>219</v>
      </c>
      <c r="J476" s="129">
        <v>2050</v>
      </c>
      <c r="K476" s="130">
        <v>7</v>
      </c>
      <c r="L476" s="130">
        <v>140</v>
      </c>
      <c r="M476" s="130">
        <v>37.594650268554702</v>
      </c>
      <c r="N476" s="130">
        <v>26.534307104111999</v>
      </c>
      <c r="O476" s="130">
        <v>295.21945476531999</v>
      </c>
      <c r="P476" s="130">
        <v>24.072036429005198</v>
      </c>
      <c r="R476" s="130">
        <v>30197.275947570801</v>
      </c>
      <c r="T476" s="130">
        <v>29834</v>
      </c>
      <c r="U476" s="130">
        <v>2555</v>
      </c>
      <c r="AB476" s="130">
        <v>11211.38</v>
      </c>
      <c r="AC476" s="130">
        <v>11211.376464843799</v>
      </c>
      <c r="AD476" s="130">
        <v>37.976414778477498</v>
      </c>
      <c r="AF476" s="130">
        <v>11211.376464843799</v>
      </c>
      <c r="AG476" s="130">
        <v>12358.160522460899</v>
      </c>
      <c r="AH476" s="130">
        <v>18.4765617564296</v>
      </c>
      <c r="AI476" s="130">
        <v>5454.6404876709003</v>
      </c>
      <c r="AL476" s="130">
        <v>4177.18349065026</v>
      </c>
      <c r="AM476" s="130">
        <v>-1579.55248652259</v>
      </c>
    </row>
    <row r="477" spans="1:39" ht="16.5" hidden="1" x14ac:dyDescent="0.5">
      <c r="A477" s="20" t="str">
        <f>INDEX(Resource_Match!$B$2:$B$17,MATCH($H477,Resource_Match!$C$2:$C$17,0))</f>
        <v>Solar</v>
      </c>
      <c r="B477" s="20" t="str">
        <f>INDEX(Resource_Match!$A$2:$A$17,MATCH($H477,Resource_Match!$C$2:$C$17,0))</f>
        <v>Utility Solar</v>
      </c>
      <c r="C477" s="20" t="str">
        <f>IFERROR(INDEX(Project_Match!$C$3:$C$151,MATCH(I477,Project_Match!$A$3:$A$151,0)),"")</f>
        <v>New Solar</v>
      </c>
      <c r="D477" s="129" t="s">
        <v>408</v>
      </c>
      <c r="E477" s="129">
        <v>0</v>
      </c>
      <c r="F477" s="129" t="s">
        <v>407</v>
      </c>
      <c r="G477" s="130" t="s">
        <v>407</v>
      </c>
      <c r="H477" s="130" t="s">
        <v>45</v>
      </c>
      <c r="I477" s="130" t="s">
        <v>222</v>
      </c>
      <c r="J477" s="129">
        <v>2050</v>
      </c>
      <c r="K477" s="130">
        <v>8</v>
      </c>
      <c r="L477" s="130">
        <v>160</v>
      </c>
      <c r="M477" s="130">
        <v>42.965316772460902</v>
      </c>
      <c r="N477" s="130">
        <v>26.534307356838799</v>
      </c>
      <c r="O477" s="130">
        <v>337.39366912841803</v>
      </c>
      <c r="P477" s="130">
        <v>24.072036895577799</v>
      </c>
      <c r="R477" s="130">
        <v>34511.172317504897</v>
      </c>
      <c r="T477" s="130">
        <v>34096</v>
      </c>
      <c r="U477" s="130">
        <v>2920</v>
      </c>
      <c r="AB477" s="130">
        <v>12316</v>
      </c>
      <c r="AC477" s="130">
        <v>12316.00390625</v>
      </c>
      <c r="AD477" s="130">
        <v>36.503363972613002</v>
      </c>
      <c r="AF477" s="130">
        <v>12316.00390625</v>
      </c>
      <c r="AG477" s="130">
        <v>13575.777648925799</v>
      </c>
      <c r="AH477" s="130">
        <v>18.476562360967002</v>
      </c>
      <c r="AI477" s="130">
        <v>6233.8751678466797</v>
      </c>
      <c r="AL477" s="130">
        <v>4773.9242315175898</v>
      </c>
      <c r="AM477" s="130">
        <v>-1308.2045068857301</v>
      </c>
    </row>
    <row r="478" spans="1:39" ht="16.5" hidden="1" x14ac:dyDescent="0.5">
      <c r="A478" s="20" t="str">
        <f>INDEX(Resource_Match!$B$2:$B$17,MATCH($H478,Resource_Match!$C$2:$C$17,0))</f>
        <v>Solar</v>
      </c>
      <c r="B478" s="20" t="str">
        <f>INDEX(Resource_Match!$A$2:$A$17,MATCH($H478,Resource_Match!$C$2:$C$17,0))</f>
        <v>Utility Solar</v>
      </c>
      <c r="C478" s="20" t="str">
        <f>IFERROR(INDEX(Project_Match!$C$3:$C$151,MATCH(I478,Project_Match!$A$3:$A$151,0)),"")</f>
        <v>New Solar</v>
      </c>
      <c r="D478" s="129" t="s">
        <v>408</v>
      </c>
      <c r="E478" s="129">
        <v>0</v>
      </c>
      <c r="F478" s="129" t="s">
        <v>407</v>
      </c>
      <c r="G478" s="130" t="s">
        <v>407</v>
      </c>
      <c r="H478" s="130" t="s">
        <v>45</v>
      </c>
      <c r="I478" s="130" t="s">
        <v>341</v>
      </c>
      <c r="J478" s="129">
        <v>2050</v>
      </c>
      <c r="K478" s="130">
        <v>6</v>
      </c>
      <c r="L478" s="130">
        <v>120</v>
      </c>
      <c r="M478" s="130">
        <v>32.223987579345703</v>
      </c>
      <c r="N478" s="130">
        <v>26.534306948587801</v>
      </c>
      <c r="O478" s="130">
        <v>253.04525947570801</v>
      </c>
      <c r="P478" s="130">
        <v>24.0720376213573</v>
      </c>
      <c r="R478" s="130">
        <v>25883.3802452087</v>
      </c>
      <c r="T478" s="130">
        <v>25572</v>
      </c>
      <c r="U478" s="130">
        <v>2190</v>
      </c>
      <c r="AB478" s="130">
        <v>8401.7199999999993</v>
      </c>
      <c r="AC478" s="130">
        <v>8401.7193603515607</v>
      </c>
      <c r="AD478" s="130">
        <v>33.202437294258502</v>
      </c>
      <c r="AF478" s="130">
        <v>8401.7193603515607</v>
      </c>
      <c r="AG478" s="130">
        <v>9261.11083984375</v>
      </c>
      <c r="AH478" s="130">
        <v>18.476560974759099</v>
      </c>
      <c r="AI478" s="130">
        <v>4675.4061660766602</v>
      </c>
      <c r="AL478" s="130">
        <v>3580.4431736381998</v>
      </c>
      <c r="AM478" s="130">
        <v>-145.87002063670701</v>
      </c>
    </row>
    <row r="479" spans="1:39" ht="16.5" x14ac:dyDescent="0.5">
      <c r="A479" s="20" t="str">
        <f>INDEX(Resource_Match!$B$2:$B$17,MATCH($H479,Resource_Match!$C$2:$C$17,0))</f>
        <v>Gas</v>
      </c>
      <c r="B479" s="20" t="str">
        <f>INDEX(Resource_Match!$A$2:$A$17,MATCH($H479,Resource_Match!$C$2:$C$17,0))</f>
        <v>Gas</v>
      </c>
      <c r="C479" s="20" t="str">
        <f>IFERROR(INDEX(Project_Match!$C$3:$C$151,MATCH(I479,Project_Match!$A$3:$A$151,0)),"")</f>
        <v/>
      </c>
      <c r="D479" s="129" t="s">
        <v>408</v>
      </c>
      <c r="E479" s="129">
        <v>0</v>
      </c>
      <c r="F479" s="129" t="s">
        <v>407</v>
      </c>
      <c r="G479" s="130" t="s">
        <v>407</v>
      </c>
      <c r="H479" s="130" t="s">
        <v>41</v>
      </c>
      <c r="I479" s="130" t="s">
        <v>445</v>
      </c>
      <c r="J479" s="129">
        <v>2050</v>
      </c>
      <c r="K479" s="130">
        <v>1</v>
      </c>
      <c r="L479" s="130">
        <v>125</v>
      </c>
      <c r="M479" s="130">
        <v>125</v>
      </c>
      <c r="N479" s="130">
        <v>87.457646757500399</v>
      </c>
      <c r="AE479" s="130">
        <v>1791.6172485351599</v>
      </c>
      <c r="AF479" s="130">
        <v>1791.6172485351599</v>
      </c>
      <c r="AG479" s="130">
        <v>1791.6172485351599</v>
      </c>
      <c r="AL479" s="130">
        <v>13888.889312744101</v>
      </c>
      <c r="AM479" s="130">
        <v>12097.272064209001</v>
      </c>
    </row>
    <row r="480" spans="1:39" ht="16.5" hidden="1" x14ac:dyDescent="0.5">
      <c r="A480" s="20" t="str">
        <f>INDEX(Resource_Match!$B$2:$B$17,MATCH($H480,Resource_Match!$C$2:$C$17,0))</f>
        <v>Coal</v>
      </c>
      <c r="B480" s="20" t="str">
        <f>INDEX(Resource_Match!$A$2:$A$17,MATCH($H480,Resource_Match!$C$2:$C$17,0))</f>
        <v>Coal</v>
      </c>
      <c r="C480" s="20" t="str">
        <f>IFERROR(INDEX(Project_Match!$C$3:$C$151,MATCH(I480,Project_Match!$A$3:$A$151,0)),"")</f>
        <v/>
      </c>
      <c r="D480" s="129" t="s">
        <v>409</v>
      </c>
      <c r="E480" s="129">
        <v>0</v>
      </c>
      <c r="F480" s="129" t="s">
        <v>407</v>
      </c>
      <c r="G480" s="130" t="s">
        <v>407</v>
      </c>
      <c r="H480" s="130" t="s">
        <v>38</v>
      </c>
      <c r="I480" s="130" t="s">
        <v>339</v>
      </c>
      <c r="J480" s="129">
        <v>2021</v>
      </c>
      <c r="K480" s="130">
        <v>1</v>
      </c>
      <c r="L480" s="130">
        <v>385</v>
      </c>
      <c r="M480" s="130">
        <v>385</v>
      </c>
      <c r="N480" s="130">
        <v>45.034885321662799</v>
      </c>
      <c r="O480" s="130">
        <v>1007.33183670044</v>
      </c>
      <c r="P480" s="130">
        <v>29.868108779589601</v>
      </c>
      <c r="T480" s="130">
        <v>3945.05662536621</v>
      </c>
      <c r="U480" s="130">
        <v>0</v>
      </c>
      <c r="V480" s="130">
        <v>9500.0019123249695</v>
      </c>
      <c r="W480" s="130">
        <v>9569654.375</v>
      </c>
      <c r="X480" s="130">
        <v>20884.6327514648</v>
      </c>
      <c r="Z480" s="130">
        <v>2.1823810905882199</v>
      </c>
      <c r="AB480" s="130">
        <v>1885.99</v>
      </c>
      <c r="AC480" s="130">
        <v>22770.6231079102</v>
      </c>
      <c r="AD480" s="130">
        <v>22.604887762205902</v>
      </c>
      <c r="AF480" s="130">
        <v>22770.6231079102</v>
      </c>
      <c r="AG480" s="130">
        <v>10196.0498046875</v>
      </c>
      <c r="AH480" s="130">
        <v>24.7905455544131</v>
      </c>
      <c r="AI480" s="130">
        <v>24972.305786132802</v>
      </c>
      <c r="AL480" s="130">
        <v>0</v>
      </c>
      <c r="AM480" s="130">
        <v>2201.6826782226599</v>
      </c>
    </row>
    <row r="481" spans="1:39" ht="16.5" hidden="1" x14ac:dyDescent="0.5">
      <c r="A481" s="20" t="str">
        <f>INDEX(Resource_Match!$B$2:$B$17,MATCH($H481,Resource_Match!$C$2:$C$17,0))</f>
        <v>Coal</v>
      </c>
      <c r="B481" s="20" t="str">
        <f>INDEX(Resource_Match!$A$2:$A$17,MATCH($H481,Resource_Match!$C$2:$C$17,0))</f>
        <v>Coal</v>
      </c>
      <c r="C481" s="20" t="str">
        <f>IFERROR(INDEX(Project_Match!$C$3:$C$151,MATCH(I481,Project_Match!$A$3:$A$151,0)),"")</f>
        <v/>
      </c>
      <c r="D481" s="129" t="s">
        <v>409</v>
      </c>
      <c r="E481" s="129">
        <v>0</v>
      </c>
      <c r="F481" s="129" t="s">
        <v>407</v>
      </c>
      <c r="G481" s="130" t="s">
        <v>407</v>
      </c>
      <c r="H481" s="130" t="s">
        <v>38</v>
      </c>
      <c r="I481" s="130" t="s">
        <v>340</v>
      </c>
      <c r="J481" s="129">
        <v>2021</v>
      </c>
      <c r="K481" s="130">
        <v>1</v>
      </c>
      <c r="L481" s="130">
        <v>395</v>
      </c>
      <c r="M481" s="130">
        <v>395</v>
      </c>
      <c r="N481" s="130">
        <v>45.034890891182599</v>
      </c>
      <c r="O481" s="130">
        <v>1025.81895446777</v>
      </c>
      <c r="P481" s="130">
        <v>29.646233005831299</v>
      </c>
      <c r="T481" s="130">
        <v>3945.05662536621</v>
      </c>
      <c r="U481" s="130">
        <v>0</v>
      </c>
      <c r="V481" s="130">
        <v>9499.9976494937691</v>
      </c>
      <c r="W481" s="130">
        <v>9745277.65625</v>
      </c>
      <c r="X481" s="130">
        <v>21267.9151000977</v>
      </c>
      <c r="Z481" s="130">
        <v>2.1823816468130901</v>
      </c>
      <c r="AB481" s="130">
        <v>1978.12</v>
      </c>
      <c r="AC481" s="130">
        <v>23246.036560058601</v>
      </c>
      <c r="AD481" s="130">
        <v>22.660954409951799</v>
      </c>
      <c r="AF481" s="130">
        <v>23246.036560058601</v>
      </c>
      <c r="AG481" s="130">
        <v>10640.244934082</v>
      </c>
      <c r="AH481" s="130">
        <v>24.827872987758301</v>
      </c>
      <c r="AI481" s="130">
        <v>25468.902709960901</v>
      </c>
      <c r="AL481" s="130">
        <v>0</v>
      </c>
      <c r="AM481" s="130">
        <v>2222.8661499023401</v>
      </c>
    </row>
    <row r="482" spans="1:39" ht="16.5" hidden="1" x14ac:dyDescent="0.5">
      <c r="A482" s="20" t="str">
        <f>INDEX(Resource_Match!$B$2:$B$17,MATCH($H482,Resource_Match!$C$2:$C$17,0))</f>
        <v>Coal</v>
      </c>
      <c r="B482" s="20" t="str">
        <f>INDEX(Resource_Match!$A$2:$A$17,MATCH($H482,Resource_Match!$C$2:$C$17,0))</f>
        <v>Coal</v>
      </c>
      <c r="C482" s="20" t="str">
        <f>IFERROR(INDEX(Project_Match!$C$3:$C$151,MATCH(I482,Project_Match!$A$3:$A$151,0)),"")</f>
        <v/>
      </c>
      <c r="D482" s="129" t="s">
        <v>409</v>
      </c>
      <c r="E482" s="129">
        <v>0</v>
      </c>
      <c r="F482" s="129" t="s">
        <v>407</v>
      </c>
      <c r="G482" s="130" t="s">
        <v>407</v>
      </c>
      <c r="H482" s="130" t="s">
        <v>38</v>
      </c>
      <c r="I482" s="130" t="s">
        <v>412</v>
      </c>
      <c r="J482" s="129">
        <v>2021</v>
      </c>
      <c r="K482" s="130">
        <v>1</v>
      </c>
      <c r="L482" s="130">
        <v>197</v>
      </c>
      <c r="M482" s="130">
        <v>197</v>
      </c>
      <c r="N482" s="130">
        <v>57.847114502685898</v>
      </c>
      <c r="O482" s="130">
        <v>973.70489883422897</v>
      </c>
      <c r="P482" s="130">
        <v>56.423110286386503</v>
      </c>
      <c r="T482" s="130">
        <v>5067.4099426269504</v>
      </c>
      <c r="U482" s="130">
        <v>0</v>
      </c>
      <c r="V482" s="130">
        <v>9500.0020782218799</v>
      </c>
      <c r="W482" s="130">
        <v>9250198.5625</v>
      </c>
      <c r="X482" s="130">
        <v>22355.082519531301</v>
      </c>
      <c r="Z482" s="130">
        <v>2.4167138000862001</v>
      </c>
      <c r="AB482" s="130">
        <v>1062.7</v>
      </c>
      <c r="AC482" s="130">
        <v>23417.784667968801</v>
      </c>
      <c r="AD482" s="130">
        <v>24.0501867619294</v>
      </c>
      <c r="AE482" s="130">
        <v>7504.599609375</v>
      </c>
      <c r="AF482" s="130">
        <v>30922.384277343801</v>
      </c>
      <c r="AG482" s="130">
        <v>262.07815551757801</v>
      </c>
      <c r="AH482" s="130">
        <v>23.151781049372801</v>
      </c>
      <c r="AI482" s="130">
        <v>22543.002624511701</v>
      </c>
      <c r="AL482" s="130">
        <v>0</v>
      </c>
      <c r="AM482" s="130">
        <v>-8379.3816528320294</v>
      </c>
    </row>
    <row r="483" spans="1:39" ht="16.5" hidden="1" x14ac:dyDescent="0.5">
      <c r="A483" s="20" t="str">
        <f>INDEX(Resource_Match!$B$2:$B$17,MATCH($H483,Resource_Match!$C$2:$C$17,0))</f>
        <v>Coal</v>
      </c>
      <c r="B483" s="20" t="str">
        <f>INDEX(Resource_Match!$A$2:$A$17,MATCH($H483,Resource_Match!$C$2:$C$17,0))</f>
        <v>Coal</v>
      </c>
      <c r="C483" s="20" t="str">
        <f>IFERROR(INDEX(Project_Match!$C$3:$C$151,MATCH(I483,Project_Match!$A$3:$A$151,0)),"")</f>
        <v/>
      </c>
      <c r="D483" s="129" t="s">
        <v>409</v>
      </c>
      <c r="E483" s="129">
        <v>0</v>
      </c>
      <c r="F483" s="129" t="s">
        <v>407</v>
      </c>
      <c r="G483" s="130" t="s">
        <v>407</v>
      </c>
      <c r="H483" s="130" t="s">
        <v>38</v>
      </c>
      <c r="I483" s="130" t="s">
        <v>413</v>
      </c>
      <c r="J483" s="129">
        <v>2021</v>
      </c>
      <c r="K483" s="130">
        <v>1</v>
      </c>
      <c r="L483" s="130">
        <v>195</v>
      </c>
      <c r="M483" s="130">
        <v>195</v>
      </c>
      <c r="N483" s="130">
        <v>57.847132547135303</v>
      </c>
      <c r="O483" s="130">
        <v>970.59141159057594</v>
      </c>
      <c r="P483" s="130">
        <v>56.819541715874998</v>
      </c>
      <c r="T483" s="130">
        <v>5067.4099426269504</v>
      </c>
      <c r="U483" s="130">
        <v>0</v>
      </c>
      <c r="V483" s="130">
        <v>9500.0022819999194</v>
      </c>
      <c r="W483" s="130">
        <v>9220620.625</v>
      </c>
      <c r="X483" s="130">
        <v>22283.598999023401</v>
      </c>
      <c r="Z483" s="130">
        <v>2.4167135711673899</v>
      </c>
      <c r="AB483" s="130">
        <v>1055.32</v>
      </c>
      <c r="AC483" s="130">
        <v>23338.9228515625</v>
      </c>
      <c r="AD483" s="130">
        <v>24.046084246011802</v>
      </c>
      <c r="AE483" s="130">
        <v>7428.41162109375</v>
      </c>
      <c r="AF483" s="130">
        <v>30767.334472656301</v>
      </c>
      <c r="AG483" s="130">
        <v>30767.335083007802</v>
      </c>
      <c r="AH483" s="130">
        <v>23.134758729759</v>
      </c>
      <c r="AI483" s="130">
        <v>22454.398132324201</v>
      </c>
      <c r="AL483" s="130">
        <v>0</v>
      </c>
      <c r="AM483" s="130">
        <v>-8312.9363403320294</v>
      </c>
    </row>
    <row r="484" spans="1:39" ht="16.5" hidden="1" x14ac:dyDescent="0.5">
      <c r="A484" s="20" t="str">
        <f>INDEX(Resource_Match!$B$2:$B$17,MATCH($H484,Resource_Match!$C$2:$C$17,0))</f>
        <v>Gas</v>
      </c>
      <c r="B484" s="20" t="str">
        <f>INDEX(Resource_Match!$A$2:$A$17,MATCH($H484,Resource_Match!$C$2:$C$17,0))</f>
        <v>Gas</v>
      </c>
      <c r="C484" s="20" t="str">
        <f>IFERROR(INDEX(Project_Match!$C$3:$C$151,MATCH(I484,Project_Match!$A$3:$A$151,0)),"")</f>
        <v/>
      </c>
      <c r="D484" s="129" t="s">
        <v>409</v>
      </c>
      <c r="E484" s="129">
        <v>0</v>
      </c>
      <c r="F484" s="129" t="s">
        <v>407</v>
      </c>
      <c r="G484" s="130" t="s">
        <v>407</v>
      </c>
      <c r="H484" s="130" t="s">
        <v>40</v>
      </c>
      <c r="I484" s="130" t="s">
        <v>414</v>
      </c>
      <c r="J484" s="129">
        <v>2021</v>
      </c>
      <c r="K484" s="130">
        <v>1</v>
      </c>
      <c r="L484" s="130">
        <v>295</v>
      </c>
      <c r="M484" s="130">
        <v>295</v>
      </c>
      <c r="N484" s="130">
        <v>86.603186372429704</v>
      </c>
      <c r="O484" s="130">
        <v>190.83677673339801</v>
      </c>
      <c r="P484" s="130">
        <v>7.3847526017103302</v>
      </c>
      <c r="T484" s="130">
        <v>646.90435791015602</v>
      </c>
      <c r="U484" s="130">
        <v>26.954347610473601</v>
      </c>
      <c r="V484" s="130">
        <v>10650.0010626322</v>
      </c>
      <c r="W484" s="130">
        <v>2092412.25</v>
      </c>
      <c r="X484" s="130">
        <v>4819.52294921875</v>
      </c>
      <c r="Z484" s="130">
        <v>2.3033333652193799</v>
      </c>
      <c r="AA484" s="130">
        <v>91.367988586425795</v>
      </c>
      <c r="AB484" s="130">
        <v>285.91000000000003</v>
      </c>
      <c r="AC484" s="130">
        <v>5196.802734375</v>
      </c>
      <c r="AD484" s="130">
        <v>27.231662697987201</v>
      </c>
      <c r="AE484" s="130">
        <v>15519.388183593799</v>
      </c>
      <c r="AF484" s="130">
        <v>20716.190917968801</v>
      </c>
      <c r="AG484" s="130">
        <v>5196.7529296875</v>
      </c>
      <c r="AH484" s="130">
        <v>34.474003530433599</v>
      </c>
      <c r="AI484" s="130">
        <v>6578.90771484375</v>
      </c>
      <c r="AL484" s="130">
        <v>0</v>
      </c>
      <c r="AM484" s="130">
        <v>-14137.283203125</v>
      </c>
    </row>
    <row r="485" spans="1:39" ht="16.5" hidden="1" x14ac:dyDescent="0.5">
      <c r="A485" s="20" t="str">
        <f>INDEX(Resource_Match!$B$2:$B$17,MATCH($H485,Resource_Match!$C$2:$C$17,0))</f>
        <v>Coal</v>
      </c>
      <c r="B485" s="20" t="str">
        <f>INDEX(Resource_Match!$A$2:$A$17,MATCH($H485,Resource_Match!$C$2:$C$17,0))</f>
        <v>Coal</v>
      </c>
      <c r="C485" s="20" t="str">
        <f>IFERROR(INDEX(Project_Match!$C$3:$C$151,MATCH(I485,Project_Match!$A$3:$A$151,0)),"")</f>
        <v/>
      </c>
      <c r="D485" s="129" t="s">
        <v>409</v>
      </c>
      <c r="E485" s="129">
        <v>0</v>
      </c>
      <c r="F485" s="129" t="s">
        <v>407</v>
      </c>
      <c r="G485" s="130" t="s">
        <v>407</v>
      </c>
      <c r="H485" s="130" t="s">
        <v>38</v>
      </c>
      <c r="I485" s="130" t="s">
        <v>339</v>
      </c>
      <c r="J485" s="129">
        <v>2022</v>
      </c>
      <c r="K485" s="130">
        <v>1</v>
      </c>
      <c r="L485" s="130">
        <v>385</v>
      </c>
      <c r="M485" s="130">
        <v>385</v>
      </c>
      <c r="N485" s="130">
        <v>45.034886452747799</v>
      </c>
      <c r="O485" s="130">
        <v>1046.4954490661601</v>
      </c>
      <c r="P485" s="130">
        <v>31.029337871854398</v>
      </c>
      <c r="T485" s="130">
        <v>3945.0569915771498</v>
      </c>
      <c r="U485" s="130">
        <v>0</v>
      </c>
      <c r="V485" s="130">
        <v>9500.0013880819697</v>
      </c>
      <c r="W485" s="130">
        <v>9941708.21875</v>
      </c>
      <c r="X485" s="130">
        <v>22470.719909668001</v>
      </c>
      <c r="Z485" s="130">
        <v>2.2602473755252999</v>
      </c>
      <c r="AB485" s="130">
        <v>1998.83</v>
      </c>
      <c r="AC485" s="130">
        <v>24469.552307128899</v>
      </c>
      <c r="AD485" s="130">
        <v>23.3823781354847</v>
      </c>
      <c r="AF485" s="130">
        <v>24469.552307128899</v>
      </c>
      <c r="AG485" s="130">
        <v>11462.0524902344</v>
      </c>
      <c r="AH485" s="130">
        <v>25.9882488660121</v>
      </c>
      <c r="AI485" s="130">
        <v>27196.584167480501</v>
      </c>
      <c r="AL485" s="130">
        <v>0</v>
      </c>
      <c r="AM485" s="130">
        <v>2727.0318603515602</v>
      </c>
    </row>
    <row r="486" spans="1:39" ht="16.5" hidden="1" x14ac:dyDescent="0.5">
      <c r="A486" s="20" t="str">
        <f>INDEX(Resource_Match!$B$2:$B$17,MATCH($H486,Resource_Match!$C$2:$C$17,0))</f>
        <v>Coal</v>
      </c>
      <c r="B486" s="20" t="str">
        <f>INDEX(Resource_Match!$A$2:$A$17,MATCH($H486,Resource_Match!$C$2:$C$17,0))</f>
        <v>Coal</v>
      </c>
      <c r="C486" s="20" t="str">
        <f>IFERROR(INDEX(Project_Match!$C$3:$C$151,MATCH(I486,Project_Match!$A$3:$A$151,0)),"")</f>
        <v/>
      </c>
      <c r="D486" s="129" t="s">
        <v>409</v>
      </c>
      <c r="E486" s="129">
        <v>0</v>
      </c>
      <c r="F486" s="129" t="s">
        <v>407</v>
      </c>
      <c r="G486" s="130" t="s">
        <v>407</v>
      </c>
      <c r="H486" s="130" t="s">
        <v>38</v>
      </c>
      <c r="I486" s="130" t="s">
        <v>340</v>
      </c>
      <c r="J486" s="129">
        <v>2022</v>
      </c>
      <c r="K486" s="130">
        <v>1</v>
      </c>
      <c r="L486" s="130">
        <v>395</v>
      </c>
      <c r="M486" s="130">
        <v>395</v>
      </c>
      <c r="N486" s="130">
        <v>45.034895521472301</v>
      </c>
      <c r="O486" s="130">
        <v>983.97010040283203</v>
      </c>
      <c r="P486" s="130">
        <v>28.4367984625985</v>
      </c>
      <c r="T486" s="130">
        <v>3945.0569915771498</v>
      </c>
      <c r="U486" s="130">
        <v>0</v>
      </c>
      <c r="V486" s="130">
        <v>9499.9990623933609</v>
      </c>
      <c r="W486" s="130">
        <v>9347715.03125</v>
      </c>
      <c r="X486" s="130">
        <v>21128.155944824201</v>
      </c>
      <c r="Z486" s="130">
        <v>2.2602481862349699</v>
      </c>
      <c r="AB486" s="130">
        <v>1936.67</v>
      </c>
      <c r="AC486" s="130">
        <v>23064.826477050799</v>
      </c>
      <c r="AD486" s="130">
        <v>23.4405765659019</v>
      </c>
      <c r="AF486" s="130">
        <v>23064.826477050799</v>
      </c>
      <c r="AG486" s="130">
        <v>10025.463500976601</v>
      </c>
      <c r="AH486" s="130">
        <v>26.248085101410702</v>
      </c>
      <c r="AI486" s="130">
        <v>25827.330932617198</v>
      </c>
      <c r="AL486" s="130">
        <v>0</v>
      </c>
      <c r="AM486" s="130">
        <v>2762.5044555664099</v>
      </c>
    </row>
    <row r="487" spans="1:39" ht="16.5" hidden="1" x14ac:dyDescent="0.5">
      <c r="A487" s="20" t="str">
        <f>INDEX(Resource_Match!$B$2:$B$17,MATCH($H487,Resource_Match!$C$2:$C$17,0))</f>
        <v>Coal</v>
      </c>
      <c r="B487" s="20" t="str">
        <f>INDEX(Resource_Match!$A$2:$A$17,MATCH($H487,Resource_Match!$C$2:$C$17,0))</f>
        <v>Coal</v>
      </c>
      <c r="C487" s="20" t="str">
        <f>IFERROR(INDEX(Project_Match!$C$3:$C$151,MATCH(I487,Project_Match!$A$3:$A$151,0)),"")</f>
        <v/>
      </c>
      <c r="D487" s="129" t="s">
        <v>409</v>
      </c>
      <c r="E487" s="129">
        <v>0</v>
      </c>
      <c r="F487" s="129" t="s">
        <v>407</v>
      </c>
      <c r="G487" s="130" t="s">
        <v>407</v>
      </c>
      <c r="H487" s="130" t="s">
        <v>38</v>
      </c>
      <c r="I487" s="130" t="s">
        <v>412</v>
      </c>
      <c r="J487" s="129">
        <v>2022</v>
      </c>
      <c r="K487" s="130">
        <v>1</v>
      </c>
      <c r="L487" s="130">
        <v>197</v>
      </c>
      <c r="M487" s="130">
        <v>197</v>
      </c>
      <c r="N487" s="130">
        <v>57.847129313009603</v>
      </c>
      <c r="O487" s="130">
        <v>973.31891250610397</v>
      </c>
      <c r="P487" s="130">
        <v>56.400743603023898</v>
      </c>
      <c r="T487" s="130">
        <v>5067.4100952148401</v>
      </c>
      <c r="U487" s="130">
        <v>0</v>
      </c>
      <c r="V487" s="130">
        <v>9500.0048030937796</v>
      </c>
      <c r="W487" s="130">
        <v>9246534.34375</v>
      </c>
      <c r="X487" s="130">
        <v>23339.3017578125</v>
      </c>
      <c r="Z487" s="130">
        <v>2.5241134559337</v>
      </c>
      <c r="AB487" s="130">
        <v>1080.8699999999999</v>
      </c>
      <c r="AC487" s="130">
        <v>24420.172485351599</v>
      </c>
      <c r="AD487" s="130">
        <v>25.089590032186301</v>
      </c>
      <c r="AE487" s="130">
        <v>7669.6999511718795</v>
      </c>
      <c r="AF487" s="130">
        <v>32089.872436523401</v>
      </c>
      <c r="AG487" s="130">
        <v>263.722461700439</v>
      </c>
      <c r="AH487" s="130">
        <v>24.2234435591938</v>
      </c>
      <c r="AI487" s="130">
        <v>23577.1357421875</v>
      </c>
      <c r="AL487" s="130">
        <v>0</v>
      </c>
      <c r="AM487" s="130">
        <v>-8512.7366943359393</v>
      </c>
    </row>
    <row r="488" spans="1:39" ht="16.5" hidden="1" x14ac:dyDescent="0.5">
      <c r="A488" s="20" t="str">
        <f>INDEX(Resource_Match!$B$2:$B$17,MATCH($H488,Resource_Match!$C$2:$C$17,0))</f>
        <v>Gas</v>
      </c>
      <c r="B488" s="20" t="str">
        <f>INDEX(Resource_Match!$A$2:$A$17,MATCH($H488,Resource_Match!$C$2:$C$17,0))</f>
        <v>Gas</v>
      </c>
      <c r="C488" s="20" t="str">
        <f>IFERROR(INDEX(Project_Match!$C$3:$C$151,MATCH(I488,Project_Match!$A$3:$A$151,0)),"")</f>
        <v/>
      </c>
      <c r="D488" s="129" t="s">
        <v>409</v>
      </c>
      <c r="E488" s="129">
        <v>0</v>
      </c>
      <c r="F488" s="129" t="s">
        <v>407</v>
      </c>
      <c r="G488" s="130" t="s">
        <v>407</v>
      </c>
      <c r="H488" s="130" t="s">
        <v>40</v>
      </c>
      <c r="I488" s="130" t="s">
        <v>414</v>
      </c>
      <c r="J488" s="129">
        <v>2022</v>
      </c>
      <c r="K488" s="130">
        <v>1</v>
      </c>
      <c r="L488" s="130">
        <v>295</v>
      </c>
      <c r="M488" s="130">
        <v>295</v>
      </c>
      <c r="N488" s="130">
        <v>86.603177515458995</v>
      </c>
      <c r="O488" s="130">
        <v>377.33641815185501</v>
      </c>
      <c r="P488" s="130">
        <v>14.6016723996539</v>
      </c>
      <c r="T488" s="130">
        <v>1279.1064758300799</v>
      </c>
      <c r="U488" s="130">
        <v>53.296109199523897</v>
      </c>
      <c r="V488" s="130">
        <v>10649.9992292892</v>
      </c>
      <c r="W488" s="130">
        <v>4137269.75</v>
      </c>
      <c r="X488" s="130">
        <v>9777.74658203125</v>
      </c>
      <c r="Z488" s="130">
        <v>2.3633331092397998</v>
      </c>
      <c r="AA488" s="130">
        <v>184.63391113281301</v>
      </c>
      <c r="AB488" s="130">
        <v>575.21</v>
      </c>
      <c r="AC488" s="130">
        <v>10537.5944824219</v>
      </c>
      <c r="AD488" s="130">
        <v>27.926258838289801</v>
      </c>
      <c r="AE488" s="130">
        <v>15860.813964843799</v>
      </c>
      <c r="AF488" s="130">
        <v>26398.4084472656</v>
      </c>
      <c r="AG488" s="130">
        <v>10537.4970703125</v>
      </c>
      <c r="AH488" s="130">
        <v>32.884533879178299</v>
      </c>
      <c r="AI488" s="130">
        <v>12408.5322265625</v>
      </c>
      <c r="AL488" s="130">
        <v>0</v>
      </c>
      <c r="AM488" s="130">
        <v>-13989.8762207031</v>
      </c>
    </row>
    <row r="489" spans="1:39" ht="16.5" hidden="1" x14ac:dyDescent="0.5">
      <c r="A489" s="20" t="str">
        <f>INDEX(Resource_Match!$B$2:$B$17,MATCH($H489,Resource_Match!$C$2:$C$17,0))</f>
        <v>Coal</v>
      </c>
      <c r="B489" s="20" t="str">
        <f>INDEX(Resource_Match!$A$2:$A$17,MATCH($H489,Resource_Match!$C$2:$C$17,0))</f>
        <v>Coal</v>
      </c>
      <c r="C489" s="20" t="str">
        <f>IFERROR(INDEX(Project_Match!$C$3:$C$151,MATCH(I489,Project_Match!$A$3:$A$151,0)),"")</f>
        <v/>
      </c>
      <c r="D489" s="129" t="s">
        <v>409</v>
      </c>
      <c r="E489" s="129">
        <v>0</v>
      </c>
      <c r="F489" s="129" t="s">
        <v>407</v>
      </c>
      <c r="G489" s="130" t="s">
        <v>407</v>
      </c>
      <c r="H489" s="130" t="s">
        <v>38</v>
      </c>
      <c r="I489" s="130" t="s">
        <v>339</v>
      </c>
      <c r="J489" s="129">
        <v>2023</v>
      </c>
      <c r="K489" s="130">
        <v>1</v>
      </c>
      <c r="L489" s="130">
        <v>385</v>
      </c>
      <c r="M489" s="130">
        <v>385</v>
      </c>
      <c r="N489" s="130">
        <v>45.034891655738797</v>
      </c>
      <c r="O489" s="130">
        <v>1134.3034095764201</v>
      </c>
      <c r="P489" s="130">
        <v>33.632906646990897</v>
      </c>
      <c r="T489" s="130">
        <v>3945.0571746826199</v>
      </c>
      <c r="U489" s="130">
        <v>0</v>
      </c>
      <c r="V489" s="130">
        <v>9499.9989390175997</v>
      </c>
      <c r="W489" s="130">
        <v>10775881.1875</v>
      </c>
      <c r="X489" s="130">
        <v>25104.6682128906</v>
      </c>
      <c r="Z489" s="130">
        <v>2.3297090767864099</v>
      </c>
      <c r="AB489" s="130">
        <v>2219.4499999999998</v>
      </c>
      <c r="AC489" s="130">
        <v>27324.120239257802</v>
      </c>
      <c r="AD489" s="130">
        <v>24.088898974094999</v>
      </c>
      <c r="AF489" s="130">
        <v>27324.120239257802</v>
      </c>
      <c r="AG489" s="130">
        <v>13923.951660156299</v>
      </c>
      <c r="AH489" s="130">
        <v>27.262826682580702</v>
      </c>
      <c r="AI489" s="130">
        <v>30924.317260742198</v>
      </c>
      <c r="AL489" s="130">
        <v>106944.44183349601</v>
      </c>
      <c r="AM489" s="130">
        <v>110544.63885498</v>
      </c>
    </row>
    <row r="490" spans="1:39" ht="16.5" hidden="1" x14ac:dyDescent="0.5">
      <c r="A490" s="20" t="str">
        <f>INDEX(Resource_Match!$B$2:$B$17,MATCH($H490,Resource_Match!$C$2:$C$17,0))</f>
        <v>Coal</v>
      </c>
      <c r="B490" s="20" t="str">
        <f>INDEX(Resource_Match!$A$2:$A$17,MATCH($H490,Resource_Match!$C$2:$C$17,0))</f>
        <v>Coal</v>
      </c>
      <c r="C490" s="20" t="str">
        <f>IFERROR(INDEX(Project_Match!$C$3:$C$151,MATCH(I490,Project_Match!$A$3:$A$151,0)),"")</f>
        <v/>
      </c>
      <c r="D490" s="129" t="s">
        <v>409</v>
      </c>
      <c r="E490" s="129">
        <v>0</v>
      </c>
      <c r="F490" s="129" t="s">
        <v>407</v>
      </c>
      <c r="G490" s="130" t="s">
        <v>407</v>
      </c>
      <c r="H490" s="130" t="s">
        <v>38</v>
      </c>
      <c r="I490" s="130" t="s">
        <v>340</v>
      </c>
      <c r="J490" s="129">
        <v>2023</v>
      </c>
      <c r="K490" s="130">
        <v>1</v>
      </c>
      <c r="L490" s="130">
        <v>395</v>
      </c>
      <c r="M490" s="130">
        <v>395</v>
      </c>
      <c r="N490" s="130">
        <v>45.034891332162502</v>
      </c>
      <c r="O490" s="130">
        <v>1115.6298103332499</v>
      </c>
      <c r="P490" s="130">
        <v>32.241772450530398</v>
      </c>
      <c r="T490" s="130">
        <v>3945.0571746826199</v>
      </c>
      <c r="U490" s="130">
        <v>0</v>
      </c>
      <c r="V490" s="130">
        <v>9499.9981417080508</v>
      </c>
      <c r="W490" s="130">
        <v>10598481.125</v>
      </c>
      <c r="X490" s="130">
        <v>24691.373901367198</v>
      </c>
      <c r="Z490" s="130">
        <v>2.3297087205377398</v>
      </c>
      <c r="AB490" s="130">
        <v>2248.9299999999998</v>
      </c>
      <c r="AC490" s="130">
        <v>26940.305786132802</v>
      </c>
      <c r="AD490" s="130">
        <v>24.148069132435101</v>
      </c>
      <c r="AF490" s="130">
        <v>26940.305786132802</v>
      </c>
      <c r="AG490" s="130">
        <v>13507.5126342773</v>
      </c>
      <c r="AH490" s="130">
        <v>27.418489204761901</v>
      </c>
      <c r="AI490" s="130">
        <v>30588.883911132802</v>
      </c>
      <c r="AL490" s="130">
        <v>109722.219543457</v>
      </c>
      <c r="AM490" s="130">
        <v>113370.797668457</v>
      </c>
    </row>
    <row r="491" spans="1:39" ht="16.5" hidden="1" x14ac:dyDescent="0.5">
      <c r="A491" s="20" t="str">
        <f>INDEX(Resource_Match!$B$2:$B$17,MATCH($H491,Resource_Match!$C$2:$C$17,0))</f>
        <v>Gas</v>
      </c>
      <c r="B491" s="20" t="str">
        <f>INDEX(Resource_Match!$A$2:$A$17,MATCH($H491,Resource_Match!$C$2:$C$17,0))</f>
        <v>Gas</v>
      </c>
      <c r="C491" s="20" t="str">
        <f>IFERROR(INDEX(Project_Match!$C$3:$C$151,MATCH(I491,Project_Match!$A$3:$A$151,0)),"")</f>
        <v/>
      </c>
      <c r="D491" s="129" t="s">
        <v>409</v>
      </c>
      <c r="E491" s="129">
        <v>0</v>
      </c>
      <c r="F491" s="129" t="s">
        <v>407</v>
      </c>
      <c r="G491" s="130" t="s">
        <v>407</v>
      </c>
      <c r="H491" s="130" t="s">
        <v>40</v>
      </c>
      <c r="I491" s="130" t="s">
        <v>414</v>
      </c>
      <c r="J491" s="129">
        <v>2023</v>
      </c>
      <c r="K491" s="130">
        <v>1</v>
      </c>
      <c r="L491" s="130">
        <v>295</v>
      </c>
      <c r="M491" s="130">
        <v>295</v>
      </c>
      <c r="N491" s="130">
        <v>86.603173086973698</v>
      </c>
      <c r="O491" s="130">
        <v>472.75480651855497</v>
      </c>
      <c r="P491" s="130">
        <v>18.294048700508998</v>
      </c>
      <c r="T491" s="130">
        <v>1602.5586547851599</v>
      </c>
      <c r="U491" s="130">
        <v>66.7732830047607</v>
      </c>
      <c r="V491" s="130">
        <v>10649.9995993217</v>
      </c>
      <c r="W491" s="130">
        <v>5183475.875</v>
      </c>
      <c r="X491" s="130">
        <v>12531.0498046875</v>
      </c>
      <c r="Z491" s="130">
        <v>2.4174993974844199</v>
      </c>
      <c r="AA491" s="130">
        <v>236.41203689575201</v>
      </c>
      <c r="AB491" s="130">
        <v>738.93</v>
      </c>
      <c r="AC491" s="130">
        <v>13506.3889160156</v>
      </c>
      <c r="AD491" s="130">
        <v>28.569543301905099</v>
      </c>
      <c r="AE491" s="130">
        <v>16209.751464843799</v>
      </c>
      <c r="AF491" s="130">
        <v>29716.1403808594</v>
      </c>
      <c r="AG491" s="130">
        <v>13506.266113281299</v>
      </c>
      <c r="AH491" s="130">
        <v>34.471320949702502</v>
      </c>
      <c r="AI491" s="130">
        <v>16296.4826660156</v>
      </c>
      <c r="AL491" s="130">
        <v>81944.4424438477</v>
      </c>
      <c r="AM491" s="130">
        <v>68524.784729003906</v>
      </c>
    </row>
    <row r="492" spans="1:39" ht="16.5" hidden="1" x14ac:dyDescent="0.5">
      <c r="A492" s="20" t="str">
        <f>INDEX(Resource_Match!$B$2:$B$17,MATCH($H492,Resource_Match!$C$2:$C$17,0))</f>
        <v>Wind</v>
      </c>
      <c r="B492" s="20" t="str">
        <f>INDEX(Resource_Match!$A$2:$A$17,MATCH($H492,Resource_Match!$C$2:$C$17,0))</f>
        <v>Onshore Wind</v>
      </c>
      <c r="C492" s="20" t="str">
        <f>IFERROR(INDEX(Project_Match!$C$3:$C$151,MATCH(I492,Project_Match!$A$3:$A$151,0)),"")</f>
        <v>New Wind</v>
      </c>
      <c r="D492" s="129" t="s">
        <v>409</v>
      </c>
      <c r="E492" s="129">
        <v>0</v>
      </c>
      <c r="F492" s="129" t="s">
        <v>407</v>
      </c>
      <c r="G492" s="130" t="s">
        <v>407</v>
      </c>
      <c r="H492" s="130" t="s">
        <v>59</v>
      </c>
      <c r="I492" s="130" t="s">
        <v>278</v>
      </c>
      <c r="J492" s="129">
        <v>2023</v>
      </c>
      <c r="K492" s="130">
        <v>2</v>
      </c>
      <c r="L492" s="130">
        <v>200</v>
      </c>
      <c r="M492" s="130">
        <v>20</v>
      </c>
      <c r="N492" s="130">
        <v>36.643116768092298</v>
      </c>
      <c r="O492" s="130">
        <v>641.98740577697799</v>
      </c>
      <c r="P492" s="130">
        <v>36.643116768092298</v>
      </c>
      <c r="T492" s="130">
        <v>16848</v>
      </c>
      <c r="U492" s="130">
        <v>582</v>
      </c>
      <c r="AB492" s="130">
        <v>29051.69</v>
      </c>
      <c r="AC492" s="130">
        <v>29051.686401367198</v>
      </c>
      <c r="AD492" s="130">
        <v>45.252735707808498</v>
      </c>
      <c r="AF492" s="130">
        <v>29051.686401367198</v>
      </c>
      <c r="AG492" s="130">
        <v>29051.686401367198</v>
      </c>
      <c r="AH492" s="130">
        <v>24.706629012964601</v>
      </c>
      <c r="AI492" s="130">
        <v>15861.3446655273</v>
      </c>
      <c r="AL492" s="130">
        <v>5555.5554199218795</v>
      </c>
      <c r="AM492" s="130">
        <v>-7634.7863159179697</v>
      </c>
    </row>
    <row r="493" spans="1:39" ht="16.5" hidden="1" x14ac:dyDescent="0.5">
      <c r="A493" s="20" t="str">
        <f>INDEX(Resource_Match!$B$2:$B$17,MATCH($H493,Resource_Match!$C$2:$C$17,0))</f>
        <v>Coal</v>
      </c>
      <c r="B493" s="20" t="str">
        <f>INDEX(Resource_Match!$A$2:$A$17,MATCH($H493,Resource_Match!$C$2:$C$17,0))</f>
        <v>Coal</v>
      </c>
      <c r="C493" s="20" t="str">
        <f>IFERROR(INDEX(Project_Match!$C$3:$C$151,MATCH(I493,Project_Match!$A$3:$A$151,0)),"")</f>
        <v/>
      </c>
      <c r="D493" s="129" t="s">
        <v>409</v>
      </c>
      <c r="E493" s="129">
        <v>0</v>
      </c>
      <c r="F493" s="129" t="s">
        <v>407</v>
      </c>
      <c r="G493" s="130" t="s">
        <v>407</v>
      </c>
      <c r="H493" s="130" t="s">
        <v>38</v>
      </c>
      <c r="I493" s="130" t="s">
        <v>339</v>
      </c>
      <c r="J493" s="129">
        <v>2024</v>
      </c>
      <c r="K493" s="130">
        <v>1</v>
      </c>
      <c r="L493" s="130">
        <v>385</v>
      </c>
      <c r="M493" s="130">
        <v>385</v>
      </c>
      <c r="N493" s="130">
        <v>45.0413117609423</v>
      </c>
      <c r="O493" s="130">
        <v>1131.8152351379399</v>
      </c>
      <c r="P493" s="130">
        <v>33.467438883505402</v>
      </c>
      <c r="T493" s="130">
        <v>3956.4276733398401</v>
      </c>
      <c r="U493" s="130">
        <v>0</v>
      </c>
      <c r="V493" s="130">
        <v>9499.9986889994307</v>
      </c>
      <c r="W493" s="130">
        <v>10752243.25</v>
      </c>
      <c r="X493" s="130">
        <v>25776.8552246094</v>
      </c>
      <c r="Z493" s="130">
        <v>2.3973467327024398</v>
      </c>
      <c r="AB493" s="130">
        <v>2266.63</v>
      </c>
      <c r="AC493" s="130">
        <v>28043.488891601599</v>
      </c>
      <c r="AD493" s="130">
        <v>24.777444251476101</v>
      </c>
      <c r="AF493" s="130">
        <v>28043.488891601599</v>
      </c>
      <c r="AG493" s="130">
        <v>14220.624633789101</v>
      </c>
      <c r="AH493" s="130">
        <v>28.9477654616155</v>
      </c>
      <c r="AI493" s="130">
        <v>32763.521972656301</v>
      </c>
      <c r="AL493" s="130">
        <v>0</v>
      </c>
      <c r="AM493" s="130">
        <v>4720.0330810546902</v>
      </c>
    </row>
    <row r="494" spans="1:39" ht="16.5" hidden="1" x14ac:dyDescent="0.5">
      <c r="A494" s="20" t="str">
        <f>INDEX(Resource_Match!$B$2:$B$17,MATCH($H494,Resource_Match!$C$2:$C$17,0))</f>
        <v>Coal</v>
      </c>
      <c r="B494" s="20" t="str">
        <f>INDEX(Resource_Match!$A$2:$A$17,MATCH($H494,Resource_Match!$C$2:$C$17,0))</f>
        <v>Coal</v>
      </c>
      <c r="C494" s="20" t="str">
        <f>IFERROR(INDEX(Project_Match!$C$3:$C$151,MATCH(I494,Project_Match!$A$3:$A$151,0)),"")</f>
        <v/>
      </c>
      <c r="D494" s="129" t="s">
        <v>409</v>
      </c>
      <c r="E494" s="129">
        <v>0</v>
      </c>
      <c r="F494" s="129" t="s">
        <v>407</v>
      </c>
      <c r="G494" s="130" t="s">
        <v>407</v>
      </c>
      <c r="H494" s="130" t="s">
        <v>38</v>
      </c>
      <c r="I494" s="130" t="s">
        <v>340</v>
      </c>
      <c r="J494" s="129">
        <v>2024</v>
      </c>
      <c r="K494" s="130">
        <v>1</v>
      </c>
      <c r="L494" s="130">
        <v>395</v>
      </c>
      <c r="M494" s="130">
        <v>395</v>
      </c>
      <c r="N494" s="130">
        <v>45.041294963817599</v>
      </c>
      <c r="O494" s="130">
        <v>1155.3381881713899</v>
      </c>
      <c r="P494" s="130">
        <v>33.298119370414199</v>
      </c>
      <c r="T494" s="130">
        <v>3956.4276733398401</v>
      </c>
      <c r="U494" s="130">
        <v>0</v>
      </c>
      <c r="V494" s="130">
        <v>9499.9994264638899</v>
      </c>
      <c r="W494" s="130">
        <v>10975712.125</v>
      </c>
      <c r="X494" s="130">
        <v>26312.5859375</v>
      </c>
      <c r="Z494" s="130">
        <v>2.3973465810538501</v>
      </c>
      <c r="AB494" s="130">
        <v>2383.04</v>
      </c>
      <c r="AC494" s="130">
        <v>28695.62109375</v>
      </c>
      <c r="AD494" s="130">
        <v>24.837421101061398</v>
      </c>
      <c r="AF494" s="130">
        <v>28695.62109375</v>
      </c>
      <c r="AG494" s="130">
        <v>14839.265136718799</v>
      </c>
      <c r="AH494" s="130">
        <v>28.983600804231699</v>
      </c>
      <c r="AI494" s="130">
        <v>33485.860839843801</v>
      </c>
      <c r="AL494" s="130">
        <v>0</v>
      </c>
      <c r="AM494" s="130">
        <v>4790.23974609375</v>
      </c>
    </row>
    <row r="495" spans="1:39" ht="16.5" hidden="1" x14ac:dyDescent="0.5">
      <c r="A495" s="20" t="str">
        <f>INDEX(Resource_Match!$B$2:$B$17,MATCH($H495,Resource_Match!$C$2:$C$17,0))</f>
        <v>Gas</v>
      </c>
      <c r="B495" s="20" t="str">
        <f>INDEX(Resource_Match!$A$2:$A$17,MATCH($H495,Resource_Match!$C$2:$C$17,0))</f>
        <v>Gas</v>
      </c>
      <c r="C495" s="20" t="str">
        <f>IFERROR(INDEX(Project_Match!$C$3:$C$151,MATCH(I495,Project_Match!$A$3:$A$151,0)),"")</f>
        <v/>
      </c>
      <c r="D495" s="129" t="s">
        <v>409</v>
      </c>
      <c r="E495" s="129">
        <v>0</v>
      </c>
      <c r="F495" s="129" t="s">
        <v>407</v>
      </c>
      <c r="G495" s="130" t="s">
        <v>407</v>
      </c>
      <c r="H495" s="130" t="s">
        <v>40</v>
      </c>
      <c r="I495" s="130" t="s">
        <v>414</v>
      </c>
      <c r="J495" s="129">
        <v>2024</v>
      </c>
      <c r="K495" s="130">
        <v>1</v>
      </c>
      <c r="L495" s="130">
        <v>295</v>
      </c>
      <c r="M495" s="130">
        <v>295</v>
      </c>
      <c r="N495" s="130">
        <v>86.617603015231296</v>
      </c>
      <c r="O495" s="130">
        <v>472.754829406738</v>
      </c>
      <c r="P495" s="130">
        <v>18.244065844167299</v>
      </c>
      <c r="T495" s="130">
        <v>1602.5586547851599</v>
      </c>
      <c r="U495" s="130">
        <v>66.773289680481</v>
      </c>
      <c r="V495" s="130">
        <v>10649.998819299701</v>
      </c>
      <c r="W495" s="130">
        <v>5183475.75</v>
      </c>
      <c r="X495" s="130">
        <v>13122.8342285156</v>
      </c>
      <c r="Z495" s="130">
        <v>2.53166694732113</v>
      </c>
      <c r="AA495" s="130">
        <v>241.61309814453099</v>
      </c>
      <c r="AB495" s="130">
        <v>756.19</v>
      </c>
      <c r="AC495" s="130">
        <v>14120.6418457031</v>
      </c>
      <c r="AD495" s="130">
        <v>29.8688473757596</v>
      </c>
      <c r="AE495" s="130">
        <v>16566.364746093801</v>
      </c>
      <c r="AF495" s="130">
        <v>30687.0065917969</v>
      </c>
      <c r="AG495" s="130">
        <v>14120.5158691406</v>
      </c>
      <c r="AH495" s="130">
        <v>37.2580691581935</v>
      </c>
      <c r="AI495" s="130">
        <v>17613.932128906301</v>
      </c>
      <c r="AL495" s="130">
        <v>0</v>
      </c>
      <c r="AM495" s="130">
        <v>-13073.0744628906</v>
      </c>
    </row>
    <row r="496" spans="1:39" ht="16.5" hidden="1" x14ac:dyDescent="0.5">
      <c r="A496" s="20" t="str">
        <f>INDEX(Resource_Match!$B$2:$B$17,MATCH($H496,Resource_Match!$C$2:$C$17,0))</f>
        <v>Wind</v>
      </c>
      <c r="B496" s="20" t="str">
        <f>INDEX(Resource_Match!$A$2:$A$17,MATCH($H496,Resource_Match!$C$2:$C$17,0))</f>
        <v>Onshore Wind</v>
      </c>
      <c r="C496" s="20" t="str">
        <f>IFERROR(INDEX(Project_Match!$C$3:$C$151,MATCH(I496,Project_Match!$A$3:$A$151,0)),"")</f>
        <v>New Wind</v>
      </c>
      <c r="D496" s="129" t="s">
        <v>409</v>
      </c>
      <c r="E496" s="129">
        <v>0</v>
      </c>
      <c r="F496" s="129" t="s">
        <v>407</v>
      </c>
      <c r="G496" s="130" t="s">
        <v>407</v>
      </c>
      <c r="H496" s="130" t="s">
        <v>59</v>
      </c>
      <c r="I496" s="130" t="s">
        <v>278</v>
      </c>
      <c r="J496" s="129">
        <v>2024</v>
      </c>
      <c r="K496" s="130">
        <v>2</v>
      </c>
      <c r="L496" s="130">
        <v>200</v>
      </c>
      <c r="M496" s="130">
        <v>20</v>
      </c>
      <c r="N496" s="130">
        <v>36.805499229709099</v>
      </c>
      <c r="O496" s="130">
        <v>646.59901046752896</v>
      </c>
      <c r="P496" s="130">
        <v>36.805499229709099</v>
      </c>
      <c r="T496" s="130">
        <v>16882</v>
      </c>
      <c r="U496" s="130">
        <v>596</v>
      </c>
      <c r="AB496" s="130">
        <v>29904.1</v>
      </c>
      <c r="AC496" s="130">
        <v>29904.1013183594</v>
      </c>
      <c r="AD496" s="130">
        <v>46.248294281701597</v>
      </c>
      <c r="AF496" s="130">
        <v>29904.1013183594</v>
      </c>
      <c r="AG496" s="130">
        <v>29904.1013183594</v>
      </c>
      <c r="AH496" s="130">
        <v>25.894570255082002</v>
      </c>
      <c r="AI496" s="130">
        <v>16743.403503418001</v>
      </c>
      <c r="AL496" s="130">
        <v>0</v>
      </c>
      <c r="AM496" s="130">
        <v>-13160.697814941401</v>
      </c>
    </row>
    <row r="497" spans="1:39" ht="16.5" hidden="1" x14ac:dyDescent="0.5">
      <c r="A497" s="20" t="str">
        <f>INDEX(Resource_Match!$B$2:$B$17,MATCH($H497,Resource_Match!$C$2:$C$17,0))</f>
        <v>Coal</v>
      </c>
      <c r="B497" s="20" t="str">
        <f>INDEX(Resource_Match!$A$2:$A$17,MATCH($H497,Resource_Match!$C$2:$C$17,0))</f>
        <v>Coal</v>
      </c>
      <c r="C497" s="20" t="str">
        <f>IFERROR(INDEX(Project_Match!$C$3:$C$151,MATCH(I497,Project_Match!$A$3:$A$151,0)),"")</f>
        <v/>
      </c>
      <c r="D497" s="129" t="s">
        <v>409</v>
      </c>
      <c r="E497" s="129">
        <v>0</v>
      </c>
      <c r="F497" s="129" t="s">
        <v>407</v>
      </c>
      <c r="G497" s="130" t="s">
        <v>407</v>
      </c>
      <c r="H497" s="130" t="s">
        <v>38</v>
      </c>
      <c r="I497" s="130" t="s">
        <v>339</v>
      </c>
      <c r="J497" s="129">
        <v>2025</v>
      </c>
      <c r="K497" s="130">
        <v>1</v>
      </c>
      <c r="L497" s="130">
        <v>385</v>
      </c>
      <c r="M497" s="130">
        <v>385</v>
      </c>
      <c r="N497" s="130">
        <v>45.034894596559802</v>
      </c>
      <c r="O497" s="130">
        <v>1221.0741500854499</v>
      </c>
      <c r="P497" s="130">
        <v>36.205721107912296</v>
      </c>
      <c r="T497" s="130">
        <v>3945.05638122559</v>
      </c>
      <c r="U497" s="130">
        <v>0</v>
      </c>
      <c r="V497" s="130">
        <v>9499.9977062721591</v>
      </c>
      <c r="W497" s="130">
        <v>11600201.625</v>
      </c>
      <c r="X497" s="130">
        <v>28430.4733886719</v>
      </c>
      <c r="Z497" s="130">
        <v>2.4508602787903602</v>
      </c>
      <c r="AB497" s="130">
        <v>2501.2800000000002</v>
      </c>
      <c r="AC497" s="130">
        <v>30931.751342773401</v>
      </c>
      <c r="AD497" s="130">
        <v>25.331591321140401</v>
      </c>
      <c r="AF497" s="130">
        <v>30931.751342773401</v>
      </c>
      <c r="AG497" s="130">
        <v>16840.9942016602</v>
      </c>
      <c r="AH497" s="130">
        <v>29.849813335797901</v>
      </c>
      <c r="AI497" s="130">
        <v>36448.835449218801</v>
      </c>
      <c r="AL497" s="130">
        <v>0</v>
      </c>
      <c r="AM497" s="130">
        <v>5517.0841064453098</v>
      </c>
    </row>
    <row r="498" spans="1:39" ht="16.5" hidden="1" x14ac:dyDescent="0.5">
      <c r="A498" s="20" t="str">
        <f>INDEX(Resource_Match!$B$2:$B$17,MATCH($H498,Resource_Match!$C$2:$C$17,0))</f>
        <v>Coal</v>
      </c>
      <c r="B498" s="20" t="str">
        <f>INDEX(Resource_Match!$A$2:$A$17,MATCH($H498,Resource_Match!$C$2:$C$17,0))</f>
        <v>Coal</v>
      </c>
      <c r="C498" s="20" t="str">
        <f>IFERROR(INDEX(Project_Match!$C$3:$C$151,MATCH(I498,Project_Match!$A$3:$A$151,0)),"")</f>
        <v/>
      </c>
      <c r="D498" s="129" t="s">
        <v>409</v>
      </c>
      <c r="E498" s="129">
        <v>0</v>
      </c>
      <c r="F498" s="129" t="s">
        <v>407</v>
      </c>
      <c r="G498" s="130" t="s">
        <v>407</v>
      </c>
      <c r="H498" s="130" t="s">
        <v>38</v>
      </c>
      <c r="I498" s="130" t="s">
        <v>340</v>
      </c>
      <c r="J498" s="129">
        <v>2025</v>
      </c>
      <c r="K498" s="130">
        <v>1</v>
      </c>
      <c r="L498" s="130">
        <v>395</v>
      </c>
      <c r="M498" s="130">
        <v>395</v>
      </c>
      <c r="N498" s="130">
        <v>45.034881851093097</v>
      </c>
      <c r="O498" s="130">
        <v>1248.3208656311001</v>
      </c>
      <c r="P498" s="130">
        <v>36.076552385154102</v>
      </c>
      <c r="T498" s="130">
        <v>3945.05638122559</v>
      </c>
      <c r="U498" s="130">
        <v>0</v>
      </c>
      <c r="V498" s="130">
        <v>9500.0018486869703</v>
      </c>
      <c r="W498" s="130">
        <v>11859050.53125</v>
      </c>
      <c r="X498" s="130">
        <v>29064.865844726599</v>
      </c>
      <c r="Z498" s="130">
        <v>2.4508594316330101</v>
      </c>
      <c r="AB498" s="130">
        <v>2633.7</v>
      </c>
      <c r="AC498" s="130">
        <v>31698.569824218801</v>
      </c>
      <c r="AD498" s="130">
        <v>25.3929664214923</v>
      </c>
      <c r="AF498" s="130">
        <v>31698.569824218801</v>
      </c>
      <c r="AG498" s="130">
        <v>17573.6680297852</v>
      </c>
      <c r="AH498" s="130">
        <v>29.875237783176299</v>
      </c>
      <c r="AI498" s="130">
        <v>37293.882690429702</v>
      </c>
      <c r="AL498" s="130">
        <v>0</v>
      </c>
      <c r="AM498" s="130">
        <v>5595.3128662109402</v>
      </c>
    </row>
    <row r="499" spans="1:39" ht="16.5" hidden="1" x14ac:dyDescent="0.5">
      <c r="A499" s="20" t="str">
        <f>INDEX(Resource_Match!$B$2:$B$17,MATCH($H499,Resource_Match!$C$2:$C$17,0))</f>
        <v>Gas</v>
      </c>
      <c r="B499" s="20" t="str">
        <f>INDEX(Resource_Match!$A$2:$A$17,MATCH($H499,Resource_Match!$C$2:$C$17,0))</f>
        <v>Gas</v>
      </c>
      <c r="C499" s="20" t="str">
        <f>IFERROR(INDEX(Project_Match!$C$3:$C$151,MATCH(I499,Project_Match!$A$3:$A$151,0)),"")</f>
        <v/>
      </c>
      <c r="D499" s="129" t="s">
        <v>409</v>
      </c>
      <c r="E499" s="129">
        <v>0</v>
      </c>
      <c r="F499" s="129" t="s">
        <v>407</v>
      </c>
      <c r="G499" s="130" t="s">
        <v>407</v>
      </c>
      <c r="H499" s="130" t="s">
        <v>40</v>
      </c>
      <c r="I499" s="130" t="s">
        <v>414</v>
      </c>
      <c r="J499" s="129">
        <v>2025</v>
      </c>
      <c r="K499" s="130">
        <v>1</v>
      </c>
      <c r="L499" s="130">
        <v>295</v>
      </c>
      <c r="M499" s="130">
        <v>295</v>
      </c>
      <c r="N499" s="130">
        <v>86.603173234589903</v>
      </c>
      <c r="O499" s="130">
        <v>286.25521087646501</v>
      </c>
      <c r="P499" s="130">
        <v>11.0771306739596</v>
      </c>
      <c r="T499" s="130">
        <v>970.35662841796898</v>
      </c>
      <c r="U499" s="130">
        <v>40.431530952453599</v>
      </c>
      <c r="V499" s="130">
        <v>10649.999141205701</v>
      </c>
      <c r="W499" s="130">
        <v>3138618.375</v>
      </c>
      <c r="X499" s="130">
        <v>8976.44775390625</v>
      </c>
      <c r="Z499" s="130">
        <v>2.8599997455588202</v>
      </c>
      <c r="AA499" s="130">
        <v>149.51639175414999</v>
      </c>
      <c r="AB499" s="130">
        <v>469.63</v>
      </c>
      <c r="AC499" s="130">
        <v>9595.5969238281305</v>
      </c>
      <c r="AD499" s="130">
        <v>33.521125762036</v>
      </c>
      <c r="AE499" s="130">
        <v>16930.823730468801</v>
      </c>
      <c r="AF499" s="130">
        <v>26526.4206542969</v>
      </c>
      <c r="AG499" s="130">
        <v>9595.52294921875</v>
      </c>
      <c r="AH499" s="130">
        <v>41.654497250976</v>
      </c>
      <c r="AI499" s="130">
        <v>11923.816894531299</v>
      </c>
      <c r="AL499" s="130">
        <v>0</v>
      </c>
      <c r="AM499" s="130">
        <v>-14602.6037597656</v>
      </c>
    </row>
    <row r="500" spans="1:39" ht="16.5" hidden="1" x14ac:dyDescent="0.5">
      <c r="A500" s="20" t="str">
        <f>INDEX(Resource_Match!$B$2:$B$17,MATCH($H500,Resource_Match!$C$2:$C$17,0))</f>
        <v>Wind</v>
      </c>
      <c r="B500" s="20" t="str">
        <f>INDEX(Resource_Match!$A$2:$A$17,MATCH($H500,Resource_Match!$C$2:$C$17,0))</f>
        <v>Onshore Wind</v>
      </c>
      <c r="C500" s="20" t="str">
        <f>IFERROR(INDEX(Project_Match!$C$3:$C$151,MATCH(I500,Project_Match!$A$3:$A$151,0)),"")</f>
        <v>New Wind</v>
      </c>
      <c r="D500" s="129" t="s">
        <v>409</v>
      </c>
      <c r="E500" s="129">
        <v>0</v>
      </c>
      <c r="F500" s="129" t="s">
        <v>407</v>
      </c>
      <c r="G500" s="130" t="s">
        <v>407</v>
      </c>
      <c r="H500" s="130" t="s">
        <v>59</v>
      </c>
      <c r="I500" s="130" t="s">
        <v>278</v>
      </c>
      <c r="J500" s="129">
        <v>2025</v>
      </c>
      <c r="K500" s="130">
        <v>2</v>
      </c>
      <c r="L500" s="130">
        <v>200</v>
      </c>
      <c r="M500" s="130">
        <v>20</v>
      </c>
      <c r="N500" s="130">
        <v>36.742128629118298</v>
      </c>
      <c r="O500" s="130">
        <v>643.72209358215298</v>
      </c>
      <c r="P500" s="130">
        <v>36.742128629118298</v>
      </c>
      <c r="T500" s="130">
        <v>16880</v>
      </c>
      <c r="U500" s="130">
        <v>598</v>
      </c>
      <c r="AB500" s="130">
        <v>30426.01</v>
      </c>
      <c r="AC500" s="130">
        <v>30426.0095214844</v>
      </c>
      <c r="AD500" s="130">
        <v>47.265753070818498</v>
      </c>
      <c r="AF500" s="130">
        <v>30426.0095214844</v>
      </c>
      <c r="AG500" s="130">
        <v>30426.0095214844</v>
      </c>
      <c r="AH500" s="130">
        <v>27.262243041630501</v>
      </c>
      <c r="AI500" s="130">
        <v>17549.308166503899</v>
      </c>
      <c r="AL500" s="130">
        <v>0</v>
      </c>
      <c r="AM500" s="130">
        <v>-12876.7013549805</v>
      </c>
    </row>
    <row r="501" spans="1:39" ht="16.5" hidden="1" x14ac:dyDescent="0.5">
      <c r="A501" s="20" t="str">
        <f>INDEX(Resource_Match!$B$2:$B$17,MATCH($H501,Resource_Match!$C$2:$C$17,0))</f>
        <v>Wind</v>
      </c>
      <c r="B501" s="20" t="str">
        <f>INDEX(Resource_Match!$A$2:$A$17,MATCH($H501,Resource_Match!$C$2:$C$17,0))</f>
        <v>Onshore Wind</v>
      </c>
      <c r="C501" s="20" t="str">
        <f>IFERROR(INDEX(Project_Match!$C$3:$C$151,MATCH(I501,Project_Match!$A$3:$A$151,0)),"")</f>
        <v>New Wind</v>
      </c>
      <c r="D501" s="129" t="s">
        <v>409</v>
      </c>
      <c r="E501" s="129">
        <v>0</v>
      </c>
      <c r="F501" s="129" t="s">
        <v>407</v>
      </c>
      <c r="G501" s="130" t="s">
        <v>407</v>
      </c>
      <c r="H501" s="130" t="s">
        <v>59</v>
      </c>
      <c r="I501" s="130" t="s">
        <v>280</v>
      </c>
      <c r="J501" s="129">
        <v>2025</v>
      </c>
      <c r="K501" s="130">
        <v>2</v>
      </c>
      <c r="L501" s="130">
        <v>200</v>
      </c>
      <c r="M501" s="130">
        <v>24</v>
      </c>
      <c r="N501" s="130">
        <v>36.742128629118298</v>
      </c>
      <c r="O501" s="130">
        <v>643.72209358215298</v>
      </c>
      <c r="P501" s="130">
        <v>36.742128629118298</v>
      </c>
      <c r="T501" s="130">
        <v>16880</v>
      </c>
      <c r="U501" s="130">
        <v>598</v>
      </c>
      <c r="AB501" s="130">
        <v>28780.73</v>
      </c>
      <c r="AC501" s="130">
        <v>28780.732788085901</v>
      </c>
      <c r="AD501" s="130">
        <v>44.709872591024997</v>
      </c>
      <c r="AF501" s="130">
        <v>28780.732788085901</v>
      </c>
      <c r="AG501" s="130">
        <v>28780.732788085901</v>
      </c>
      <c r="AH501" s="130">
        <v>27.262243041630501</v>
      </c>
      <c r="AI501" s="130">
        <v>17549.308166503899</v>
      </c>
      <c r="AL501" s="130">
        <v>0</v>
      </c>
      <c r="AM501" s="130">
        <v>-11231.424621582</v>
      </c>
    </row>
    <row r="502" spans="1:39" ht="16.5" hidden="1" x14ac:dyDescent="0.5">
      <c r="A502" s="20" t="str">
        <f>INDEX(Resource_Match!$B$2:$B$17,MATCH($H502,Resource_Match!$C$2:$C$17,0))</f>
        <v>Coal</v>
      </c>
      <c r="B502" s="20" t="str">
        <f>INDEX(Resource_Match!$A$2:$A$17,MATCH($H502,Resource_Match!$C$2:$C$17,0))</f>
        <v>Coal</v>
      </c>
      <c r="C502" s="20" t="str">
        <f>IFERROR(INDEX(Project_Match!$C$3:$C$151,MATCH(I502,Project_Match!$A$3:$A$151,0)),"")</f>
        <v/>
      </c>
      <c r="D502" s="129" t="s">
        <v>409</v>
      </c>
      <c r="E502" s="129">
        <v>0</v>
      </c>
      <c r="F502" s="129" t="s">
        <v>407</v>
      </c>
      <c r="G502" s="130" t="s">
        <v>407</v>
      </c>
      <c r="H502" s="130" t="s">
        <v>38</v>
      </c>
      <c r="I502" s="130" t="s">
        <v>339</v>
      </c>
      <c r="J502" s="129">
        <v>2026</v>
      </c>
      <c r="K502" s="130">
        <v>1</v>
      </c>
      <c r="L502" s="130">
        <v>385</v>
      </c>
      <c r="M502" s="130">
        <v>385</v>
      </c>
      <c r="N502" s="130">
        <v>45.034894370342798</v>
      </c>
      <c r="O502" s="130">
        <v>1222.0397224426299</v>
      </c>
      <c r="P502" s="130">
        <v>36.234351018283398</v>
      </c>
      <c r="T502" s="130">
        <v>3945.0566711425799</v>
      </c>
      <c r="U502" s="130">
        <v>0</v>
      </c>
      <c r="V502" s="130">
        <v>9499.9979638919194</v>
      </c>
      <c r="W502" s="130">
        <v>11609374.875</v>
      </c>
      <c r="X502" s="130">
        <v>29229.974731445302</v>
      </c>
      <c r="Z502" s="130">
        <v>2.5177905827117399</v>
      </c>
      <c r="AB502" s="130">
        <v>2557.94</v>
      </c>
      <c r="AC502" s="130">
        <v>31787.9169921875</v>
      </c>
      <c r="AD502" s="130">
        <v>26.012179807583902</v>
      </c>
      <c r="AF502" s="130">
        <v>31787.9169921875</v>
      </c>
      <c r="AG502" s="130">
        <v>17318.5791015625</v>
      </c>
      <c r="AH502" s="130">
        <v>30.650865222476501</v>
      </c>
      <c r="AI502" s="130">
        <v>37456.574829101599</v>
      </c>
      <c r="AL502" s="130">
        <v>0</v>
      </c>
      <c r="AM502" s="130">
        <v>5668.6578369140598</v>
      </c>
    </row>
    <row r="503" spans="1:39" ht="16.5" hidden="1" x14ac:dyDescent="0.5">
      <c r="A503" s="20" t="str">
        <f>INDEX(Resource_Match!$B$2:$B$17,MATCH($H503,Resource_Match!$C$2:$C$17,0))</f>
        <v>Coal</v>
      </c>
      <c r="B503" s="20" t="str">
        <f>INDEX(Resource_Match!$A$2:$A$17,MATCH($H503,Resource_Match!$C$2:$C$17,0))</f>
        <v>Coal</v>
      </c>
      <c r="C503" s="20" t="str">
        <f>IFERROR(INDEX(Project_Match!$C$3:$C$151,MATCH(I503,Project_Match!$A$3:$A$151,0)),"")</f>
        <v/>
      </c>
      <c r="D503" s="129" t="s">
        <v>409</v>
      </c>
      <c r="E503" s="129">
        <v>0</v>
      </c>
      <c r="F503" s="129" t="s">
        <v>407</v>
      </c>
      <c r="G503" s="130" t="s">
        <v>407</v>
      </c>
      <c r="H503" s="130" t="s">
        <v>38</v>
      </c>
      <c r="I503" s="130" t="s">
        <v>340</v>
      </c>
      <c r="J503" s="129">
        <v>2026</v>
      </c>
      <c r="K503" s="130">
        <v>1</v>
      </c>
      <c r="L503" s="130">
        <v>395</v>
      </c>
      <c r="M503" s="130">
        <v>395</v>
      </c>
      <c r="N503" s="130">
        <v>45.034886481382799</v>
      </c>
      <c r="O503" s="130">
        <v>1249.3261985778799</v>
      </c>
      <c r="P503" s="130">
        <v>36.105606571235199</v>
      </c>
      <c r="T503" s="130">
        <v>3945.0566711425799</v>
      </c>
      <c r="U503" s="130">
        <v>0</v>
      </c>
      <c r="V503" s="130">
        <v>9500.00261721889</v>
      </c>
      <c r="W503" s="130">
        <v>11868602.15625</v>
      </c>
      <c r="X503" s="130">
        <v>29882.644042968801</v>
      </c>
      <c r="Z503" s="130">
        <v>2.5177896815112799</v>
      </c>
      <c r="AB503" s="130">
        <v>2693.41</v>
      </c>
      <c r="AC503" s="130">
        <v>32576.049926757802</v>
      </c>
      <c r="AD503" s="130">
        <v>26.074895382678601</v>
      </c>
      <c r="AF503" s="130">
        <v>32576.049926757802</v>
      </c>
      <c r="AG503" s="130">
        <v>18071.8261108398</v>
      </c>
      <c r="AH503" s="130">
        <v>30.673814819131302</v>
      </c>
      <c r="AI503" s="130">
        <v>38321.600463867202</v>
      </c>
      <c r="AL503" s="130">
        <v>0</v>
      </c>
      <c r="AM503" s="130">
        <v>5745.5505371093795</v>
      </c>
    </row>
    <row r="504" spans="1:39" ht="16.5" hidden="1" x14ac:dyDescent="0.5">
      <c r="A504" s="20" t="str">
        <f>INDEX(Resource_Match!$B$2:$B$17,MATCH($H504,Resource_Match!$C$2:$C$17,0))</f>
        <v>Gas</v>
      </c>
      <c r="B504" s="20" t="str">
        <f>INDEX(Resource_Match!$A$2:$A$17,MATCH($H504,Resource_Match!$C$2:$C$17,0))</f>
        <v>Gas</v>
      </c>
      <c r="C504" s="20" t="str">
        <f>IFERROR(INDEX(Project_Match!$C$3:$C$151,MATCH(I504,Project_Match!$A$3:$A$151,0)),"")</f>
        <v/>
      </c>
      <c r="D504" s="129" t="s">
        <v>409</v>
      </c>
      <c r="E504" s="129">
        <v>0</v>
      </c>
      <c r="F504" s="129" t="s">
        <v>407</v>
      </c>
      <c r="G504" s="130" t="s">
        <v>407</v>
      </c>
      <c r="H504" s="130" t="s">
        <v>40</v>
      </c>
      <c r="I504" s="130" t="s">
        <v>414</v>
      </c>
      <c r="J504" s="129">
        <v>2026</v>
      </c>
      <c r="K504" s="130">
        <v>1</v>
      </c>
      <c r="L504" s="130">
        <v>295</v>
      </c>
      <c r="M504" s="130">
        <v>295</v>
      </c>
      <c r="N504" s="130">
        <v>86.603163196689806</v>
      </c>
      <c r="O504" s="130">
        <v>190.83682250976599</v>
      </c>
      <c r="P504" s="130">
        <v>7.38475437310447</v>
      </c>
      <c r="T504" s="130">
        <v>646.90444946289097</v>
      </c>
      <c r="U504" s="130">
        <v>26.9543571472168</v>
      </c>
      <c r="V504" s="130">
        <v>10649.998180492599</v>
      </c>
      <c r="W504" s="130">
        <v>2092412.25</v>
      </c>
      <c r="X504" s="130">
        <v>6657.3581542968795</v>
      </c>
      <c r="Z504" s="130">
        <v>3.1816665928508501</v>
      </c>
      <c r="AA504" s="130">
        <v>101.870498657227</v>
      </c>
      <c r="AB504" s="130">
        <v>319.63</v>
      </c>
      <c r="AC504" s="130">
        <v>7078.85986328125</v>
      </c>
      <c r="AD504" s="130">
        <v>37.093783946853399</v>
      </c>
      <c r="AE504" s="130">
        <v>17303.2998046875</v>
      </c>
      <c r="AF504" s="130">
        <v>24382.159667968801</v>
      </c>
      <c r="AG504" s="130">
        <v>7078.81005859375</v>
      </c>
      <c r="AH504" s="130">
        <v>44.332983600286603</v>
      </c>
      <c r="AI504" s="130">
        <v>8460.36572265625</v>
      </c>
      <c r="AL504" s="130">
        <v>0</v>
      </c>
      <c r="AM504" s="130">
        <v>-15921.7939453125</v>
      </c>
    </row>
    <row r="505" spans="1:39" ht="16.5" hidden="1" x14ac:dyDescent="0.5">
      <c r="A505" s="20" t="str">
        <f>INDEX(Resource_Match!$B$2:$B$17,MATCH($H505,Resource_Match!$C$2:$C$17,0))</f>
        <v>Wind</v>
      </c>
      <c r="B505" s="20" t="str">
        <f>INDEX(Resource_Match!$A$2:$A$17,MATCH($H505,Resource_Match!$C$2:$C$17,0))</f>
        <v>Onshore Wind</v>
      </c>
      <c r="C505" s="20" t="str">
        <f>IFERROR(INDEX(Project_Match!$C$3:$C$151,MATCH(I505,Project_Match!$A$3:$A$151,0)),"")</f>
        <v>New Wind</v>
      </c>
      <c r="D505" s="129" t="s">
        <v>409</v>
      </c>
      <c r="E505" s="129">
        <v>0</v>
      </c>
      <c r="F505" s="129" t="s">
        <v>407</v>
      </c>
      <c r="G505" s="130" t="s">
        <v>407</v>
      </c>
      <c r="H505" s="130" t="s">
        <v>59</v>
      </c>
      <c r="I505" s="130" t="s">
        <v>278</v>
      </c>
      <c r="J505" s="129">
        <v>2026</v>
      </c>
      <c r="K505" s="130">
        <v>2</v>
      </c>
      <c r="L505" s="130">
        <v>200</v>
      </c>
      <c r="M505" s="130">
        <v>20</v>
      </c>
      <c r="N505" s="130">
        <v>36.764779700536202</v>
      </c>
      <c r="O505" s="130">
        <v>644.11894035339401</v>
      </c>
      <c r="P505" s="130">
        <v>36.764779700536202</v>
      </c>
      <c r="T505" s="130">
        <v>16924</v>
      </c>
      <c r="U505" s="130">
        <v>554</v>
      </c>
      <c r="AB505" s="130">
        <v>31114.55</v>
      </c>
      <c r="AC505" s="130">
        <v>31114.546386718801</v>
      </c>
      <c r="AD505" s="130">
        <v>48.305591463663298</v>
      </c>
      <c r="AF505" s="130">
        <v>31114.546386718801</v>
      </c>
      <c r="AG505" s="130">
        <v>31114.546386718801</v>
      </c>
      <c r="AH505" s="130">
        <v>28.350515786716102</v>
      </c>
      <c r="AI505" s="130">
        <v>18261.104187011701</v>
      </c>
      <c r="AL505" s="130">
        <v>0</v>
      </c>
      <c r="AM505" s="130">
        <v>-12853.442199707</v>
      </c>
    </row>
    <row r="506" spans="1:39" ht="16.5" hidden="1" x14ac:dyDescent="0.5">
      <c r="A506" s="20" t="str">
        <f>INDEX(Resource_Match!$B$2:$B$17,MATCH($H506,Resource_Match!$C$2:$C$17,0))</f>
        <v>Wind</v>
      </c>
      <c r="B506" s="20" t="str">
        <f>INDEX(Resource_Match!$A$2:$A$17,MATCH($H506,Resource_Match!$C$2:$C$17,0))</f>
        <v>Onshore Wind</v>
      </c>
      <c r="C506" s="20" t="str">
        <f>IFERROR(INDEX(Project_Match!$C$3:$C$151,MATCH(I506,Project_Match!$A$3:$A$151,0)),"")</f>
        <v>New Wind</v>
      </c>
      <c r="D506" s="129" t="s">
        <v>409</v>
      </c>
      <c r="E506" s="129">
        <v>0</v>
      </c>
      <c r="F506" s="129" t="s">
        <v>407</v>
      </c>
      <c r="G506" s="130" t="s">
        <v>407</v>
      </c>
      <c r="H506" s="130" t="s">
        <v>59</v>
      </c>
      <c r="I506" s="130" t="s">
        <v>280</v>
      </c>
      <c r="J506" s="129">
        <v>2026</v>
      </c>
      <c r="K506" s="130">
        <v>2</v>
      </c>
      <c r="L506" s="130">
        <v>200</v>
      </c>
      <c r="M506" s="130">
        <v>24</v>
      </c>
      <c r="N506" s="130">
        <v>36.764779700536202</v>
      </c>
      <c r="O506" s="130">
        <v>644.11894035339401</v>
      </c>
      <c r="P506" s="130">
        <v>36.764779700536202</v>
      </c>
      <c r="T506" s="130">
        <v>16924</v>
      </c>
      <c r="U506" s="130">
        <v>554</v>
      </c>
      <c r="AB506" s="130">
        <v>29432.04</v>
      </c>
      <c r="AC506" s="130">
        <v>29432.036621093801</v>
      </c>
      <c r="AD506" s="130">
        <v>45.693481090535798</v>
      </c>
      <c r="AF506" s="130">
        <v>29432.036621093801</v>
      </c>
      <c r="AG506" s="130">
        <v>29432.036621093801</v>
      </c>
      <c r="AH506" s="130">
        <v>28.350515786716102</v>
      </c>
      <c r="AI506" s="130">
        <v>18261.104187011701</v>
      </c>
      <c r="AL506" s="130">
        <v>0</v>
      </c>
      <c r="AM506" s="130">
        <v>-11170.932434082</v>
      </c>
    </row>
    <row r="507" spans="1:39" ht="16.5" hidden="1" x14ac:dyDescent="0.5">
      <c r="A507" s="20" t="str">
        <f>INDEX(Resource_Match!$B$2:$B$17,MATCH($H507,Resource_Match!$C$2:$C$17,0))</f>
        <v>Coal</v>
      </c>
      <c r="B507" s="20" t="str">
        <f>INDEX(Resource_Match!$A$2:$A$17,MATCH($H507,Resource_Match!$C$2:$C$17,0))</f>
        <v>Coal</v>
      </c>
      <c r="C507" s="20" t="str">
        <f>IFERROR(INDEX(Project_Match!$C$3:$C$151,MATCH(I507,Project_Match!$A$3:$A$151,0)),"")</f>
        <v/>
      </c>
      <c r="D507" s="129" t="s">
        <v>409</v>
      </c>
      <c r="E507" s="129">
        <v>0</v>
      </c>
      <c r="F507" s="129" t="s">
        <v>407</v>
      </c>
      <c r="G507" s="130" t="s">
        <v>407</v>
      </c>
      <c r="H507" s="130" t="s">
        <v>38</v>
      </c>
      <c r="I507" s="130" t="s">
        <v>339</v>
      </c>
      <c r="J507" s="129">
        <v>2027</v>
      </c>
      <c r="K507" s="130">
        <v>1</v>
      </c>
      <c r="L507" s="130">
        <v>385</v>
      </c>
      <c r="M507" s="130">
        <v>385</v>
      </c>
      <c r="N507" s="130">
        <v>45.034885321662799</v>
      </c>
      <c r="O507" s="130">
        <v>1291.77172851563</v>
      </c>
      <c r="P507" s="130">
        <v>38.301954827599602</v>
      </c>
      <c r="T507" s="130">
        <v>3945.05662536621</v>
      </c>
      <c r="U507" s="130">
        <v>0</v>
      </c>
      <c r="V507" s="130">
        <v>9500.0024320098491</v>
      </c>
      <c r="W507" s="130">
        <v>12271834.5625</v>
      </c>
      <c r="X507" s="130">
        <v>31718.416137695302</v>
      </c>
      <c r="Z507" s="130">
        <v>2.5846515430235502</v>
      </c>
      <c r="AB507" s="130">
        <v>2762.92</v>
      </c>
      <c r="AC507" s="130">
        <v>34481.331787109397</v>
      </c>
      <c r="AD507" s="130">
        <v>26.693053444304599</v>
      </c>
      <c r="AF507" s="130">
        <v>34481.331787109397</v>
      </c>
      <c r="AG507" s="130">
        <v>19633.284301757802</v>
      </c>
      <c r="AH507" s="130">
        <v>31.6097554061095</v>
      </c>
      <c r="AI507" s="130">
        <v>40832.588378906301</v>
      </c>
      <c r="AL507" s="130">
        <v>0</v>
      </c>
      <c r="AM507" s="130">
        <v>6351.2565917968795</v>
      </c>
    </row>
    <row r="508" spans="1:39" ht="16.5" hidden="1" x14ac:dyDescent="0.5">
      <c r="A508" s="20" t="str">
        <f>INDEX(Resource_Match!$B$2:$B$17,MATCH($H508,Resource_Match!$C$2:$C$17,0))</f>
        <v>Coal</v>
      </c>
      <c r="B508" s="20" t="str">
        <f>INDEX(Resource_Match!$A$2:$A$17,MATCH($H508,Resource_Match!$C$2:$C$17,0))</f>
        <v>Coal</v>
      </c>
      <c r="C508" s="20" t="str">
        <f>IFERROR(INDEX(Project_Match!$C$3:$C$151,MATCH(I508,Project_Match!$A$3:$A$151,0)),"")</f>
        <v/>
      </c>
      <c r="D508" s="129" t="s">
        <v>409</v>
      </c>
      <c r="E508" s="129">
        <v>0</v>
      </c>
      <c r="F508" s="129" t="s">
        <v>407</v>
      </c>
      <c r="G508" s="130" t="s">
        <v>407</v>
      </c>
      <c r="H508" s="130" t="s">
        <v>38</v>
      </c>
      <c r="I508" s="130" t="s">
        <v>340</v>
      </c>
      <c r="J508" s="129">
        <v>2027</v>
      </c>
      <c r="K508" s="130">
        <v>1</v>
      </c>
      <c r="L508" s="130">
        <v>395</v>
      </c>
      <c r="M508" s="130">
        <v>395</v>
      </c>
      <c r="N508" s="130">
        <v>45.034890891182599</v>
      </c>
      <c r="O508" s="130">
        <v>1321.91649246216</v>
      </c>
      <c r="P508" s="130">
        <v>38.203470679791899</v>
      </c>
      <c r="T508" s="130">
        <v>3945.05662536621</v>
      </c>
      <c r="U508" s="130">
        <v>0</v>
      </c>
      <c r="V508" s="130">
        <v>9499.9977610987407</v>
      </c>
      <c r="W508" s="130">
        <v>12558203.71875</v>
      </c>
      <c r="X508" s="130">
        <v>32458.5895996094</v>
      </c>
      <c r="Z508" s="130">
        <v>2.5846522581208902</v>
      </c>
      <c r="AB508" s="130">
        <v>2912.1</v>
      </c>
      <c r="AC508" s="130">
        <v>35370.691528320298</v>
      </c>
      <c r="AD508" s="130">
        <v>26.757130068360102</v>
      </c>
      <c r="AF508" s="130">
        <v>35370.691528320298</v>
      </c>
      <c r="AG508" s="130">
        <v>20487.000854492198</v>
      </c>
      <c r="AH508" s="130">
        <v>31.627037693208798</v>
      </c>
      <c r="AI508" s="130">
        <v>41808.302734375</v>
      </c>
      <c r="AL508" s="130">
        <v>0</v>
      </c>
      <c r="AM508" s="130">
        <v>6437.6112060546902</v>
      </c>
    </row>
    <row r="509" spans="1:39" ht="16.5" hidden="1" x14ac:dyDescent="0.5">
      <c r="A509" s="20" t="str">
        <f>INDEX(Resource_Match!$B$2:$B$17,MATCH($H509,Resource_Match!$C$2:$C$17,0))</f>
        <v>Gas</v>
      </c>
      <c r="B509" s="20" t="str">
        <f>INDEX(Resource_Match!$A$2:$A$17,MATCH($H509,Resource_Match!$C$2:$C$17,0))</f>
        <v>Gas</v>
      </c>
      <c r="C509" s="20" t="str">
        <f>IFERROR(INDEX(Project_Match!$C$3:$C$151,MATCH(I509,Project_Match!$A$3:$A$151,0)),"")</f>
        <v/>
      </c>
      <c r="D509" s="129" t="s">
        <v>409</v>
      </c>
      <c r="E509" s="129">
        <v>0</v>
      </c>
      <c r="F509" s="129" t="s">
        <v>407</v>
      </c>
      <c r="G509" s="130" t="s">
        <v>407</v>
      </c>
      <c r="H509" s="130" t="s">
        <v>40</v>
      </c>
      <c r="I509" s="130" t="s">
        <v>414</v>
      </c>
      <c r="J509" s="129">
        <v>2027</v>
      </c>
      <c r="K509" s="130">
        <v>1</v>
      </c>
      <c r="L509" s="130">
        <v>295</v>
      </c>
      <c r="M509" s="130">
        <v>295</v>
      </c>
      <c r="N509" s="130">
        <v>86.603177958307597</v>
      </c>
      <c r="O509" s="130">
        <v>190.83677673339801</v>
      </c>
      <c r="P509" s="130">
        <v>7.3847526017103302</v>
      </c>
      <c r="T509" s="130">
        <v>646.90435791015602</v>
      </c>
      <c r="U509" s="130">
        <v>26.954347610473601</v>
      </c>
      <c r="V509" s="130">
        <v>10650.0010626322</v>
      </c>
      <c r="W509" s="130">
        <v>2092412.25</v>
      </c>
      <c r="X509" s="130">
        <v>7101.99462890625</v>
      </c>
      <c r="Z509" s="130">
        <v>3.3941660535137101</v>
      </c>
      <c r="AA509" s="130">
        <v>104.11163330078099</v>
      </c>
      <c r="AB509" s="130">
        <v>326.62</v>
      </c>
      <c r="AC509" s="130">
        <v>7532.7214355468795</v>
      </c>
      <c r="AD509" s="130">
        <v>39.472063846845401</v>
      </c>
      <c r="AE509" s="130">
        <v>17683.973144531301</v>
      </c>
      <c r="AF509" s="130">
        <v>25216.6945800781</v>
      </c>
      <c r="AG509" s="130">
        <v>7532.671875</v>
      </c>
      <c r="AH509" s="130">
        <v>45.064074963465501</v>
      </c>
      <c r="AI509" s="130">
        <v>8599.8828125</v>
      </c>
      <c r="AL509" s="130">
        <v>0</v>
      </c>
      <c r="AM509" s="130">
        <v>-16616.8117675781</v>
      </c>
    </row>
    <row r="510" spans="1:39" ht="16.5" hidden="1" x14ac:dyDescent="0.5">
      <c r="A510" s="20" t="str">
        <f>INDEX(Resource_Match!$B$2:$B$17,MATCH($H510,Resource_Match!$C$2:$C$17,0))</f>
        <v>Wind</v>
      </c>
      <c r="B510" s="20" t="str">
        <f>INDEX(Resource_Match!$A$2:$A$17,MATCH($H510,Resource_Match!$C$2:$C$17,0))</f>
        <v>Onshore Wind</v>
      </c>
      <c r="C510" s="20" t="str">
        <f>IFERROR(INDEX(Project_Match!$C$3:$C$151,MATCH(I510,Project_Match!$A$3:$A$151,0)),"")</f>
        <v>New Wind</v>
      </c>
      <c r="D510" s="129" t="s">
        <v>409</v>
      </c>
      <c r="E510" s="129">
        <v>0</v>
      </c>
      <c r="F510" s="129" t="s">
        <v>407</v>
      </c>
      <c r="G510" s="130" t="s">
        <v>407</v>
      </c>
      <c r="H510" s="130" t="s">
        <v>59</v>
      </c>
      <c r="I510" s="130" t="s">
        <v>278</v>
      </c>
      <c r="J510" s="129">
        <v>2027</v>
      </c>
      <c r="K510" s="130">
        <v>2</v>
      </c>
      <c r="L510" s="130">
        <v>200</v>
      </c>
      <c r="M510" s="130">
        <v>20</v>
      </c>
      <c r="N510" s="130">
        <v>36.705609652549697</v>
      </c>
      <c r="O510" s="130">
        <v>643.08228111267101</v>
      </c>
      <c r="P510" s="130">
        <v>36.705609652549697</v>
      </c>
      <c r="T510" s="130">
        <v>16924</v>
      </c>
      <c r="U510" s="130">
        <v>552</v>
      </c>
      <c r="AB510" s="130">
        <v>31747.89</v>
      </c>
      <c r="AC510" s="130">
        <v>31747.890625</v>
      </c>
      <c r="AD510" s="130">
        <v>49.3683181101947</v>
      </c>
      <c r="AF510" s="130">
        <v>31747.890625</v>
      </c>
      <c r="AG510" s="130">
        <v>31747.890625</v>
      </c>
      <c r="AH510" s="130">
        <v>29.592213102726198</v>
      </c>
      <c r="AI510" s="130">
        <v>19030.227905273401</v>
      </c>
      <c r="AL510" s="130">
        <v>0</v>
      </c>
      <c r="AM510" s="130">
        <v>-12717.662719726601</v>
      </c>
    </row>
    <row r="511" spans="1:39" ht="16.5" hidden="1" x14ac:dyDescent="0.5">
      <c r="A511" s="20" t="str">
        <f>INDEX(Resource_Match!$B$2:$B$17,MATCH($H511,Resource_Match!$C$2:$C$17,0))</f>
        <v>Wind</v>
      </c>
      <c r="B511" s="20" t="str">
        <f>INDEX(Resource_Match!$A$2:$A$17,MATCH($H511,Resource_Match!$C$2:$C$17,0))</f>
        <v>Onshore Wind</v>
      </c>
      <c r="C511" s="20" t="str">
        <f>IFERROR(INDEX(Project_Match!$C$3:$C$151,MATCH(I511,Project_Match!$A$3:$A$151,0)),"")</f>
        <v>New Wind</v>
      </c>
      <c r="D511" s="129" t="s">
        <v>409</v>
      </c>
      <c r="E511" s="129">
        <v>0</v>
      </c>
      <c r="F511" s="129" t="s">
        <v>407</v>
      </c>
      <c r="G511" s="130" t="s">
        <v>407</v>
      </c>
      <c r="H511" s="130" t="s">
        <v>59</v>
      </c>
      <c r="I511" s="130" t="s">
        <v>280</v>
      </c>
      <c r="J511" s="129">
        <v>2027</v>
      </c>
      <c r="K511" s="130">
        <v>2</v>
      </c>
      <c r="L511" s="130">
        <v>200</v>
      </c>
      <c r="M511" s="130">
        <v>24</v>
      </c>
      <c r="N511" s="130">
        <v>36.705609652549697</v>
      </c>
      <c r="O511" s="130">
        <v>643.08228111267101</v>
      </c>
      <c r="P511" s="130">
        <v>36.705609652549697</v>
      </c>
      <c r="T511" s="130">
        <v>16924</v>
      </c>
      <c r="U511" s="130">
        <v>552</v>
      </c>
      <c r="AB511" s="130">
        <v>30031.14</v>
      </c>
      <c r="AC511" s="130">
        <v>30031.1350097656</v>
      </c>
      <c r="AD511" s="130">
        <v>46.6987443003488</v>
      </c>
      <c r="AF511" s="130">
        <v>30031.1350097656</v>
      </c>
      <c r="AG511" s="130">
        <v>30031.1350097656</v>
      </c>
      <c r="AH511" s="130">
        <v>29.592213102726198</v>
      </c>
      <c r="AI511" s="130">
        <v>19030.227905273401</v>
      </c>
      <c r="AL511" s="130">
        <v>0</v>
      </c>
      <c r="AM511" s="130">
        <v>-11000.9071044922</v>
      </c>
    </row>
    <row r="512" spans="1:39" ht="16.5" hidden="1" x14ac:dyDescent="0.5">
      <c r="A512" s="20" t="str">
        <f>INDEX(Resource_Match!$B$2:$B$17,MATCH($H512,Resource_Match!$C$2:$C$17,0))</f>
        <v>Coal</v>
      </c>
      <c r="B512" s="20" t="str">
        <f>INDEX(Resource_Match!$A$2:$A$17,MATCH($H512,Resource_Match!$C$2:$C$17,0))</f>
        <v>Coal</v>
      </c>
      <c r="C512" s="20" t="str">
        <f>IFERROR(INDEX(Project_Match!$C$3:$C$151,MATCH(I512,Project_Match!$A$3:$A$151,0)),"")</f>
        <v/>
      </c>
      <c r="D512" s="129" t="s">
        <v>409</v>
      </c>
      <c r="E512" s="129">
        <v>0</v>
      </c>
      <c r="F512" s="129" t="s">
        <v>407</v>
      </c>
      <c r="G512" s="130" t="s">
        <v>407</v>
      </c>
      <c r="H512" s="130" t="s">
        <v>38</v>
      </c>
      <c r="I512" s="130" t="s">
        <v>339</v>
      </c>
      <c r="J512" s="129">
        <v>2028</v>
      </c>
      <c r="K512" s="130">
        <v>1</v>
      </c>
      <c r="L512" s="130">
        <v>385</v>
      </c>
      <c r="M512" s="130">
        <v>385</v>
      </c>
      <c r="N512" s="130">
        <v>45.0413027369855</v>
      </c>
      <c r="O512" s="130">
        <v>1028.30921936035</v>
      </c>
      <c r="P512" s="130">
        <v>30.406796872718701</v>
      </c>
      <c r="T512" s="130">
        <v>3956.4290618896498</v>
      </c>
      <c r="U512" s="130">
        <v>0</v>
      </c>
      <c r="V512" s="130">
        <v>9500.0023495623791</v>
      </c>
      <c r="W512" s="130">
        <v>9768940</v>
      </c>
      <c r="X512" s="130">
        <v>25727.776489257802</v>
      </c>
      <c r="Y512" s="130">
        <v>13647.859100341801</v>
      </c>
      <c r="Z512" s="130">
        <v>4.0306968401484298</v>
      </c>
      <c r="AB512" s="130">
        <v>2246.62</v>
      </c>
      <c r="AC512" s="130">
        <v>41622.252197265603</v>
      </c>
      <c r="AD512" s="130">
        <v>40.476396995795</v>
      </c>
      <c r="AF512" s="130">
        <v>41622.252197265603</v>
      </c>
      <c r="AG512" s="130">
        <v>19041.877380371101</v>
      </c>
      <c r="AH512" s="130">
        <v>43.7596355243208</v>
      </c>
      <c r="AI512" s="130">
        <v>44998.436645507798</v>
      </c>
      <c r="AL512" s="130">
        <v>0</v>
      </c>
      <c r="AM512" s="130">
        <v>3376.1844482421898</v>
      </c>
    </row>
    <row r="513" spans="1:39" ht="16.5" hidden="1" x14ac:dyDescent="0.5">
      <c r="A513" s="20" t="str">
        <f>INDEX(Resource_Match!$B$2:$B$17,MATCH($H513,Resource_Match!$C$2:$C$17,0))</f>
        <v>Coal</v>
      </c>
      <c r="B513" s="20" t="str">
        <f>INDEX(Resource_Match!$A$2:$A$17,MATCH($H513,Resource_Match!$C$2:$C$17,0))</f>
        <v>Coal</v>
      </c>
      <c r="C513" s="20" t="str">
        <f>IFERROR(INDEX(Project_Match!$C$3:$C$151,MATCH(I513,Project_Match!$A$3:$A$151,0)),"")</f>
        <v/>
      </c>
      <c r="D513" s="129" t="s">
        <v>409</v>
      </c>
      <c r="E513" s="129">
        <v>0</v>
      </c>
      <c r="F513" s="129" t="s">
        <v>407</v>
      </c>
      <c r="G513" s="130" t="s">
        <v>407</v>
      </c>
      <c r="H513" s="130" t="s">
        <v>38</v>
      </c>
      <c r="I513" s="130" t="s">
        <v>340</v>
      </c>
      <c r="J513" s="129">
        <v>2028</v>
      </c>
      <c r="K513" s="130">
        <v>1</v>
      </c>
      <c r="L513" s="130">
        <v>395</v>
      </c>
      <c r="M513" s="130">
        <v>395</v>
      </c>
      <c r="N513" s="130">
        <v>45.041307497408198</v>
      </c>
      <c r="O513" s="130">
        <v>1047.59059143066</v>
      </c>
      <c r="P513" s="130">
        <v>30.192714931367298</v>
      </c>
      <c r="T513" s="130">
        <v>3956.4290618896498</v>
      </c>
      <c r="U513" s="130">
        <v>0</v>
      </c>
      <c r="V513" s="130">
        <v>9499.9966651177092</v>
      </c>
      <c r="W513" s="130">
        <v>9952107.125</v>
      </c>
      <c r="X513" s="130">
        <v>26210.177856445302</v>
      </c>
      <c r="Y513" s="130">
        <v>13903.760345459001</v>
      </c>
      <c r="Z513" s="130">
        <v>4.0306979916983501</v>
      </c>
      <c r="AB513" s="130">
        <v>2357.3000000000002</v>
      </c>
      <c r="AC513" s="130">
        <v>42471.234252929702</v>
      </c>
      <c r="AD513" s="130">
        <v>40.5418248315193</v>
      </c>
      <c r="AF513" s="130">
        <v>42471.234252929702</v>
      </c>
      <c r="AG513" s="130">
        <v>19854.329406738299</v>
      </c>
      <c r="AH513" s="130">
        <v>43.814978558630699</v>
      </c>
      <c r="AI513" s="130">
        <v>45900.159301757798</v>
      </c>
      <c r="AL513" s="130">
        <v>0</v>
      </c>
      <c r="AM513" s="130">
        <v>3428.92504882813</v>
      </c>
    </row>
    <row r="514" spans="1:39" ht="16.5" hidden="1" x14ac:dyDescent="0.5">
      <c r="A514" s="20" t="str">
        <f>INDEX(Resource_Match!$B$2:$B$17,MATCH($H514,Resource_Match!$C$2:$C$17,0))</f>
        <v>Gas</v>
      </c>
      <c r="B514" s="20" t="str">
        <f>INDEX(Resource_Match!$A$2:$A$17,MATCH($H514,Resource_Match!$C$2:$C$17,0))</f>
        <v>Gas</v>
      </c>
      <c r="C514" s="20" t="str">
        <f>IFERROR(INDEX(Project_Match!$C$3:$C$151,MATCH(I514,Project_Match!$A$3:$A$151,0)),"")</f>
        <v/>
      </c>
      <c r="D514" s="129" t="s">
        <v>409</v>
      </c>
      <c r="E514" s="129">
        <v>0</v>
      </c>
      <c r="F514" s="129" t="s">
        <v>407</v>
      </c>
      <c r="G514" s="130" t="s">
        <v>407</v>
      </c>
      <c r="H514" s="130" t="s">
        <v>40</v>
      </c>
      <c r="I514" s="130" t="s">
        <v>414</v>
      </c>
      <c r="J514" s="129">
        <v>2028</v>
      </c>
      <c r="K514" s="130">
        <v>1</v>
      </c>
      <c r="L514" s="130">
        <v>295</v>
      </c>
      <c r="M514" s="130">
        <v>295</v>
      </c>
      <c r="N514" s="130">
        <v>86.617620680773896</v>
      </c>
      <c r="O514" s="130">
        <v>190.83682250976599</v>
      </c>
      <c r="P514" s="130">
        <v>7.3645774485877897</v>
      </c>
      <c r="T514" s="130">
        <v>646.90444946289097</v>
      </c>
      <c r="U514" s="130">
        <v>26.9543571472168</v>
      </c>
      <c r="V514" s="130">
        <v>10649.998180492599</v>
      </c>
      <c r="W514" s="130">
        <v>2092412.25</v>
      </c>
      <c r="X514" s="130">
        <v>7384.4716796875</v>
      </c>
      <c r="Y514" s="130">
        <v>1694.4249877929699</v>
      </c>
      <c r="Z514" s="130">
        <v>4.33896172586471</v>
      </c>
      <c r="AA514" s="130">
        <v>106.40208435058599</v>
      </c>
      <c r="AB514" s="130">
        <v>333.76</v>
      </c>
      <c r="AC514" s="130">
        <v>9519.056640625</v>
      </c>
      <c r="AD514" s="130">
        <v>49.880607502453501</v>
      </c>
      <c r="AE514" s="130">
        <v>18073.01953125</v>
      </c>
      <c r="AF514" s="130">
        <v>27592.076171875</v>
      </c>
      <c r="AG514" s="130">
        <v>9519.00537109375</v>
      </c>
      <c r="AH514" s="130">
        <v>59.2111026729551</v>
      </c>
      <c r="AI514" s="130">
        <v>11299.658691406299</v>
      </c>
      <c r="AL514" s="130">
        <v>0</v>
      </c>
      <c r="AM514" s="130">
        <v>-16292.417480468799</v>
      </c>
    </row>
    <row r="515" spans="1:39" ht="16.5" hidden="1" x14ac:dyDescent="0.5">
      <c r="A515" s="20" t="str">
        <f>INDEX(Resource_Match!$B$2:$B$17,MATCH($H515,Resource_Match!$C$2:$C$17,0))</f>
        <v>Wind</v>
      </c>
      <c r="B515" s="20" t="str">
        <f>INDEX(Resource_Match!$A$2:$A$17,MATCH($H515,Resource_Match!$C$2:$C$17,0))</f>
        <v>Onshore Wind</v>
      </c>
      <c r="C515" s="20" t="str">
        <f>IFERROR(INDEX(Project_Match!$C$3:$C$151,MATCH(I515,Project_Match!$A$3:$A$151,0)),"")</f>
        <v>New Wind</v>
      </c>
      <c r="D515" s="129" t="s">
        <v>409</v>
      </c>
      <c r="E515" s="129">
        <v>0</v>
      </c>
      <c r="F515" s="129" t="s">
        <v>407</v>
      </c>
      <c r="G515" s="130" t="s">
        <v>407</v>
      </c>
      <c r="H515" s="130" t="s">
        <v>59</v>
      </c>
      <c r="I515" s="130" t="s">
        <v>278</v>
      </c>
      <c r="J515" s="129">
        <v>2028</v>
      </c>
      <c r="K515" s="130">
        <v>2</v>
      </c>
      <c r="L515" s="130">
        <v>200</v>
      </c>
      <c r="M515" s="130">
        <v>20</v>
      </c>
      <c r="N515" s="130">
        <v>36.7810169204337</v>
      </c>
      <c r="O515" s="130">
        <v>646.16890525817905</v>
      </c>
      <c r="P515" s="130">
        <v>36.7810169204337</v>
      </c>
      <c r="T515" s="130">
        <v>16984</v>
      </c>
      <c r="U515" s="130">
        <v>538</v>
      </c>
      <c r="AB515" s="130">
        <v>32602.080000000002</v>
      </c>
      <c r="AC515" s="130">
        <v>32602.078613281301</v>
      </c>
      <c r="AD515" s="130">
        <v>50.454421975404401</v>
      </c>
      <c r="AF515" s="130">
        <v>32602.078613281301</v>
      </c>
      <c r="AG515" s="130">
        <v>32602.078613281301</v>
      </c>
      <c r="AH515" s="130">
        <v>39.931614878286801</v>
      </c>
      <c r="AI515" s="130">
        <v>25802.567871093801</v>
      </c>
      <c r="AL515" s="130">
        <v>0</v>
      </c>
      <c r="AM515" s="130">
        <v>-6799.5107421875</v>
      </c>
    </row>
    <row r="516" spans="1:39" ht="16.5" hidden="1" x14ac:dyDescent="0.5">
      <c r="A516" s="20" t="str">
        <f>INDEX(Resource_Match!$B$2:$B$17,MATCH($H516,Resource_Match!$C$2:$C$17,0))</f>
        <v>Wind</v>
      </c>
      <c r="B516" s="20" t="str">
        <f>INDEX(Resource_Match!$A$2:$A$17,MATCH($H516,Resource_Match!$C$2:$C$17,0))</f>
        <v>Onshore Wind</v>
      </c>
      <c r="C516" s="20" t="str">
        <f>IFERROR(INDEX(Project_Match!$C$3:$C$151,MATCH(I516,Project_Match!$A$3:$A$151,0)),"")</f>
        <v>New Wind</v>
      </c>
      <c r="D516" s="129" t="s">
        <v>409</v>
      </c>
      <c r="E516" s="129">
        <v>0</v>
      </c>
      <c r="F516" s="129" t="s">
        <v>407</v>
      </c>
      <c r="G516" s="130" t="s">
        <v>407</v>
      </c>
      <c r="H516" s="130" t="s">
        <v>59</v>
      </c>
      <c r="I516" s="130" t="s">
        <v>280</v>
      </c>
      <c r="J516" s="129">
        <v>2028</v>
      </c>
      <c r="K516" s="130">
        <v>2</v>
      </c>
      <c r="L516" s="130">
        <v>200</v>
      </c>
      <c r="M516" s="130">
        <v>24</v>
      </c>
      <c r="N516" s="130">
        <v>36.7810169204337</v>
      </c>
      <c r="O516" s="130">
        <v>646.16890525817905</v>
      </c>
      <c r="P516" s="130">
        <v>36.7810169204337</v>
      </c>
      <c r="T516" s="130">
        <v>16984</v>
      </c>
      <c r="U516" s="130">
        <v>538</v>
      </c>
      <c r="AB516" s="130">
        <v>30839.13</v>
      </c>
      <c r="AC516" s="130">
        <v>30839.1286621094</v>
      </c>
      <c r="AD516" s="130">
        <v>47.726110636332002</v>
      </c>
      <c r="AF516" s="130">
        <v>30839.1286621094</v>
      </c>
      <c r="AG516" s="130">
        <v>30839.1286621094</v>
      </c>
      <c r="AH516" s="130">
        <v>39.931614878286801</v>
      </c>
      <c r="AI516" s="130">
        <v>25802.567871093801</v>
      </c>
      <c r="AL516" s="130">
        <v>0</v>
      </c>
      <c r="AM516" s="130">
        <v>-5036.5607910156295</v>
      </c>
    </row>
    <row r="517" spans="1:39" ht="16.5" hidden="1" x14ac:dyDescent="0.5">
      <c r="A517" s="20" t="str">
        <f>INDEX(Resource_Match!$B$2:$B$17,MATCH($H517,Resource_Match!$C$2:$C$17,0))</f>
        <v>Coal</v>
      </c>
      <c r="B517" s="20" t="str">
        <f>INDEX(Resource_Match!$A$2:$A$17,MATCH($H517,Resource_Match!$C$2:$C$17,0))</f>
        <v>Coal</v>
      </c>
      <c r="C517" s="20" t="str">
        <f>IFERROR(INDEX(Project_Match!$C$3:$C$151,MATCH(I517,Project_Match!$A$3:$A$151,0)),"")</f>
        <v/>
      </c>
      <c r="D517" s="129" t="s">
        <v>409</v>
      </c>
      <c r="E517" s="129">
        <v>0</v>
      </c>
      <c r="F517" s="129" t="s">
        <v>407</v>
      </c>
      <c r="G517" s="130" t="s">
        <v>407</v>
      </c>
      <c r="H517" s="130" t="s">
        <v>38</v>
      </c>
      <c r="I517" s="130" t="s">
        <v>339</v>
      </c>
      <c r="J517" s="129">
        <v>2029</v>
      </c>
      <c r="K517" s="130">
        <v>1</v>
      </c>
      <c r="L517" s="130">
        <v>385</v>
      </c>
      <c r="M517" s="130">
        <v>385</v>
      </c>
      <c r="N517" s="130">
        <v>45.034897763597698</v>
      </c>
      <c r="O517" s="130">
        <v>892.12532424926803</v>
      </c>
      <c r="P517" s="130">
        <v>26.4521533608868</v>
      </c>
      <c r="T517" s="130">
        <v>3945.0567779541002</v>
      </c>
      <c r="U517" s="130">
        <v>0</v>
      </c>
      <c r="V517" s="130">
        <v>9499.9974579041991</v>
      </c>
      <c r="W517" s="130">
        <v>8475188.3125</v>
      </c>
      <c r="X517" s="130">
        <v>22893.423034668001</v>
      </c>
      <c r="Y517" s="130">
        <v>12249.294342040999</v>
      </c>
      <c r="Z517" s="130">
        <v>4.1465411836191599</v>
      </c>
      <c r="AB517" s="130">
        <v>1991.02</v>
      </c>
      <c r="AC517" s="130">
        <v>37133.732543945298</v>
      </c>
      <c r="AD517" s="130">
        <v>41.623896928599898</v>
      </c>
      <c r="AF517" s="130">
        <v>37133.732543945298</v>
      </c>
      <c r="AG517" s="130">
        <v>13979.540649414101</v>
      </c>
      <c r="AH517" s="130">
        <v>43.588674011968997</v>
      </c>
      <c r="AI517" s="130">
        <v>38886.559936523401</v>
      </c>
      <c r="AL517" s="130">
        <v>0</v>
      </c>
      <c r="AM517" s="130">
        <v>1752.82739257813</v>
      </c>
    </row>
    <row r="518" spans="1:39" ht="16.5" hidden="1" x14ac:dyDescent="0.5">
      <c r="A518" s="20" t="str">
        <f>INDEX(Resource_Match!$B$2:$B$17,MATCH($H518,Resource_Match!$C$2:$C$17,0))</f>
        <v>Coal</v>
      </c>
      <c r="B518" s="20" t="str">
        <f>INDEX(Resource_Match!$A$2:$A$17,MATCH($H518,Resource_Match!$C$2:$C$17,0))</f>
        <v>Coal</v>
      </c>
      <c r="C518" s="20" t="str">
        <f>IFERROR(INDEX(Project_Match!$C$3:$C$151,MATCH(I518,Project_Match!$A$3:$A$151,0)),"")</f>
        <v/>
      </c>
      <c r="D518" s="129" t="s">
        <v>409</v>
      </c>
      <c r="E518" s="129">
        <v>0</v>
      </c>
      <c r="F518" s="129" t="s">
        <v>407</v>
      </c>
      <c r="G518" s="130" t="s">
        <v>407</v>
      </c>
      <c r="H518" s="130" t="s">
        <v>38</v>
      </c>
      <c r="I518" s="130" t="s">
        <v>340</v>
      </c>
      <c r="J518" s="129">
        <v>2029</v>
      </c>
      <c r="K518" s="130">
        <v>1</v>
      </c>
      <c r="L518" s="130">
        <v>395</v>
      </c>
      <c r="M518" s="130">
        <v>395</v>
      </c>
      <c r="N518" s="130">
        <v>45.034883835503003</v>
      </c>
      <c r="O518" s="130">
        <v>847.79129409790005</v>
      </c>
      <c r="P518" s="130">
        <v>24.5012223021184</v>
      </c>
      <c r="T518" s="130">
        <v>3945.0567779541002</v>
      </c>
      <c r="U518" s="130">
        <v>0</v>
      </c>
      <c r="V518" s="130">
        <v>9499.9990635312497</v>
      </c>
      <c r="W518" s="130">
        <v>8054016.5</v>
      </c>
      <c r="X518" s="130">
        <v>21755.741027831999</v>
      </c>
      <c r="Y518" s="130">
        <v>11640.5702209473</v>
      </c>
      <c r="Z518" s="130">
        <v>4.1465412007511198</v>
      </c>
      <c r="AB518" s="130">
        <v>1949.86</v>
      </c>
      <c r="AC518" s="130">
        <v>35346.171630859397</v>
      </c>
      <c r="AD518" s="130">
        <v>41.692067230378598</v>
      </c>
      <c r="AF518" s="130">
        <v>35346.171630859397</v>
      </c>
      <c r="AG518" s="130">
        <v>12154.763061523399</v>
      </c>
      <c r="AH518" s="130">
        <v>43.797271442943803</v>
      </c>
      <c r="AI518" s="130">
        <v>37130.945434570298</v>
      </c>
      <c r="AL518" s="130">
        <v>0</v>
      </c>
      <c r="AM518" s="130">
        <v>1784.77380371094</v>
      </c>
    </row>
    <row r="519" spans="1:39" ht="16.5" hidden="1" x14ac:dyDescent="0.5">
      <c r="A519" s="20" t="str">
        <f>INDEX(Resource_Match!$B$2:$B$17,MATCH($H519,Resource_Match!$C$2:$C$17,0))</f>
        <v>Gas</v>
      </c>
      <c r="B519" s="20" t="str">
        <f>INDEX(Resource_Match!$A$2:$A$17,MATCH($H519,Resource_Match!$C$2:$C$17,0))</f>
        <v>Gas</v>
      </c>
      <c r="C519" s="20" t="str">
        <f>IFERROR(INDEX(Project_Match!$C$3:$C$151,MATCH(I519,Project_Match!$A$3:$A$151,0)),"")</f>
        <v/>
      </c>
      <c r="D519" s="129" t="s">
        <v>409</v>
      </c>
      <c r="E519" s="129">
        <v>0</v>
      </c>
      <c r="F519" s="129" t="s">
        <v>407</v>
      </c>
      <c r="G519" s="130" t="s">
        <v>407</v>
      </c>
      <c r="H519" s="130" t="s">
        <v>40</v>
      </c>
      <c r="I519" s="130" t="s">
        <v>414</v>
      </c>
      <c r="J519" s="129">
        <v>2029</v>
      </c>
      <c r="K519" s="130">
        <v>1</v>
      </c>
      <c r="L519" s="130">
        <v>295</v>
      </c>
      <c r="M519" s="130">
        <v>295</v>
      </c>
      <c r="N519" s="130">
        <v>86.603172791741301</v>
      </c>
      <c r="O519" s="130">
        <v>195.17400360107399</v>
      </c>
      <c r="P519" s="130">
        <v>7.5525889482653898</v>
      </c>
      <c r="T519" s="130">
        <v>661.60678100585903</v>
      </c>
      <c r="U519" s="130">
        <v>27.566952705383301</v>
      </c>
      <c r="V519" s="130">
        <v>10649.9989709109</v>
      </c>
      <c r="W519" s="130">
        <v>2139967</v>
      </c>
      <c r="X519" s="130">
        <v>7614.7158203125</v>
      </c>
      <c r="Y519" s="130">
        <v>1792.77880859375</v>
      </c>
      <c r="Z519" s="130">
        <v>4.3960933177503403</v>
      </c>
      <c r="AA519" s="130">
        <v>111.214344024658</v>
      </c>
      <c r="AB519" s="130">
        <v>348.78</v>
      </c>
      <c r="AC519" s="130">
        <v>9867.49169921875</v>
      </c>
      <c r="AD519" s="130">
        <v>50.557407836893098</v>
      </c>
      <c r="AE519" s="130">
        <v>18470.623535156301</v>
      </c>
      <c r="AF519" s="130">
        <v>28338.115234375</v>
      </c>
      <c r="AG519" s="130">
        <v>9867.44189453125</v>
      </c>
      <c r="AH519" s="130">
        <v>56.976347016695101</v>
      </c>
      <c r="AI519" s="130">
        <v>11120.3017578125</v>
      </c>
      <c r="AL519" s="130">
        <v>0</v>
      </c>
      <c r="AM519" s="130">
        <v>-17217.8134765625</v>
      </c>
    </row>
    <row r="520" spans="1:39" ht="16.5" hidden="1" x14ac:dyDescent="0.5">
      <c r="A520" s="20" t="str">
        <f>INDEX(Resource_Match!$B$2:$B$17,MATCH($H520,Resource_Match!$C$2:$C$17,0))</f>
        <v>Wind</v>
      </c>
      <c r="B520" s="20" t="str">
        <f>INDEX(Resource_Match!$A$2:$A$17,MATCH($H520,Resource_Match!$C$2:$C$17,0))</f>
        <v>Onshore Wind</v>
      </c>
      <c r="C520" s="20" t="str">
        <f>IFERROR(INDEX(Project_Match!$C$3:$C$151,MATCH(I520,Project_Match!$A$3:$A$151,0)),"")</f>
        <v>New Wind</v>
      </c>
      <c r="D520" s="129" t="s">
        <v>409</v>
      </c>
      <c r="E520" s="129">
        <v>0</v>
      </c>
      <c r="F520" s="129" t="s">
        <v>407</v>
      </c>
      <c r="G520" s="130" t="s">
        <v>407</v>
      </c>
      <c r="H520" s="130" t="s">
        <v>59</v>
      </c>
      <c r="I520" s="130" t="s">
        <v>278</v>
      </c>
      <c r="J520" s="129">
        <v>2029</v>
      </c>
      <c r="K520" s="130">
        <v>2</v>
      </c>
      <c r="L520" s="130">
        <v>200</v>
      </c>
      <c r="M520" s="130">
        <v>20</v>
      </c>
      <c r="N520" s="130">
        <v>36.633512200830197</v>
      </c>
      <c r="O520" s="130">
        <v>641.81913375854504</v>
      </c>
      <c r="P520" s="130">
        <v>36.633512200830197</v>
      </c>
      <c r="T520" s="130">
        <v>16846</v>
      </c>
      <c r="U520" s="130">
        <v>582</v>
      </c>
      <c r="AB520" s="130">
        <v>33095.03</v>
      </c>
      <c r="AC520" s="130">
        <v>33095.0322265625</v>
      </c>
      <c r="AD520" s="130">
        <v>51.564421323426899</v>
      </c>
      <c r="AF520" s="130">
        <v>33095.0322265625</v>
      </c>
      <c r="AG520" s="130">
        <v>33095.0322265625</v>
      </c>
      <c r="AH520" s="130">
        <v>39.6438867896033</v>
      </c>
      <c r="AI520" s="130">
        <v>25444.205078125</v>
      </c>
      <c r="AL520" s="130">
        <v>0</v>
      </c>
      <c r="AM520" s="130">
        <v>-7650.8271484375</v>
      </c>
    </row>
    <row r="521" spans="1:39" ht="16.5" hidden="1" x14ac:dyDescent="0.5">
      <c r="A521" s="20" t="str">
        <f>INDEX(Resource_Match!$B$2:$B$17,MATCH($H521,Resource_Match!$C$2:$C$17,0))</f>
        <v>Wind</v>
      </c>
      <c r="B521" s="20" t="str">
        <f>INDEX(Resource_Match!$A$2:$A$17,MATCH($H521,Resource_Match!$C$2:$C$17,0))</f>
        <v>Onshore Wind</v>
      </c>
      <c r="C521" s="20" t="str">
        <f>IFERROR(INDEX(Project_Match!$C$3:$C$151,MATCH(I521,Project_Match!$A$3:$A$151,0)),"")</f>
        <v>New Wind</v>
      </c>
      <c r="D521" s="129" t="s">
        <v>409</v>
      </c>
      <c r="E521" s="129">
        <v>0</v>
      </c>
      <c r="F521" s="129" t="s">
        <v>407</v>
      </c>
      <c r="G521" s="130" t="s">
        <v>407</v>
      </c>
      <c r="H521" s="130" t="s">
        <v>59</v>
      </c>
      <c r="I521" s="130" t="s">
        <v>280</v>
      </c>
      <c r="J521" s="129">
        <v>2029</v>
      </c>
      <c r="K521" s="130">
        <v>2</v>
      </c>
      <c r="L521" s="130">
        <v>200</v>
      </c>
      <c r="M521" s="130">
        <v>24</v>
      </c>
      <c r="N521" s="130">
        <v>36.633512200830197</v>
      </c>
      <c r="O521" s="130">
        <v>641.81913375854504</v>
      </c>
      <c r="P521" s="130">
        <v>36.633512200830197</v>
      </c>
      <c r="T521" s="130">
        <v>16846</v>
      </c>
      <c r="U521" s="130">
        <v>582</v>
      </c>
      <c r="AB521" s="130">
        <v>31305.42</v>
      </c>
      <c r="AC521" s="130">
        <v>31305.422241210901</v>
      </c>
      <c r="AD521" s="130">
        <v>48.776081289262699</v>
      </c>
      <c r="AF521" s="130">
        <v>31305.422241210901</v>
      </c>
      <c r="AG521" s="130">
        <v>31305.422241210901</v>
      </c>
      <c r="AH521" s="130">
        <v>39.6438867896033</v>
      </c>
      <c r="AI521" s="130">
        <v>25444.205078125</v>
      </c>
      <c r="AL521" s="130">
        <v>0</v>
      </c>
      <c r="AM521" s="130">
        <v>-5861.2171630859402</v>
      </c>
    </row>
    <row r="522" spans="1:39" ht="16.5" hidden="1" x14ac:dyDescent="0.5">
      <c r="A522" s="20" t="str">
        <f>INDEX(Resource_Match!$B$2:$B$17,MATCH($H522,Resource_Match!$C$2:$C$17,0))</f>
        <v>Coal</v>
      </c>
      <c r="B522" s="20" t="str">
        <f>INDEX(Resource_Match!$A$2:$A$17,MATCH($H522,Resource_Match!$C$2:$C$17,0))</f>
        <v>Coal</v>
      </c>
      <c r="C522" s="20" t="str">
        <f>IFERROR(INDEX(Project_Match!$C$3:$C$151,MATCH(I522,Project_Match!$A$3:$A$151,0)),"")</f>
        <v/>
      </c>
      <c r="D522" s="129" t="s">
        <v>409</v>
      </c>
      <c r="E522" s="129">
        <v>0</v>
      </c>
      <c r="F522" s="129" t="s">
        <v>407</v>
      </c>
      <c r="G522" s="130" t="s">
        <v>407</v>
      </c>
      <c r="H522" s="130" t="s">
        <v>38</v>
      </c>
      <c r="I522" s="130" t="s">
        <v>339</v>
      </c>
      <c r="J522" s="129">
        <v>2030</v>
      </c>
      <c r="K522" s="130">
        <v>1</v>
      </c>
      <c r="L522" s="130">
        <v>385</v>
      </c>
      <c r="M522" s="130">
        <v>385</v>
      </c>
      <c r="N522" s="130">
        <v>45.034895727644802</v>
      </c>
      <c r="O522" s="130">
        <v>837.53494262695301</v>
      </c>
      <c r="P522" s="130">
        <v>24.833509536468998</v>
      </c>
      <c r="T522" s="130">
        <v>3945.0556945800799</v>
      </c>
      <c r="U522" s="130">
        <v>0</v>
      </c>
      <c r="V522" s="130">
        <v>9500.0008373309702</v>
      </c>
      <c r="W522" s="130">
        <v>7956582.65625</v>
      </c>
      <c r="X522" s="130">
        <v>22041.189758300799</v>
      </c>
      <c r="Y522" s="130">
        <v>11908.1179199219</v>
      </c>
      <c r="Z522" s="130">
        <v>4.2668202097485901</v>
      </c>
      <c r="AB522" s="130">
        <v>1911.04</v>
      </c>
      <c r="AC522" s="130">
        <v>35860.347412109397</v>
      </c>
      <c r="AD522" s="130">
        <v>42.816538853450503</v>
      </c>
      <c r="AF522" s="130">
        <v>35860.347412109397</v>
      </c>
      <c r="AG522" s="130">
        <v>12043.483581543</v>
      </c>
      <c r="AH522" s="130">
        <v>43.896383899852601</v>
      </c>
      <c r="AI522" s="130">
        <v>36764.755371093801</v>
      </c>
      <c r="AL522" s="130">
        <v>0</v>
      </c>
      <c r="AM522" s="130">
        <v>904.407958984375</v>
      </c>
    </row>
    <row r="523" spans="1:39" ht="16.5" hidden="1" x14ac:dyDescent="0.5">
      <c r="A523" s="20" t="str">
        <f>INDEX(Resource_Match!$B$2:$B$17,MATCH($H523,Resource_Match!$C$2:$C$17,0))</f>
        <v>Coal</v>
      </c>
      <c r="B523" s="20" t="str">
        <f>INDEX(Resource_Match!$A$2:$A$17,MATCH($H523,Resource_Match!$C$2:$C$17,0))</f>
        <v>Coal</v>
      </c>
      <c r="C523" s="20" t="str">
        <f>IFERROR(INDEX(Project_Match!$C$3:$C$151,MATCH(I523,Project_Match!$A$3:$A$151,0)),"")</f>
        <v/>
      </c>
      <c r="D523" s="129" t="s">
        <v>409</v>
      </c>
      <c r="E523" s="129">
        <v>0</v>
      </c>
      <c r="F523" s="129" t="s">
        <v>407</v>
      </c>
      <c r="G523" s="130" t="s">
        <v>407</v>
      </c>
      <c r="H523" s="130" t="s">
        <v>38</v>
      </c>
      <c r="I523" s="130" t="s">
        <v>340</v>
      </c>
      <c r="J523" s="129">
        <v>2030</v>
      </c>
      <c r="K523" s="130">
        <v>1</v>
      </c>
      <c r="L523" s="130">
        <v>395</v>
      </c>
      <c r="M523" s="130">
        <v>395</v>
      </c>
      <c r="N523" s="130">
        <v>45.0348778822733</v>
      </c>
      <c r="O523" s="130">
        <v>849.06298828125</v>
      </c>
      <c r="P523" s="130">
        <v>24.537974344871699</v>
      </c>
      <c r="T523" s="130">
        <v>3945.0556945800799</v>
      </c>
      <c r="U523" s="130">
        <v>0</v>
      </c>
      <c r="V523" s="130">
        <v>9500.0020081880193</v>
      </c>
      <c r="W523" s="130">
        <v>8066100.09375</v>
      </c>
      <c r="X523" s="130">
        <v>22344.573547363299</v>
      </c>
      <c r="Y523" s="130">
        <v>12072.0255126953</v>
      </c>
      <c r="Z523" s="130">
        <v>4.2668202303522396</v>
      </c>
      <c r="AB523" s="130">
        <v>1995.38</v>
      </c>
      <c r="AC523" s="130">
        <v>36411.982055664099</v>
      </c>
      <c r="AD523" s="130">
        <v>42.884900835652402</v>
      </c>
      <c r="AF523" s="130">
        <v>36411.982055664099</v>
      </c>
      <c r="AG523" s="130">
        <v>12557.0928955078</v>
      </c>
      <c r="AH523" s="130">
        <v>43.976848617012898</v>
      </c>
      <c r="AI523" s="130">
        <v>37339.114501953103</v>
      </c>
      <c r="AL523" s="130">
        <v>0</v>
      </c>
      <c r="AM523" s="130">
        <v>927.13244628906295</v>
      </c>
    </row>
    <row r="524" spans="1:39" ht="16.5" hidden="1" x14ac:dyDescent="0.5">
      <c r="A524" s="20" t="str">
        <f>INDEX(Resource_Match!$B$2:$B$17,MATCH($H524,Resource_Match!$C$2:$C$17,0))</f>
        <v>Gas</v>
      </c>
      <c r="B524" s="20" t="str">
        <f>INDEX(Resource_Match!$A$2:$A$17,MATCH($H524,Resource_Match!$C$2:$C$17,0))</f>
        <v>Gas</v>
      </c>
      <c r="C524" s="20" t="str">
        <f>IFERROR(INDEX(Project_Match!$C$3:$C$151,MATCH(I524,Project_Match!$A$3:$A$151,0)),"")</f>
        <v/>
      </c>
      <c r="D524" s="129" t="s">
        <v>409</v>
      </c>
      <c r="E524" s="129">
        <v>0</v>
      </c>
      <c r="F524" s="129" t="s">
        <v>407</v>
      </c>
      <c r="G524" s="130" t="s">
        <v>407</v>
      </c>
      <c r="H524" s="130" t="s">
        <v>40</v>
      </c>
      <c r="I524" s="130" t="s">
        <v>414</v>
      </c>
      <c r="J524" s="129">
        <v>2030</v>
      </c>
      <c r="K524" s="130">
        <v>1</v>
      </c>
      <c r="L524" s="130">
        <v>295</v>
      </c>
      <c r="M524" s="130">
        <v>295</v>
      </c>
      <c r="N524" s="130">
        <v>86.603156849194093</v>
      </c>
      <c r="O524" s="130">
        <v>195.17400360107399</v>
      </c>
      <c r="P524" s="130">
        <v>7.5525889482653898</v>
      </c>
      <c r="T524" s="130">
        <v>661.60678100585903</v>
      </c>
      <c r="U524" s="130">
        <v>27.566952705383301</v>
      </c>
      <c r="V524" s="130">
        <v>10649.9989709109</v>
      </c>
      <c r="W524" s="130">
        <v>2139967</v>
      </c>
      <c r="X524" s="130">
        <v>7414.9841308593795</v>
      </c>
      <c r="Y524" s="130">
        <v>1856.44299316406</v>
      </c>
      <c r="Z524" s="130">
        <v>4.3325093910436197</v>
      </c>
      <c r="AA524" s="130">
        <v>113.66107177734401</v>
      </c>
      <c r="AB524" s="130">
        <v>356.37</v>
      </c>
      <c r="AC524" s="130">
        <v>9741.4541015625</v>
      </c>
      <c r="AD524" s="130">
        <v>49.911637420081497</v>
      </c>
      <c r="AE524" s="130">
        <v>18876.978515625</v>
      </c>
      <c r="AF524" s="130">
        <v>28618.4326171875</v>
      </c>
      <c r="AG524" s="130">
        <v>9741.4033203125</v>
      </c>
      <c r="AH524" s="130">
        <v>57.171510407360302</v>
      </c>
      <c r="AI524" s="130">
        <v>11158.392578125</v>
      </c>
      <c r="AL524" s="130">
        <v>0</v>
      </c>
      <c r="AM524" s="130">
        <v>-17460.0400390625</v>
      </c>
    </row>
    <row r="525" spans="1:39" ht="16.5" hidden="1" x14ac:dyDescent="0.5">
      <c r="A525" s="20" t="str">
        <f>INDEX(Resource_Match!$B$2:$B$17,MATCH($H525,Resource_Match!$C$2:$C$17,0))</f>
        <v>Wind</v>
      </c>
      <c r="B525" s="20" t="str">
        <f>INDEX(Resource_Match!$A$2:$A$17,MATCH($H525,Resource_Match!$C$2:$C$17,0))</f>
        <v>Onshore Wind</v>
      </c>
      <c r="C525" s="20" t="str">
        <f>IFERROR(INDEX(Project_Match!$C$3:$C$151,MATCH(I525,Project_Match!$A$3:$A$151,0)),"")</f>
        <v>New Wind</v>
      </c>
      <c r="D525" s="129" t="s">
        <v>409</v>
      </c>
      <c r="E525" s="129">
        <v>0</v>
      </c>
      <c r="F525" s="129" t="s">
        <v>407</v>
      </c>
      <c r="G525" s="130" t="s">
        <v>407</v>
      </c>
      <c r="H525" s="130" t="s">
        <v>59</v>
      </c>
      <c r="I525" s="130" t="s">
        <v>278</v>
      </c>
      <c r="J525" s="129">
        <v>2030</v>
      </c>
      <c r="K525" s="130">
        <v>2</v>
      </c>
      <c r="L525" s="130">
        <v>200</v>
      </c>
      <c r="M525" s="130">
        <v>20</v>
      </c>
      <c r="N525" s="130">
        <v>36.7306476314318</v>
      </c>
      <c r="O525" s="130">
        <v>643.520946502686</v>
      </c>
      <c r="P525" s="130">
        <v>36.7306476314318</v>
      </c>
      <c r="T525" s="130">
        <v>16836</v>
      </c>
      <c r="U525" s="130">
        <v>594</v>
      </c>
      <c r="AB525" s="130">
        <v>33912.800000000003</v>
      </c>
      <c r="AC525" s="130">
        <v>33912.803222656301</v>
      </c>
      <c r="AD525" s="130">
        <v>52.698833514216801</v>
      </c>
      <c r="AF525" s="130">
        <v>33912.803222656301</v>
      </c>
      <c r="AG525" s="130">
        <v>33912.803222656301</v>
      </c>
      <c r="AH525" s="130">
        <v>39.792709020007102</v>
      </c>
      <c r="AI525" s="130">
        <v>25607.441772460901</v>
      </c>
      <c r="AL525" s="130">
        <v>0</v>
      </c>
      <c r="AM525" s="130">
        <v>-8305.3614501953107</v>
      </c>
    </row>
    <row r="526" spans="1:39" ht="16.5" hidden="1" x14ac:dyDescent="0.5">
      <c r="A526" s="20" t="str">
        <f>INDEX(Resource_Match!$B$2:$B$17,MATCH($H526,Resource_Match!$C$2:$C$17,0))</f>
        <v>Wind</v>
      </c>
      <c r="B526" s="20" t="str">
        <f>INDEX(Resource_Match!$A$2:$A$17,MATCH($H526,Resource_Match!$C$2:$C$17,0))</f>
        <v>Onshore Wind</v>
      </c>
      <c r="C526" s="20" t="str">
        <f>IFERROR(INDEX(Project_Match!$C$3:$C$151,MATCH(I526,Project_Match!$A$3:$A$151,0)),"")</f>
        <v>New Wind</v>
      </c>
      <c r="D526" s="129" t="s">
        <v>409</v>
      </c>
      <c r="E526" s="129">
        <v>0</v>
      </c>
      <c r="F526" s="129" t="s">
        <v>407</v>
      </c>
      <c r="G526" s="130" t="s">
        <v>407</v>
      </c>
      <c r="H526" s="130" t="s">
        <v>59</v>
      </c>
      <c r="I526" s="130" t="s">
        <v>280</v>
      </c>
      <c r="J526" s="129">
        <v>2030</v>
      </c>
      <c r="K526" s="130">
        <v>2</v>
      </c>
      <c r="L526" s="130">
        <v>200</v>
      </c>
      <c r="M526" s="130">
        <v>24</v>
      </c>
      <c r="N526" s="130">
        <v>36.7306476314318</v>
      </c>
      <c r="O526" s="130">
        <v>643.520946502686</v>
      </c>
      <c r="P526" s="130">
        <v>36.7306476314318</v>
      </c>
      <c r="T526" s="130">
        <v>16836</v>
      </c>
      <c r="U526" s="130">
        <v>594</v>
      </c>
      <c r="AB526" s="130">
        <v>32078.98</v>
      </c>
      <c r="AC526" s="130">
        <v>32078.9775390625</v>
      </c>
      <c r="AD526" s="130">
        <v>49.849158311630198</v>
      </c>
      <c r="AF526" s="130">
        <v>32078.9775390625</v>
      </c>
      <c r="AG526" s="130">
        <v>32078.9775390625</v>
      </c>
      <c r="AH526" s="130">
        <v>39.792709020007102</v>
      </c>
      <c r="AI526" s="130">
        <v>25607.441772460901</v>
      </c>
      <c r="AL526" s="130">
        <v>0</v>
      </c>
      <c r="AM526" s="130">
        <v>-6471.5357666015598</v>
      </c>
    </row>
    <row r="527" spans="1:39" ht="16.5" hidden="1" x14ac:dyDescent="0.5">
      <c r="A527" s="20" t="str">
        <f>INDEX(Resource_Match!$B$2:$B$17,MATCH($H527,Resource_Match!$C$2:$C$17,0))</f>
        <v>Coal</v>
      </c>
      <c r="B527" s="20" t="str">
        <f>INDEX(Resource_Match!$A$2:$A$17,MATCH($H527,Resource_Match!$C$2:$C$17,0))</f>
        <v>Coal</v>
      </c>
      <c r="C527" s="20" t="str">
        <f>IFERROR(INDEX(Project_Match!$C$3:$C$151,MATCH(I527,Project_Match!$A$3:$A$151,0)),"")</f>
        <v/>
      </c>
      <c r="D527" s="129" t="s">
        <v>409</v>
      </c>
      <c r="E527" s="129">
        <v>0</v>
      </c>
      <c r="F527" s="129" t="s">
        <v>407</v>
      </c>
      <c r="G527" s="130" t="s">
        <v>407</v>
      </c>
      <c r="H527" s="130" t="s">
        <v>38</v>
      </c>
      <c r="I527" s="130" t="s">
        <v>339</v>
      </c>
      <c r="J527" s="129">
        <v>2031</v>
      </c>
      <c r="K527" s="130">
        <v>1</v>
      </c>
      <c r="L527" s="130">
        <v>385</v>
      </c>
      <c r="M527" s="130">
        <v>385</v>
      </c>
      <c r="N527" s="130">
        <v>45.034894596559802</v>
      </c>
      <c r="O527" s="130">
        <v>802.34107208251999</v>
      </c>
      <c r="P527" s="130">
        <v>23.7899861259123</v>
      </c>
      <c r="T527" s="130">
        <v>3945.05638122559</v>
      </c>
      <c r="U527" s="130">
        <v>0</v>
      </c>
      <c r="V527" s="130">
        <v>9500.0026129362395</v>
      </c>
      <c r="W527" s="130">
        <v>7622242.28125</v>
      </c>
      <c r="X527" s="130">
        <v>21622.910644531301</v>
      </c>
      <c r="Y527" s="130">
        <v>11806.7608642578</v>
      </c>
      <c r="Z527" s="130">
        <v>4.3858054198858101</v>
      </c>
      <c r="AB527" s="130">
        <v>1871.15</v>
      </c>
      <c r="AC527" s="130">
        <v>35300.821655273401</v>
      </c>
      <c r="AD527" s="130">
        <v>43.997276075682201</v>
      </c>
      <c r="AF527" s="130">
        <v>35300.821655273401</v>
      </c>
      <c r="AG527" s="130">
        <v>10827.6247558594</v>
      </c>
      <c r="AH527" s="130">
        <v>43.462094305272302</v>
      </c>
      <c r="AI527" s="130">
        <v>34871.423339843801</v>
      </c>
      <c r="AL527" s="130">
        <v>0</v>
      </c>
      <c r="AM527" s="130">
        <v>-429.39831542968801</v>
      </c>
    </row>
    <row r="528" spans="1:39" ht="16.5" hidden="1" x14ac:dyDescent="0.5">
      <c r="A528" s="20" t="str">
        <f>INDEX(Resource_Match!$B$2:$B$17,MATCH($H528,Resource_Match!$C$2:$C$17,0))</f>
        <v>Coal</v>
      </c>
      <c r="B528" s="20" t="str">
        <f>INDEX(Resource_Match!$A$2:$A$17,MATCH($H528,Resource_Match!$C$2:$C$17,0))</f>
        <v>Coal</v>
      </c>
      <c r="C528" s="20" t="str">
        <f>IFERROR(INDEX(Project_Match!$C$3:$C$151,MATCH(I528,Project_Match!$A$3:$A$151,0)),"")</f>
        <v/>
      </c>
      <c r="D528" s="129" t="s">
        <v>409</v>
      </c>
      <c r="E528" s="129">
        <v>0</v>
      </c>
      <c r="F528" s="129" t="s">
        <v>407</v>
      </c>
      <c r="G528" s="130" t="s">
        <v>407</v>
      </c>
      <c r="H528" s="130" t="s">
        <v>38</v>
      </c>
      <c r="I528" s="130" t="s">
        <v>340</v>
      </c>
      <c r="J528" s="129">
        <v>2031</v>
      </c>
      <c r="K528" s="130">
        <v>1</v>
      </c>
      <c r="L528" s="130">
        <v>395</v>
      </c>
      <c r="M528" s="130">
        <v>395</v>
      </c>
      <c r="N528" s="130">
        <v>45.034881851093097</v>
      </c>
      <c r="O528" s="130">
        <v>812.42688369750999</v>
      </c>
      <c r="P528" s="130">
        <v>23.479188593072902</v>
      </c>
      <c r="T528" s="130">
        <v>3945.05638122559</v>
      </c>
      <c r="U528" s="130">
        <v>0</v>
      </c>
      <c r="V528" s="130">
        <v>9500.0032062868795</v>
      </c>
      <c r="W528" s="130">
        <v>7718058</v>
      </c>
      <c r="X528" s="130">
        <v>21894.723022460901</v>
      </c>
      <c r="Y528" s="130">
        <v>11955.179138183599</v>
      </c>
      <c r="Z528" s="130">
        <v>4.3858056211348204</v>
      </c>
      <c r="AB528" s="130">
        <v>1951.45</v>
      </c>
      <c r="AC528" s="130">
        <v>35801.353881835901</v>
      </c>
      <c r="AD528" s="130">
        <v>44.067170351253203</v>
      </c>
      <c r="AF528" s="130">
        <v>35801.353881835901</v>
      </c>
      <c r="AG528" s="130">
        <v>11289.3048095703</v>
      </c>
      <c r="AH528" s="130">
        <v>43.547136925205898</v>
      </c>
      <c r="AI528" s="130">
        <v>35378.864746093801</v>
      </c>
      <c r="AL528" s="130">
        <v>0</v>
      </c>
      <c r="AM528" s="130">
        <v>-422.48913574218801</v>
      </c>
    </row>
    <row r="529" spans="1:39" ht="16.5" hidden="1" x14ac:dyDescent="0.5">
      <c r="A529" s="20" t="str">
        <f>INDEX(Resource_Match!$B$2:$B$17,MATCH($H529,Resource_Match!$C$2:$C$17,0))</f>
        <v>Solar</v>
      </c>
      <c r="B529" s="20" t="str">
        <f>INDEX(Resource_Match!$A$2:$A$17,MATCH($H529,Resource_Match!$C$2:$C$17,0))</f>
        <v>Utility Solar</v>
      </c>
      <c r="C529" s="20" t="str">
        <f>IFERROR(INDEX(Project_Match!$C$3:$C$151,MATCH(I529,Project_Match!$A$3:$A$151,0)),"")</f>
        <v>New Solar</v>
      </c>
      <c r="D529" s="129" t="s">
        <v>409</v>
      </c>
      <c r="E529" s="129">
        <v>0</v>
      </c>
      <c r="F529" s="129" t="s">
        <v>407</v>
      </c>
      <c r="G529" s="130" t="s">
        <v>407</v>
      </c>
      <c r="H529" s="130" t="s">
        <v>45</v>
      </c>
      <c r="I529" s="130" t="s">
        <v>219</v>
      </c>
      <c r="J529" s="129">
        <v>2031</v>
      </c>
      <c r="K529" s="130">
        <v>30</v>
      </c>
      <c r="L529" s="130">
        <v>600</v>
      </c>
      <c r="M529" s="130">
        <v>162</v>
      </c>
      <c r="N529" s="130">
        <v>26.539136866274902</v>
      </c>
      <c r="O529" s="130">
        <v>1394.8970336914099</v>
      </c>
      <c r="P529" s="130">
        <v>26.539136866274902</v>
      </c>
      <c r="T529" s="130">
        <v>127500</v>
      </c>
      <c r="U529" s="130">
        <v>10950</v>
      </c>
      <c r="AB529" s="130">
        <v>35033.980000000003</v>
      </c>
      <c r="AC529" s="130">
        <v>35033.984985351599</v>
      </c>
      <c r="AD529" s="130">
        <v>25.1158215546841</v>
      </c>
      <c r="AF529" s="130">
        <v>35033.984985351599</v>
      </c>
      <c r="AG529" s="130">
        <v>35033.984985351599</v>
      </c>
      <c r="AH529" s="130">
        <v>41.740627644368303</v>
      </c>
      <c r="AI529" s="130">
        <v>58223.877685546897</v>
      </c>
      <c r="AL529" s="130">
        <v>0</v>
      </c>
      <c r="AM529" s="130">
        <v>23189.892700195302</v>
      </c>
    </row>
    <row r="530" spans="1:39" ht="16.5" hidden="1" x14ac:dyDescent="0.5">
      <c r="A530" s="20" t="str">
        <f>INDEX(Resource_Match!$B$2:$B$17,MATCH($H530,Resource_Match!$C$2:$C$17,0))</f>
        <v>Wind</v>
      </c>
      <c r="B530" s="20" t="str">
        <f>INDEX(Resource_Match!$A$2:$A$17,MATCH($H530,Resource_Match!$C$2:$C$17,0))</f>
        <v>Onshore Wind</v>
      </c>
      <c r="C530" s="20" t="str">
        <f>IFERROR(INDEX(Project_Match!$C$3:$C$151,MATCH(I530,Project_Match!$A$3:$A$151,0)),"")</f>
        <v>New Wind</v>
      </c>
      <c r="D530" s="129" t="s">
        <v>409</v>
      </c>
      <c r="E530" s="129">
        <v>0</v>
      </c>
      <c r="F530" s="129" t="s">
        <v>407</v>
      </c>
      <c r="G530" s="130" t="s">
        <v>407</v>
      </c>
      <c r="H530" s="130" t="s">
        <v>59</v>
      </c>
      <c r="I530" s="130" t="s">
        <v>278</v>
      </c>
      <c r="J530" s="129">
        <v>2031</v>
      </c>
      <c r="K530" s="130">
        <v>2</v>
      </c>
      <c r="L530" s="130">
        <v>200</v>
      </c>
      <c r="M530" s="130">
        <v>20</v>
      </c>
      <c r="N530" s="130">
        <v>36.742128629118298</v>
      </c>
      <c r="O530" s="130">
        <v>643.72209358215298</v>
      </c>
      <c r="P530" s="130">
        <v>36.742128629118298</v>
      </c>
      <c r="T530" s="130">
        <v>16880</v>
      </c>
      <c r="U530" s="130">
        <v>598</v>
      </c>
      <c r="AB530" s="130">
        <v>34669.71</v>
      </c>
      <c r="AC530" s="130">
        <v>34669.713256835901</v>
      </c>
      <c r="AD530" s="130">
        <v>53.858199994205002</v>
      </c>
      <c r="AF530" s="130">
        <v>34669.713256835901</v>
      </c>
      <c r="AG530" s="130">
        <v>34669.713256835901</v>
      </c>
      <c r="AH530" s="130">
        <v>39.408593593361502</v>
      </c>
      <c r="AI530" s="130">
        <v>25368.1823730469</v>
      </c>
      <c r="AL530" s="130">
        <v>0</v>
      </c>
      <c r="AM530" s="130">
        <v>-9301.5308837890607</v>
      </c>
    </row>
    <row r="531" spans="1:39" ht="16.5" hidden="1" x14ac:dyDescent="0.5">
      <c r="A531" s="20" t="str">
        <f>INDEX(Resource_Match!$B$2:$B$17,MATCH($H531,Resource_Match!$C$2:$C$17,0))</f>
        <v>Wind</v>
      </c>
      <c r="B531" s="20" t="str">
        <f>INDEX(Resource_Match!$A$2:$A$17,MATCH($H531,Resource_Match!$C$2:$C$17,0))</f>
        <v>Onshore Wind</v>
      </c>
      <c r="C531" s="20" t="str">
        <f>IFERROR(INDEX(Project_Match!$C$3:$C$151,MATCH(I531,Project_Match!$A$3:$A$151,0)),"")</f>
        <v>New Wind</v>
      </c>
      <c r="D531" s="129" t="s">
        <v>409</v>
      </c>
      <c r="E531" s="129">
        <v>0</v>
      </c>
      <c r="F531" s="129" t="s">
        <v>407</v>
      </c>
      <c r="G531" s="130" t="s">
        <v>407</v>
      </c>
      <c r="H531" s="130" t="s">
        <v>59</v>
      </c>
      <c r="I531" s="130" t="s">
        <v>280</v>
      </c>
      <c r="J531" s="129">
        <v>2031</v>
      </c>
      <c r="K531" s="130">
        <v>2</v>
      </c>
      <c r="L531" s="130">
        <v>200</v>
      </c>
      <c r="M531" s="130">
        <v>24</v>
      </c>
      <c r="N531" s="130">
        <v>36.742128629118298</v>
      </c>
      <c r="O531" s="130">
        <v>643.72209358215298</v>
      </c>
      <c r="P531" s="130">
        <v>36.742128629118298</v>
      </c>
      <c r="T531" s="130">
        <v>16880</v>
      </c>
      <c r="U531" s="130">
        <v>598</v>
      </c>
      <c r="AB531" s="130">
        <v>32794.959999999999</v>
      </c>
      <c r="AC531" s="130">
        <v>32794.961669921897</v>
      </c>
      <c r="AD531" s="130">
        <v>50.945838269160603</v>
      </c>
      <c r="AF531" s="130">
        <v>32794.961669921897</v>
      </c>
      <c r="AG531" s="130">
        <v>32794.961669921897</v>
      </c>
      <c r="AH531" s="130">
        <v>39.408593593361502</v>
      </c>
      <c r="AI531" s="130">
        <v>25368.1823730469</v>
      </c>
      <c r="AL531" s="130">
        <v>0</v>
      </c>
      <c r="AM531" s="130">
        <v>-7426.779296875</v>
      </c>
    </row>
    <row r="532" spans="1:39" ht="16.5" x14ac:dyDescent="0.5">
      <c r="A532" s="20" t="str">
        <f>INDEX(Resource_Match!$B$2:$B$17,MATCH($H532,Resource_Match!$C$2:$C$17,0))</f>
        <v>Gas</v>
      </c>
      <c r="B532" s="20" t="str">
        <f>INDEX(Resource_Match!$A$2:$A$17,MATCH($H532,Resource_Match!$C$2:$C$17,0))</f>
        <v>Gas</v>
      </c>
      <c r="C532" s="20" t="str">
        <f>IFERROR(INDEX(Project_Match!$C$3:$C$151,MATCH(I532,Project_Match!$A$3:$A$151,0)),"")</f>
        <v/>
      </c>
      <c r="D532" s="129" t="s">
        <v>409</v>
      </c>
      <c r="E532" s="129">
        <v>0</v>
      </c>
      <c r="F532" s="129" t="s">
        <v>407</v>
      </c>
      <c r="G532" s="130" t="s">
        <v>407</v>
      </c>
      <c r="H532" s="130" t="s">
        <v>41</v>
      </c>
      <c r="I532" s="130" t="s">
        <v>445</v>
      </c>
      <c r="J532" s="129">
        <v>2031</v>
      </c>
      <c r="K532" s="130">
        <v>1</v>
      </c>
      <c r="L532" s="130">
        <v>125</v>
      </c>
      <c r="M532" s="130">
        <v>125</v>
      </c>
      <c r="N532" s="130">
        <v>87.457645364003596</v>
      </c>
      <c r="O532" s="130">
        <v>77.010608673095703</v>
      </c>
      <c r="P532" s="130">
        <v>7.0329322989128498</v>
      </c>
      <c r="T532" s="130">
        <v>616.084228515625</v>
      </c>
      <c r="U532" s="130">
        <v>154.02105712890599</v>
      </c>
      <c r="V532" s="130">
        <v>9900.0000699429893</v>
      </c>
      <c r="W532" s="130">
        <v>762405.03125</v>
      </c>
      <c r="X532" s="130">
        <v>2655.7103271484398</v>
      </c>
      <c r="Y532" s="130">
        <v>684.529296875</v>
      </c>
      <c r="Z532" s="130">
        <v>4.3811878032165597</v>
      </c>
      <c r="AA532" s="130">
        <v>188.324424743652</v>
      </c>
      <c r="AB532" s="130">
        <v>469.28</v>
      </c>
      <c r="AC532" s="130">
        <v>3997.8458251953102</v>
      </c>
      <c r="AD532" s="130">
        <v>51.912923350156497</v>
      </c>
      <c r="AE532" s="130">
        <v>1184.8913269043001</v>
      </c>
      <c r="AF532" s="130">
        <v>5182.7371520996103</v>
      </c>
      <c r="AG532" s="130">
        <v>5182.6634674072302</v>
      </c>
      <c r="AH532" s="130">
        <v>57.036813147539199</v>
      </c>
      <c r="AI532" s="130">
        <v>4392.4396972656295</v>
      </c>
      <c r="AL532" s="130">
        <v>0</v>
      </c>
      <c r="AM532" s="130">
        <v>-790.29745483398403</v>
      </c>
    </row>
    <row r="533" spans="1:39" ht="16.5" hidden="1" x14ac:dyDescent="0.5">
      <c r="A533" s="20" t="str">
        <f>INDEX(Resource_Match!$B$2:$B$17,MATCH($H533,Resource_Match!$C$2:$C$17,0))</f>
        <v>Coal</v>
      </c>
      <c r="B533" s="20" t="str">
        <f>INDEX(Resource_Match!$A$2:$A$17,MATCH($H533,Resource_Match!$C$2:$C$17,0))</f>
        <v>Coal</v>
      </c>
      <c r="C533" s="20" t="str">
        <f>IFERROR(INDEX(Project_Match!$C$3:$C$151,MATCH(I533,Project_Match!$A$3:$A$151,0)),"")</f>
        <v/>
      </c>
      <c r="D533" s="129" t="s">
        <v>409</v>
      </c>
      <c r="E533" s="129">
        <v>0</v>
      </c>
      <c r="F533" s="129" t="s">
        <v>407</v>
      </c>
      <c r="G533" s="130" t="s">
        <v>407</v>
      </c>
      <c r="H533" s="130" t="s">
        <v>38</v>
      </c>
      <c r="I533" s="130" t="s">
        <v>339</v>
      </c>
      <c r="J533" s="129">
        <v>2032</v>
      </c>
      <c r="K533" s="130">
        <v>1</v>
      </c>
      <c r="L533" s="130">
        <v>385</v>
      </c>
      <c r="M533" s="130">
        <v>385</v>
      </c>
      <c r="N533" s="130">
        <v>45.041304090578997</v>
      </c>
      <c r="O533" s="130">
        <v>742.70470046997104</v>
      </c>
      <c r="P533" s="130">
        <v>21.961556444715601</v>
      </c>
      <c r="T533" s="130">
        <v>3956.42893981934</v>
      </c>
      <c r="U533" s="130">
        <v>0</v>
      </c>
      <c r="V533" s="130">
        <v>9499.9958789614193</v>
      </c>
      <c r="W533" s="130">
        <v>7055691.59375</v>
      </c>
      <c r="X533" s="130">
        <v>20395.404724121101</v>
      </c>
      <c r="Y533" s="130">
        <v>11313.0479736328</v>
      </c>
      <c r="Z533" s="130">
        <v>4.4940247566718403</v>
      </c>
      <c r="AB533" s="130">
        <v>1768.34</v>
      </c>
      <c r="AC533" s="130">
        <v>33476.790405273401</v>
      </c>
      <c r="AD533" s="130">
        <v>45.074159870120504</v>
      </c>
      <c r="AF533" s="130">
        <v>33476.790405273401</v>
      </c>
      <c r="AG533" s="130">
        <v>8331.4898681640607</v>
      </c>
      <c r="AH533" s="130">
        <v>42.976383896458302</v>
      </c>
      <c r="AI533" s="130">
        <v>31918.762329101599</v>
      </c>
      <c r="AL533" s="130">
        <v>0</v>
      </c>
      <c r="AM533" s="130">
        <v>-1558.02807617188</v>
      </c>
    </row>
    <row r="534" spans="1:39" ht="16.5" hidden="1" x14ac:dyDescent="0.5">
      <c r="A534" s="20" t="str">
        <f>INDEX(Resource_Match!$B$2:$B$17,MATCH($H534,Resource_Match!$C$2:$C$17,0))</f>
        <v>Coal</v>
      </c>
      <c r="B534" s="20" t="str">
        <f>INDEX(Resource_Match!$A$2:$A$17,MATCH($H534,Resource_Match!$C$2:$C$17,0))</f>
        <v>Coal</v>
      </c>
      <c r="C534" s="20" t="str">
        <f>IFERROR(INDEX(Project_Match!$C$3:$C$151,MATCH(I534,Project_Match!$A$3:$A$151,0)),"")</f>
        <v/>
      </c>
      <c r="D534" s="129" t="s">
        <v>409</v>
      </c>
      <c r="E534" s="129">
        <v>0</v>
      </c>
      <c r="F534" s="129" t="s">
        <v>407</v>
      </c>
      <c r="G534" s="130" t="s">
        <v>407</v>
      </c>
      <c r="H534" s="130" t="s">
        <v>38</v>
      </c>
      <c r="I534" s="130" t="s">
        <v>340</v>
      </c>
      <c r="J534" s="129">
        <v>2032</v>
      </c>
      <c r="K534" s="130">
        <v>1</v>
      </c>
      <c r="L534" s="130">
        <v>395</v>
      </c>
      <c r="M534" s="130">
        <v>395</v>
      </c>
      <c r="N534" s="130">
        <v>45.041308376958497</v>
      </c>
      <c r="O534" s="130">
        <v>750.28040695190396</v>
      </c>
      <c r="P534" s="130">
        <v>21.623907880608702</v>
      </c>
      <c r="T534" s="130">
        <v>3956.42893981934</v>
      </c>
      <c r="U534" s="130">
        <v>0</v>
      </c>
      <c r="V534" s="130">
        <v>9499.99663819944</v>
      </c>
      <c r="W534" s="130">
        <v>7127661.34375</v>
      </c>
      <c r="X534" s="130">
        <v>20603.4413452148</v>
      </c>
      <c r="Y534" s="130">
        <v>11428.4440917969</v>
      </c>
      <c r="Z534" s="130">
        <v>4.4940246024875101</v>
      </c>
      <c r="AB534" s="130">
        <v>1839.88</v>
      </c>
      <c r="AC534" s="130">
        <v>33871.763671875</v>
      </c>
      <c r="AD534" s="130">
        <v>45.145472756622702</v>
      </c>
      <c r="AF534" s="130">
        <v>33871.763671875</v>
      </c>
      <c r="AG534" s="130">
        <v>8686.6572265625</v>
      </c>
      <c r="AH534" s="130">
        <v>43.056281036122002</v>
      </c>
      <c r="AI534" s="130">
        <v>32304.284057617198</v>
      </c>
      <c r="AL534" s="130">
        <v>0</v>
      </c>
      <c r="AM534" s="130">
        <v>-1567.47961425781</v>
      </c>
    </row>
    <row r="535" spans="1:39" ht="16.5" hidden="1" x14ac:dyDescent="0.5">
      <c r="A535" s="20" t="str">
        <f>INDEX(Resource_Match!$B$2:$B$17,MATCH($H535,Resource_Match!$C$2:$C$17,0))</f>
        <v>Solar</v>
      </c>
      <c r="B535" s="20" t="str">
        <f>INDEX(Resource_Match!$A$2:$A$17,MATCH($H535,Resource_Match!$C$2:$C$17,0))</f>
        <v>Utility Solar</v>
      </c>
      <c r="C535" s="20" t="str">
        <f>IFERROR(INDEX(Project_Match!$C$3:$C$151,MATCH(I535,Project_Match!$A$3:$A$151,0)),"")</f>
        <v>New Solar</v>
      </c>
      <c r="D535" s="129" t="s">
        <v>409</v>
      </c>
      <c r="E535" s="129">
        <v>0</v>
      </c>
      <c r="F535" s="129" t="s">
        <v>407</v>
      </c>
      <c r="G535" s="130" t="s">
        <v>407</v>
      </c>
      <c r="H535" s="130" t="s">
        <v>45</v>
      </c>
      <c r="I535" s="130" t="s">
        <v>219</v>
      </c>
      <c r="J535" s="129">
        <v>2032</v>
      </c>
      <c r="K535" s="130">
        <v>30</v>
      </c>
      <c r="L535" s="130">
        <v>600</v>
      </c>
      <c r="M535" s="130">
        <v>162</v>
      </c>
      <c r="N535" s="130">
        <v>26.565075789210098</v>
      </c>
      <c r="O535" s="130">
        <v>1400.0857543945301</v>
      </c>
      <c r="P535" s="130">
        <v>26.565075789210098</v>
      </c>
      <c r="T535" s="130">
        <v>127470</v>
      </c>
      <c r="U535" s="130">
        <v>10980</v>
      </c>
      <c r="AB535" s="130">
        <v>35937.910000000003</v>
      </c>
      <c r="AC535" s="130">
        <v>35937.914428710901</v>
      </c>
      <c r="AD535" s="130">
        <v>25.668366609624101</v>
      </c>
      <c r="AF535" s="130">
        <v>35937.914428710901</v>
      </c>
      <c r="AG535" s="130">
        <v>35937.913452148401</v>
      </c>
      <c r="AH535" s="130">
        <v>41.243451143587102</v>
      </c>
      <c r="AI535" s="130">
        <v>57744.368408203103</v>
      </c>
      <c r="AL535" s="130">
        <v>0</v>
      </c>
      <c r="AM535" s="130">
        <v>21806.453979492198</v>
      </c>
    </row>
    <row r="536" spans="1:39" ht="16.5" hidden="1" x14ac:dyDescent="0.5">
      <c r="A536" s="20" t="str">
        <f>INDEX(Resource_Match!$B$2:$B$17,MATCH($H536,Resource_Match!$C$2:$C$17,0))</f>
        <v>Solar</v>
      </c>
      <c r="B536" s="20" t="str">
        <f>INDEX(Resource_Match!$A$2:$A$17,MATCH($H536,Resource_Match!$C$2:$C$17,0))</f>
        <v>Utility Solar</v>
      </c>
      <c r="C536" s="20" t="str">
        <f>IFERROR(INDEX(Project_Match!$C$3:$C$151,MATCH(I536,Project_Match!$A$3:$A$151,0)),"")</f>
        <v>New Solar</v>
      </c>
      <c r="D536" s="129" t="s">
        <v>409</v>
      </c>
      <c r="E536" s="129">
        <v>0</v>
      </c>
      <c r="F536" s="129" t="s">
        <v>407</v>
      </c>
      <c r="G536" s="130" t="s">
        <v>407</v>
      </c>
      <c r="H536" s="130" t="s">
        <v>45</v>
      </c>
      <c r="I536" s="130" t="s">
        <v>220</v>
      </c>
      <c r="J536" s="129">
        <v>2032</v>
      </c>
      <c r="K536" s="130">
        <v>30</v>
      </c>
      <c r="L536" s="130">
        <v>600</v>
      </c>
      <c r="M536" s="130">
        <v>162</v>
      </c>
      <c r="N536" s="130">
        <v>26.565075789210098</v>
      </c>
      <c r="O536" s="130">
        <v>1400.0857543945301</v>
      </c>
      <c r="P536" s="130">
        <v>26.565075789210098</v>
      </c>
      <c r="T536" s="130">
        <v>127470</v>
      </c>
      <c r="U536" s="130">
        <v>10980</v>
      </c>
      <c r="AB536" s="130">
        <v>35469.43</v>
      </c>
      <c r="AC536" s="130">
        <v>35469.432983398401</v>
      </c>
      <c r="AD536" s="130">
        <v>25.3337575016876</v>
      </c>
      <c r="AF536" s="130">
        <v>35469.432983398401</v>
      </c>
      <c r="AG536" s="130">
        <v>35469.433715820298</v>
      </c>
      <c r="AH536" s="130">
        <v>41.243451143587102</v>
      </c>
      <c r="AI536" s="130">
        <v>57744.368408203103</v>
      </c>
      <c r="AL536" s="130">
        <v>0</v>
      </c>
      <c r="AM536" s="130">
        <v>22274.935424804698</v>
      </c>
    </row>
    <row r="537" spans="1:39" ht="16.5" hidden="1" x14ac:dyDescent="0.5">
      <c r="A537" s="20" t="str">
        <f>INDEX(Resource_Match!$B$2:$B$17,MATCH($H537,Resource_Match!$C$2:$C$17,0))</f>
        <v>Wind</v>
      </c>
      <c r="B537" s="20" t="str">
        <f>INDEX(Resource_Match!$A$2:$A$17,MATCH($H537,Resource_Match!$C$2:$C$17,0))</f>
        <v>Onshore Wind</v>
      </c>
      <c r="C537" s="20" t="str">
        <f>IFERROR(INDEX(Project_Match!$C$3:$C$151,MATCH(I537,Project_Match!$A$3:$A$151,0)),"")</f>
        <v>New Wind</v>
      </c>
      <c r="D537" s="129" t="s">
        <v>409</v>
      </c>
      <c r="E537" s="129">
        <v>0</v>
      </c>
      <c r="F537" s="129" t="s">
        <v>407</v>
      </c>
      <c r="G537" s="130" t="s">
        <v>407</v>
      </c>
      <c r="H537" s="130" t="s">
        <v>59</v>
      </c>
      <c r="I537" s="130" t="s">
        <v>278</v>
      </c>
      <c r="J537" s="129">
        <v>2032</v>
      </c>
      <c r="K537" s="130">
        <v>2</v>
      </c>
      <c r="L537" s="130">
        <v>200</v>
      </c>
      <c r="M537" s="130">
        <v>20</v>
      </c>
      <c r="N537" s="130">
        <v>36.814562718507801</v>
      </c>
      <c r="O537" s="130">
        <v>646.758237838745</v>
      </c>
      <c r="P537" s="130">
        <v>36.814562718507801</v>
      </c>
      <c r="T537" s="130">
        <v>16970</v>
      </c>
      <c r="U537" s="130">
        <v>554</v>
      </c>
      <c r="AB537" s="130">
        <v>35599.57</v>
      </c>
      <c r="AC537" s="130">
        <v>35599.565917968801</v>
      </c>
      <c r="AD537" s="130">
        <v>55.043080760642297</v>
      </c>
      <c r="AF537" s="130">
        <v>35599.565917968801</v>
      </c>
      <c r="AG537" s="130">
        <v>35599.565917968801</v>
      </c>
      <c r="AH537" s="130">
        <v>39.465139648006499</v>
      </c>
      <c r="AI537" s="130">
        <v>25524.404174804698</v>
      </c>
      <c r="AL537" s="130">
        <v>0</v>
      </c>
      <c r="AM537" s="130">
        <v>-10075.161743164101</v>
      </c>
    </row>
    <row r="538" spans="1:39" ht="16.5" hidden="1" x14ac:dyDescent="0.5">
      <c r="A538" s="20" t="str">
        <f>INDEX(Resource_Match!$B$2:$B$17,MATCH($H538,Resource_Match!$C$2:$C$17,0))</f>
        <v>Wind</v>
      </c>
      <c r="B538" s="20" t="str">
        <f>INDEX(Resource_Match!$A$2:$A$17,MATCH($H538,Resource_Match!$C$2:$C$17,0))</f>
        <v>Onshore Wind</v>
      </c>
      <c r="C538" s="20" t="str">
        <f>IFERROR(INDEX(Project_Match!$C$3:$C$151,MATCH(I538,Project_Match!$A$3:$A$151,0)),"")</f>
        <v>New Wind</v>
      </c>
      <c r="D538" s="129" t="s">
        <v>409</v>
      </c>
      <c r="E538" s="129">
        <v>0</v>
      </c>
      <c r="F538" s="129" t="s">
        <v>407</v>
      </c>
      <c r="G538" s="130" t="s">
        <v>407</v>
      </c>
      <c r="H538" s="130" t="s">
        <v>59</v>
      </c>
      <c r="I538" s="130" t="s">
        <v>280</v>
      </c>
      <c r="J538" s="129">
        <v>2032</v>
      </c>
      <c r="K538" s="130">
        <v>2</v>
      </c>
      <c r="L538" s="130">
        <v>200</v>
      </c>
      <c r="M538" s="130">
        <v>24</v>
      </c>
      <c r="N538" s="130">
        <v>36.814562718507801</v>
      </c>
      <c r="O538" s="130">
        <v>646.758237838745</v>
      </c>
      <c r="P538" s="130">
        <v>36.814562718507801</v>
      </c>
      <c r="T538" s="130">
        <v>16970</v>
      </c>
      <c r="U538" s="130">
        <v>554</v>
      </c>
      <c r="AB538" s="130">
        <v>33674.53</v>
      </c>
      <c r="AC538" s="130">
        <v>33674.526733398401</v>
      </c>
      <c r="AD538" s="130">
        <v>52.066637521197599</v>
      </c>
      <c r="AF538" s="130">
        <v>33674.526733398401</v>
      </c>
      <c r="AG538" s="130">
        <v>33674.526733398401</v>
      </c>
      <c r="AH538" s="130">
        <v>39.465139648006499</v>
      </c>
      <c r="AI538" s="130">
        <v>25524.404174804698</v>
      </c>
      <c r="AL538" s="130">
        <v>0</v>
      </c>
      <c r="AM538" s="130">
        <v>-8150.12255859375</v>
      </c>
    </row>
    <row r="539" spans="1:39" ht="16.5" x14ac:dyDescent="0.5">
      <c r="A539" s="20" t="str">
        <f>INDEX(Resource_Match!$B$2:$B$17,MATCH($H539,Resource_Match!$C$2:$C$17,0))</f>
        <v>Gas</v>
      </c>
      <c r="B539" s="20" t="str">
        <f>INDEX(Resource_Match!$A$2:$A$17,MATCH($H539,Resource_Match!$C$2:$C$17,0))</f>
        <v>Gas</v>
      </c>
      <c r="C539" s="20" t="str">
        <f>IFERROR(INDEX(Project_Match!$C$3:$C$151,MATCH(I539,Project_Match!$A$3:$A$151,0)),"")</f>
        <v/>
      </c>
      <c r="D539" s="129" t="s">
        <v>409</v>
      </c>
      <c r="E539" s="129">
        <v>0</v>
      </c>
      <c r="F539" s="129" t="s">
        <v>407</v>
      </c>
      <c r="G539" s="130" t="s">
        <v>407</v>
      </c>
      <c r="H539" s="130" t="s">
        <v>41</v>
      </c>
      <c r="I539" s="130" t="s">
        <v>445</v>
      </c>
      <c r="J539" s="129">
        <v>2032</v>
      </c>
      <c r="K539" s="130">
        <v>1</v>
      </c>
      <c r="L539" s="130">
        <v>125</v>
      </c>
      <c r="M539" s="130">
        <v>125</v>
      </c>
      <c r="N539" s="130">
        <v>87.4693080158616</v>
      </c>
      <c r="O539" s="130">
        <v>36.845802307128899</v>
      </c>
      <c r="P539" s="130">
        <v>3.3557197001028101</v>
      </c>
      <c r="S539" s="130">
        <v>88</v>
      </c>
      <c r="T539" s="130">
        <v>294.76654052734398</v>
      </c>
      <c r="U539" s="130">
        <v>73.691635131835895</v>
      </c>
      <c r="V539" s="130">
        <v>9899.9998550560504</v>
      </c>
      <c r="W539" s="130">
        <v>364773.4375</v>
      </c>
      <c r="X539" s="130">
        <v>1308.01647949219</v>
      </c>
      <c r="Y539" s="130">
        <v>339.01669311523398</v>
      </c>
      <c r="Z539" s="130">
        <v>4.5152223360765502</v>
      </c>
      <c r="AA539" s="130">
        <v>92.086410522460895</v>
      </c>
      <c r="AB539" s="130">
        <v>229.47</v>
      </c>
      <c r="AC539" s="130">
        <v>1968.58752441406</v>
      </c>
      <c r="AD539" s="130">
        <v>53.4277285647049</v>
      </c>
      <c r="AE539" s="130">
        <v>1210.9590454101599</v>
      </c>
      <c r="AF539" s="130">
        <v>3179.5465698242201</v>
      </c>
      <c r="AG539" s="130">
        <v>3179.5113677978502</v>
      </c>
      <c r="AH539" s="130">
        <v>57.573804735236102</v>
      </c>
      <c r="AI539" s="130">
        <v>2121.35302734375</v>
      </c>
      <c r="AL539" s="130">
        <v>0</v>
      </c>
      <c r="AM539" s="130">
        <v>-1058.1935424804699</v>
      </c>
    </row>
    <row r="540" spans="1:39" ht="16.5" hidden="1" x14ac:dyDescent="0.5">
      <c r="A540" s="20" t="str">
        <f>INDEX(Resource_Match!$B$2:$B$17,MATCH($H540,Resource_Match!$C$2:$C$17,0))</f>
        <v>Coal</v>
      </c>
      <c r="B540" s="20" t="str">
        <f>INDEX(Resource_Match!$A$2:$A$17,MATCH($H540,Resource_Match!$C$2:$C$17,0))</f>
        <v>Coal</v>
      </c>
      <c r="C540" s="20" t="str">
        <f>IFERROR(INDEX(Project_Match!$C$3:$C$151,MATCH(I540,Project_Match!$A$3:$A$151,0)),"")</f>
        <v/>
      </c>
      <c r="D540" s="129" t="s">
        <v>409</v>
      </c>
      <c r="E540" s="129">
        <v>0</v>
      </c>
      <c r="F540" s="129" t="s">
        <v>407</v>
      </c>
      <c r="G540" s="130" t="s">
        <v>407</v>
      </c>
      <c r="H540" s="130" t="s">
        <v>38</v>
      </c>
      <c r="I540" s="130" t="s">
        <v>339</v>
      </c>
      <c r="J540" s="129">
        <v>2033</v>
      </c>
      <c r="K540" s="130">
        <v>1</v>
      </c>
      <c r="L540" s="130">
        <v>385</v>
      </c>
      <c r="M540" s="130">
        <v>385</v>
      </c>
      <c r="N540" s="130">
        <v>45.034886452747799</v>
      </c>
      <c r="O540" s="130">
        <v>685.95026397705101</v>
      </c>
      <c r="P540" s="130">
        <v>20.338915494782999</v>
      </c>
      <c r="R540" s="130">
        <v>4383.4487934112503</v>
      </c>
      <c r="S540" s="130">
        <v>67</v>
      </c>
      <c r="T540" s="130">
        <v>3945.0569915771498</v>
      </c>
      <c r="U540" s="130">
        <v>0</v>
      </c>
      <c r="V540" s="130">
        <v>9560.7074694841303</v>
      </c>
      <c r="W540" s="130">
        <v>6558169.8125</v>
      </c>
      <c r="X540" s="130">
        <v>19374.344238281301</v>
      </c>
      <c r="Y540" s="130">
        <v>10878.851074218799</v>
      </c>
      <c r="Z540" s="130">
        <v>4.6130545834352796</v>
      </c>
      <c r="AB540" s="130">
        <v>1668.31</v>
      </c>
      <c r="AC540" s="130">
        <v>31921.501342773401</v>
      </c>
      <c r="AD540" s="130">
        <v>46.536174733276901</v>
      </c>
      <c r="AF540" s="130">
        <v>31921.501342773401</v>
      </c>
      <c r="AG540" s="130">
        <v>6201.6109619140598</v>
      </c>
      <c r="AH540" s="130">
        <v>39.860080639649397</v>
      </c>
      <c r="AI540" s="130">
        <v>27342.032836914099</v>
      </c>
      <c r="AL540" s="130">
        <v>0</v>
      </c>
      <c r="AM540" s="130">
        <v>-4579.4685058593795</v>
      </c>
    </row>
    <row r="541" spans="1:39" ht="16.5" hidden="1" x14ac:dyDescent="0.5">
      <c r="A541" s="20" t="str">
        <f>INDEX(Resource_Match!$B$2:$B$17,MATCH($H541,Resource_Match!$C$2:$C$17,0))</f>
        <v>Coal</v>
      </c>
      <c r="B541" s="20" t="str">
        <f>INDEX(Resource_Match!$A$2:$A$17,MATCH($H541,Resource_Match!$C$2:$C$17,0))</f>
        <v>Coal</v>
      </c>
      <c r="C541" s="20" t="str">
        <f>IFERROR(INDEX(Project_Match!$C$3:$C$151,MATCH(I541,Project_Match!$A$3:$A$151,0)),"")</f>
        <v/>
      </c>
      <c r="D541" s="129" t="s">
        <v>409</v>
      </c>
      <c r="E541" s="129">
        <v>0</v>
      </c>
      <c r="F541" s="129" t="s">
        <v>407</v>
      </c>
      <c r="G541" s="130" t="s">
        <v>407</v>
      </c>
      <c r="H541" s="130" t="s">
        <v>38</v>
      </c>
      <c r="I541" s="130" t="s">
        <v>340</v>
      </c>
      <c r="J541" s="129">
        <v>2033</v>
      </c>
      <c r="K541" s="130">
        <v>1</v>
      </c>
      <c r="L541" s="130">
        <v>395</v>
      </c>
      <c r="M541" s="130">
        <v>395</v>
      </c>
      <c r="N541" s="130">
        <v>45.034895521472301</v>
      </c>
      <c r="O541" s="130">
        <v>674.06283569335903</v>
      </c>
      <c r="P541" s="130">
        <v>19.4804588085475</v>
      </c>
      <c r="R541" s="130">
        <v>4383.4487934112503</v>
      </c>
      <c r="S541" s="130">
        <v>132</v>
      </c>
      <c r="T541" s="130">
        <v>3945.0569915771498</v>
      </c>
      <c r="U541" s="130">
        <v>0</v>
      </c>
      <c r="V541" s="130">
        <v>9561.7772501435302</v>
      </c>
      <c r="W541" s="130">
        <v>6445238.6875</v>
      </c>
      <c r="X541" s="130">
        <v>19040.7214355469</v>
      </c>
      <c r="Y541" s="130">
        <v>10691.519165039101</v>
      </c>
      <c r="Z541" s="130">
        <v>4.6130550072954</v>
      </c>
      <c r="AB541" s="130">
        <v>1688.46</v>
      </c>
      <c r="AC541" s="130">
        <v>31420.699584960901</v>
      </c>
      <c r="AD541" s="130">
        <v>46.613902919956601</v>
      </c>
      <c r="AF541" s="130">
        <v>31420.699584960901</v>
      </c>
      <c r="AG541" s="130">
        <v>5660.5819091796902</v>
      </c>
      <c r="AH541" s="130">
        <v>39.793072621307502</v>
      </c>
      <c r="AI541" s="130">
        <v>26823.031372070302</v>
      </c>
      <c r="AL541" s="130">
        <v>0</v>
      </c>
      <c r="AM541" s="130">
        <v>-4597.6682128906295</v>
      </c>
    </row>
    <row r="542" spans="1:39" ht="16.5" hidden="1" x14ac:dyDescent="0.5">
      <c r="A542" s="20" t="str">
        <f>INDEX(Resource_Match!$B$2:$B$17,MATCH($H542,Resource_Match!$C$2:$C$17,0))</f>
        <v>Solar</v>
      </c>
      <c r="B542" s="20" t="str">
        <f>INDEX(Resource_Match!$A$2:$A$17,MATCH($H542,Resource_Match!$C$2:$C$17,0))</f>
        <v>Utility Solar</v>
      </c>
      <c r="C542" s="20" t="str">
        <f>IFERROR(INDEX(Project_Match!$C$3:$C$151,MATCH(I542,Project_Match!$A$3:$A$151,0)),"")</f>
        <v>New Solar</v>
      </c>
      <c r="D542" s="129" t="s">
        <v>409</v>
      </c>
      <c r="E542" s="129">
        <v>0</v>
      </c>
      <c r="F542" s="129" t="s">
        <v>407</v>
      </c>
      <c r="G542" s="130" t="s">
        <v>407</v>
      </c>
      <c r="H542" s="130" t="s">
        <v>45</v>
      </c>
      <c r="I542" s="130" t="s">
        <v>219</v>
      </c>
      <c r="J542" s="129">
        <v>2033</v>
      </c>
      <c r="K542" s="130">
        <v>30</v>
      </c>
      <c r="L542" s="130">
        <v>600</v>
      </c>
      <c r="M542" s="130">
        <v>162</v>
      </c>
      <c r="N542" s="130">
        <v>26.5343075292114</v>
      </c>
      <c r="O542" s="130">
        <v>1357.4276847839401</v>
      </c>
      <c r="P542" s="130">
        <v>25.826249710501099</v>
      </c>
      <c r="R542" s="130">
        <v>37215.490936279297</v>
      </c>
      <c r="T542" s="130">
        <v>127860</v>
      </c>
      <c r="U542" s="130">
        <v>10950</v>
      </c>
      <c r="AB542" s="130">
        <v>35609.5</v>
      </c>
      <c r="AC542" s="130">
        <v>35609.496704101599</v>
      </c>
      <c r="AD542" s="130">
        <v>26.233070905555898</v>
      </c>
      <c r="AF542" s="130">
        <v>35609.496704101599</v>
      </c>
      <c r="AG542" s="130">
        <v>36585.772705078103</v>
      </c>
      <c r="AH542" s="130">
        <v>26.785595249377302</v>
      </c>
      <c r="AI542" s="130">
        <v>36359.508544921897</v>
      </c>
      <c r="AL542" s="130">
        <v>0</v>
      </c>
      <c r="AM542" s="130">
        <v>750.01184082031295</v>
      </c>
    </row>
    <row r="543" spans="1:39" ht="16.5" hidden="1" x14ac:dyDescent="0.5">
      <c r="A543" s="20" t="str">
        <f>INDEX(Resource_Match!$B$2:$B$17,MATCH($H543,Resource_Match!$C$2:$C$17,0))</f>
        <v>Solar</v>
      </c>
      <c r="B543" s="20" t="str">
        <f>INDEX(Resource_Match!$A$2:$A$17,MATCH($H543,Resource_Match!$C$2:$C$17,0))</f>
        <v>Utility Solar</v>
      </c>
      <c r="C543" s="20" t="str">
        <f>IFERROR(INDEX(Project_Match!$C$3:$C$151,MATCH(I543,Project_Match!$A$3:$A$151,0)),"")</f>
        <v>New Solar</v>
      </c>
      <c r="D543" s="129" t="s">
        <v>409</v>
      </c>
      <c r="E543" s="129">
        <v>0</v>
      </c>
      <c r="F543" s="129" t="s">
        <v>407</v>
      </c>
      <c r="G543" s="130" t="s">
        <v>407</v>
      </c>
      <c r="H543" s="130" t="s">
        <v>45</v>
      </c>
      <c r="I543" s="130" t="s">
        <v>220</v>
      </c>
      <c r="J543" s="129">
        <v>2033</v>
      </c>
      <c r="K543" s="130">
        <v>30</v>
      </c>
      <c r="L543" s="130">
        <v>600</v>
      </c>
      <c r="M543" s="130">
        <v>162</v>
      </c>
      <c r="N543" s="130">
        <v>26.5343075292114</v>
      </c>
      <c r="O543" s="130">
        <v>1357.4276847839401</v>
      </c>
      <c r="P543" s="130">
        <v>25.826249710501099</v>
      </c>
      <c r="R543" s="130">
        <v>37215.490936279297</v>
      </c>
      <c r="T543" s="130">
        <v>127860</v>
      </c>
      <c r="U543" s="130">
        <v>10950</v>
      </c>
      <c r="AB543" s="130">
        <v>35145.300000000003</v>
      </c>
      <c r="AC543" s="130">
        <v>35145.295654296897</v>
      </c>
      <c r="AD543" s="130">
        <v>25.891099797254402</v>
      </c>
      <c r="AF543" s="130">
        <v>35145.295654296897</v>
      </c>
      <c r="AG543" s="130">
        <v>36108.846801757798</v>
      </c>
      <c r="AH543" s="130">
        <v>26.785595249377302</v>
      </c>
      <c r="AI543" s="130">
        <v>36359.508544921897</v>
      </c>
      <c r="AL543" s="130">
        <v>0</v>
      </c>
      <c r="AM543" s="130">
        <v>1214.212890625</v>
      </c>
    </row>
    <row r="544" spans="1:39" ht="16.5" hidden="1" x14ac:dyDescent="0.5">
      <c r="A544" s="20" t="str">
        <f>INDEX(Resource_Match!$B$2:$B$17,MATCH($H544,Resource_Match!$C$2:$C$17,0))</f>
        <v>Solar</v>
      </c>
      <c r="B544" s="20" t="str">
        <f>INDEX(Resource_Match!$A$2:$A$17,MATCH($H544,Resource_Match!$C$2:$C$17,0))</f>
        <v>Utility Solar</v>
      </c>
      <c r="C544" s="20" t="str">
        <f>IFERROR(INDEX(Project_Match!$C$3:$C$151,MATCH(I544,Project_Match!$A$3:$A$151,0)),"")</f>
        <v>New Solar</v>
      </c>
      <c r="D544" s="129" t="s">
        <v>409</v>
      </c>
      <c r="E544" s="129">
        <v>0</v>
      </c>
      <c r="F544" s="129" t="s">
        <v>407</v>
      </c>
      <c r="G544" s="130" t="s">
        <v>407</v>
      </c>
      <c r="H544" s="130" t="s">
        <v>45</v>
      </c>
      <c r="I544" s="130" t="s">
        <v>221</v>
      </c>
      <c r="J544" s="129">
        <v>2033</v>
      </c>
      <c r="K544" s="130">
        <v>23</v>
      </c>
      <c r="L544" s="130">
        <v>460</v>
      </c>
      <c r="M544" s="130">
        <v>124.200004577637</v>
      </c>
      <c r="N544" s="130">
        <v>26.5343076112561</v>
      </c>
      <c r="O544" s="130">
        <v>1040.69456863403</v>
      </c>
      <c r="P544" s="130">
        <v>25.826249966101699</v>
      </c>
      <c r="R544" s="130">
        <v>28531.875617981001</v>
      </c>
      <c r="T544" s="130">
        <v>98026</v>
      </c>
      <c r="U544" s="130">
        <v>8395</v>
      </c>
      <c r="AB544" s="130">
        <v>26591.75</v>
      </c>
      <c r="AC544" s="130">
        <v>26591.75390625</v>
      </c>
      <c r="AD544" s="130">
        <v>25.551929170873901</v>
      </c>
      <c r="AF544" s="130">
        <v>26591.75390625</v>
      </c>
      <c r="AG544" s="130">
        <v>27320.7966308594</v>
      </c>
      <c r="AH544" s="130">
        <v>26.785594233581602</v>
      </c>
      <c r="AI544" s="130">
        <v>27875.622436523401</v>
      </c>
      <c r="AL544" s="130">
        <v>0</v>
      </c>
      <c r="AM544" s="130">
        <v>1283.86853027344</v>
      </c>
    </row>
    <row r="545" spans="1:39" ht="16.5" hidden="1" x14ac:dyDescent="0.5">
      <c r="A545" s="20" t="str">
        <f>INDEX(Resource_Match!$B$2:$B$17,MATCH($H545,Resource_Match!$C$2:$C$17,0))</f>
        <v>Wind</v>
      </c>
      <c r="B545" s="20" t="str">
        <f>INDEX(Resource_Match!$A$2:$A$17,MATCH($H545,Resource_Match!$C$2:$C$17,0))</f>
        <v>Onshore Wind</v>
      </c>
      <c r="C545" s="20" t="str">
        <f>IFERROR(INDEX(Project_Match!$C$3:$C$151,MATCH(I545,Project_Match!$A$3:$A$151,0)),"")</f>
        <v>New Wind</v>
      </c>
      <c r="D545" s="129" t="s">
        <v>409</v>
      </c>
      <c r="E545" s="129">
        <v>0</v>
      </c>
      <c r="F545" s="129" t="s">
        <v>407</v>
      </c>
      <c r="G545" s="130" t="s">
        <v>407</v>
      </c>
      <c r="H545" s="130" t="s">
        <v>59</v>
      </c>
      <c r="I545" s="130" t="s">
        <v>278</v>
      </c>
      <c r="J545" s="129">
        <v>2033</v>
      </c>
      <c r="K545" s="130">
        <v>2</v>
      </c>
      <c r="L545" s="130">
        <v>200</v>
      </c>
      <c r="M545" s="130">
        <v>20</v>
      </c>
      <c r="N545" s="130">
        <v>36.696487256925401</v>
      </c>
      <c r="O545" s="130">
        <v>639.10663795471203</v>
      </c>
      <c r="P545" s="130">
        <v>36.478689380976697</v>
      </c>
      <c r="R545" s="130">
        <v>3815.8333177566501</v>
      </c>
      <c r="T545" s="130">
        <v>16940</v>
      </c>
      <c r="U545" s="130">
        <v>534</v>
      </c>
      <c r="AB545" s="130">
        <v>35952.33</v>
      </c>
      <c r="AC545" s="130">
        <v>35952.325927734397</v>
      </c>
      <c r="AD545" s="130">
        <v>56.254033040229501</v>
      </c>
      <c r="AF545" s="130">
        <v>35952.325927734397</v>
      </c>
      <c r="AG545" s="130">
        <v>36166.981811523401</v>
      </c>
      <c r="AH545" s="130">
        <v>37.799435083881498</v>
      </c>
      <c r="AI545" s="130">
        <v>24157.8698730469</v>
      </c>
      <c r="AL545" s="130">
        <v>0</v>
      </c>
      <c r="AM545" s="130">
        <v>-11794.4560546875</v>
      </c>
    </row>
    <row r="546" spans="1:39" ht="16.5" hidden="1" x14ac:dyDescent="0.5">
      <c r="A546" s="20" t="str">
        <f>INDEX(Resource_Match!$B$2:$B$17,MATCH($H546,Resource_Match!$C$2:$C$17,0))</f>
        <v>Wind</v>
      </c>
      <c r="B546" s="20" t="str">
        <f>INDEX(Resource_Match!$A$2:$A$17,MATCH($H546,Resource_Match!$C$2:$C$17,0))</f>
        <v>Onshore Wind</v>
      </c>
      <c r="C546" s="20" t="str">
        <f>IFERROR(INDEX(Project_Match!$C$3:$C$151,MATCH(I546,Project_Match!$A$3:$A$151,0)),"")</f>
        <v>New Wind</v>
      </c>
      <c r="D546" s="129" t="s">
        <v>409</v>
      </c>
      <c r="E546" s="129">
        <v>0</v>
      </c>
      <c r="F546" s="129" t="s">
        <v>407</v>
      </c>
      <c r="G546" s="130" t="s">
        <v>407</v>
      </c>
      <c r="H546" s="130" t="s">
        <v>59</v>
      </c>
      <c r="I546" s="130" t="s">
        <v>280</v>
      </c>
      <c r="J546" s="129">
        <v>2033</v>
      </c>
      <c r="K546" s="130">
        <v>2</v>
      </c>
      <c r="L546" s="130">
        <v>200</v>
      </c>
      <c r="M546" s="130">
        <v>24</v>
      </c>
      <c r="N546" s="130">
        <v>36.696487256925401</v>
      </c>
      <c r="O546" s="130">
        <v>639.10663795471203</v>
      </c>
      <c r="P546" s="130">
        <v>36.478689380976697</v>
      </c>
      <c r="R546" s="130">
        <v>3815.8333177566501</v>
      </c>
      <c r="T546" s="130">
        <v>16940</v>
      </c>
      <c r="U546" s="130">
        <v>534</v>
      </c>
      <c r="AB546" s="130">
        <v>34008.21</v>
      </c>
      <c r="AC546" s="130">
        <v>34008.206542968801</v>
      </c>
      <c r="AD546" s="130">
        <v>53.2121003339956</v>
      </c>
      <c r="AF546" s="130">
        <v>34008.206542968801</v>
      </c>
      <c r="AG546" s="130">
        <v>34211.254394531301</v>
      </c>
      <c r="AH546" s="130">
        <v>37.799435083881498</v>
      </c>
      <c r="AI546" s="130">
        <v>24157.8698730469</v>
      </c>
      <c r="AL546" s="130">
        <v>0</v>
      </c>
      <c r="AM546" s="130">
        <v>-9850.3366699218805</v>
      </c>
    </row>
    <row r="547" spans="1:39" ht="16.5" x14ac:dyDescent="0.5">
      <c r="A547" s="20" t="str">
        <f>INDEX(Resource_Match!$B$2:$B$17,MATCH($H547,Resource_Match!$C$2:$C$17,0))</f>
        <v>Gas</v>
      </c>
      <c r="B547" s="20" t="str">
        <f>INDEX(Resource_Match!$A$2:$A$17,MATCH($H547,Resource_Match!$C$2:$C$17,0))</f>
        <v>Gas</v>
      </c>
      <c r="C547" s="20" t="str">
        <f>IFERROR(INDEX(Project_Match!$C$3:$C$151,MATCH(I547,Project_Match!$A$3:$A$151,0)),"")</f>
        <v/>
      </c>
      <c r="D547" s="129" t="s">
        <v>409</v>
      </c>
      <c r="E547" s="129">
        <v>0</v>
      </c>
      <c r="F547" s="129" t="s">
        <v>407</v>
      </c>
      <c r="G547" s="130" t="s">
        <v>407</v>
      </c>
      <c r="H547" s="130" t="s">
        <v>41</v>
      </c>
      <c r="I547" s="130" t="s">
        <v>445</v>
      </c>
      <c r="J547" s="129">
        <v>2033</v>
      </c>
      <c r="K547" s="130">
        <v>1</v>
      </c>
      <c r="L547" s="130">
        <v>125</v>
      </c>
      <c r="M547" s="130">
        <v>125</v>
      </c>
      <c r="N547" s="130">
        <v>87.457646757500399</v>
      </c>
      <c r="O547" s="130">
        <v>21.239255905151399</v>
      </c>
      <c r="P547" s="130">
        <v>1.9396580735298099</v>
      </c>
      <c r="T547" s="130">
        <v>169.913818359375</v>
      </c>
      <c r="U547" s="130">
        <v>42.4784545898438</v>
      </c>
      <c r="V547" s="130">
        <v>9899.9966589696505</v>
      </c>
      <c r="W547" s="130">
        <v>210268.5625</v>
      </c>
      <c r="X547" s="130">
        <v>789.20812988281295</v>
      </c>
      <c r="Y547" s="130">
        <v>202.17742919921901</v>
      </c>
      <c r="Z547" s="130">
        <v>4.7148539339162099</v>
      </c>
      <c r="AA547" s="130">
        <v>54.249664306640597</v>
      </c>
      <c r="AB547" s="130">
        <v>135.18</v>
      </c>
      <c r="AC547" s="130">
        <v>1180.81884765625</v>
      </c>
      <c r="AD547" s="130">
        <v>55.596055385812903</v>
      </c>
      <c r="AE547" s="130">
        <v>1237.6000671386701</v>
      </c>
      <c r="AF547" s="130">
        <v>2418.4189147949201</v>
      </c>
      <c r="AG547" s="130">
        <v>2418.3988571167001</v>
      </c>
      <c r="AH547" s="130">
        <v>62.879436884978603</v>
      </c>
      <c r="AI547" s="130">
        <v>1335.51245117188</v>
      </c>
      <c r="AL547" s="130">
        <v>0</v>
      </c>
      <c r="AM547" s="130">
        <v>-1082.9064636230501</v>
      </c>
    </row>
    <row r="548" spans="1:39" ht="16.5" hidden="1" x14ac:dyDescent="0.5">
      <c r="A548" s="20" t="str">
        <f>INDEX(Resource_Match!$B$2:$B$17,MATCH($H548,Resource_Match!$C$2:$C$17,0))</f>
        <v>Coal</v>
      </c>
      <c r="B548" s="20" t="str">
        <f>INDEX(Resource_Match!$A$2:$A$17,MATCH($H548,Resource_Match!$C$2:$C$17,0))</f>
        <v>Coal</v>
      </c>
      <c r="C548" s="20" t="str">
        <f>IFERROR(INDEX(Project_Match!$C$3:$C$151,MATCH(I548,Project_Match!$A$3:$A$151,0)),"")</f>
        <v/>
      </c>
      <c r="D548" s="129" t="s">
        <v>409</v>
      </c>
      <c r="E548" s="129">
        <v>0</v>
      </c>
      <c r="F548" s="129" t="s">
        <v>407</v>
      </c>
      <c r="G548" s="130" t="s">
        <v>407</v>
      </c>
      <c r="H548" s="130" t="s">
        <v>38</v>
      </c>
      <c r="I548" s="130" t="s">
        <v>339</v>
      </c>
      <c r="J548" s="129">
        <v>2034</v>
      </c>
      <c r="K548" s="130">
        <v>1</v>
      </c>
      <c r="L548" s="130">
        <v>385</v>
      </c>
      <c r="M548" s="130">
        <v>385</v>
      </c>
      <c r="N548" s="130">
        <v>45.034891655738797</v>
      </c>
      <c r="O548" s="130">
        <v>689.01589202880905</v>
      </c>
      <c r="P548" s="130">
        <v>20.429813557160902</v>
      </c>
      <c r="R548" s="130">
        <v>4418.9444078803099</v>
      </c>
      <c r="S548" s="130">
        <v>110</v>
      </c>
      <c r="T548" s="130">
        <v>3945.0571746826199</v>
      </c>
      <c r="U548" s="130">
        <v>0</v>
      </c>
      <c r="V548" s="130">
        <v>9560.9249292533896</v>
      </c>
      <c r="W548" s="130">
        <v>6587629.21875</v>
      </c>
      <c r="X548" s="130">
        <v>19889.7567749023</v>
      </c>
      <c r="Y548" s="130">
        <v>11313.162750244101</v>
      </c>
      <c r="Z548" s="130">
        <v>4.7365931640984504</v>
      </c>
      <c r="AB548" s="130">
        <v>1711.72</v>
      </c>
      <c r="AC548" s="130">
        <v>32914.643066406301</v>
      </c>
      <c r="AD548" s="130">
        <v>47.770513637195002</v>
      </c>
      <c r="AF548" s="130">
        <v>32914.643066406301</v>
      </c>
      <c r="AG548" s="130">
        <v>6513.17041015625</v>
      </c>
      <c r="AH548" s="130">
        <v>39.781648620095297</v>
      </c>
      <c r="AI548" s="130">
        <v>27410.188110351599</v>
      </c>
      <c r="AL548" s="130">
        <v>0</v>
      </c>
      <c r="AM548" s="130">
        <v>-5504.4549560546902</v>
      </c>
    </row>
    <row r="549" spans="1:39" ht="16.5" hidden="1" x14ac:dyDescent="0.5">
      <c r="A549" s="20" t="str">
        <f>INDEX(Resource_Match!$B$2:$B$17,MATCH($H549,Resource_Match!$C$2:$C$17,0))</f>
        <v>Coal</v>
      </c>
      <c r="B549" s="20" t="str">
        <f>INDEX(Resource_Match!$A$2:$A$17,MATCH($H549,Resource_Match!$C$2:$C$17,0))</f>
        <v>Coal</v>
      </c>
      <c r="C549" s="20" t="str">
        <f>IFERROR(INDEX(Project_Match!$C$3:$C$151,MATCH(I549,Project_Match!$A$3:$A$151,0)),"")</f>
        <v/>
      </c>
      <c r="D549" s="129" t="s">
        <v>409</v>
      </c>
      <c r="E549" s="129">
        <v>0</v>
      </c>
      <c r="F549" s="129" t="s">
        <v>407</v>
      </c>
      <c r="G549" s="130" t="s">
        <v>407</v>
      </c>
      <c r="H549" s="130" t="s">
        <v>38</v>
      </c>
      <c r="I549" s="130" t="s">
        <v>340</v>
      </c>
      <c r="J549" s="129">
        <v>2034</v>
      </c>
      <c r="K549" s="130">
        <v>1</v>
      </c>
      <c r="L549" s="130">
        <v>395</v>
      </c>
      <c r="M549" s="130">
        <v>395</v>
      </c>
      <c r="N549" s="130">
        <v>45.034891332162502</v>
      </c>
      <c r="O549" s="130">
        <v>676.37386322021496</v>
      </c>
      <c r="P549" s="130">
        <v>19.547247651008998</v>
      </c>
      <c r="R549" s="130">
        <v>4418.9444078803099</v>
      </c>
      <c r="S549" s="130">
        <v>133</v>
      </c>
      <c r="T549" s="130">
        <v>3945.0571746826199</v>
      </c>
      <c r="U549" s="130">
        <v>0</v>
      </c>
      <c r="V549" s="130">
        <v>9562.0637053568298</v>
      </c>
      <c r="W549" s="130">
        <v>6467529.96875</v>
      </c>
      <c r="X549" s="130">
        <v>19527.146911621101</v>
      </c>
      <c r="Y549" s="130">
        <v>11106.913604736301</v>
      </c>
      <c r="Z549" s="130">
        <v>4.7365935162845698</v>
      </c>
      <c r="AB549" s="130">
        <v>1730.59</v>
      </c>
      <c r="AC549" s="130">
        <v>32364.654174804698</v>
      </c>
      <c r="AD549" s="130">
        <v>47.8502436813815</v>
      </c>
      <c r="AF549" s="130">
        <v>32364.654174804698</v>
      </c>
      <c r="AG549" s="130">
        <v>5922.0911865234402</v>
      </c>
      <c r="AH549" s="130">
        <v>39.659547740124701</v>
      </c>
      <c r="AI549" s="130">
        <v>26824.681518554698</v>
      </c>
      <c r="AL549" s="130">
        <v>0</v>
      </c>
      <c r="AM549" s="130">
        <v>-5539.97265625</v>
      </c>
    </row>
    <row r="550" spans="1:39" ht="16.5" hidden="1" x14ac:dyDescent="0.5">
      <c r="A550" s="20" t="str">
        <f>INDEX(Resource_Match!$B$2:$B$17,MATCH($H550,Resource_Match!$C$2:$C$17,0))</f>
        <v>Solar</v>
      </c>
      <c r="B550" s="20" t="str">
        <f>INDEX(Resource_Match!$A$2:$A$17,MATCH($H550,Resource_Match!$C$2:$C$17,0))</f>
        <v>Utility Solar</v>
      </c>
      <c r="C550" s="20" t="str">
        <f>IFERROR(INDEX(Project_Match!$C$3:$C$151,MATCH(I550,Project_Match!$A$3:$A$151,0)),"")</f>
        <v>New Solar</v>
      </c>
      <c r="D550" s="129" t="s">
        <v>409</v>
      </c>
      <c r="E550" s="129">
        <v>0</v>
      </c>
      <c r="F550" s="129" t="s">
        <v>407</v>
      </c>
      <c r="G550" s="130" t="s">
        <v>407</v>
      </c>
      <c r="H550" s="130" t="s">
        <v>45</v>
      </c>
      <c r="I550" s="130" t="s">
        <v>219</v>
      </c>
      <c r="J550" s="129">
        <v>2034</v>
      </c>
      <c r="K550" s="130">
        <v>30</v>
      </c>
      <c r="L550" s="130">
        <v>600</v>
      </c>
      <c r="M550" s="130">
        <v>162</v>
      </c>
      <c r="N550" s="130">
        <v>26.572671945418001</v>
      </c>
      <c r="O550" s="130">
        <v>1359.2346878051801</v>
      </c>
      <c r="P550" s="130">
        <v>25.8606295244516</v>
      </c>
      <c r="R550" s="130">
        <v>37424.934576034502</v>
      </c>
      <c r="T550" s="130">
        <v>128820</v>
      </c>
      <c r="U550" s="130">
        <v>10950</v>
      </c>
      <c r="AB550" s="130">
        <v>36441.35</v>
      </c>
      <c r="AC550" s="130">
        <v>36441.347900390603</v>
      </c>
      <c r="AD550" s="130">
        <v>26.810195639749502</v>
      </c>
      <c r="AF550" s="130">
        <v>36441.347900390603</v>
      </c>
      <c r="AG550" s="130">
        <v>37444.714965820298</v>
      </c>
      <c r="AH550" s="130">
        <v>26.391411842533198</v>
      </c>
      <c r="AI550" s="130">
        <v>35872.122436523401</v>
      </c>
      <c r="AL550" s="130">
        <v>0</v>
      </c>
      <c r="AM550" s="130">
        <v>-569.22546386718795</v>
      </c>
    </row>
    <row r="551" spans="1:39" ht="16.5" hidden="1" x14ac:dyDescent="0.5">
      <c r="A551" s="20" t="str">
        <f>INDEX(Resource_Match!$B$2:$B$17,MATCH($H551,Resource_Match!$C$2:$C$17,0))</f>
        <v>Solar</v>
      </c>
      <c r="B551" s="20" t="str">
        <f>INDEX(Resource_Match!$A$2:$A$17,MATCH($H551,Resource_Match!$C$2:$C$17,0))</f>
        <v>Utility Solar</v>
      </c>
      <c r="C551" s="20" t="str">
        <f>IFERROR(INDEX(Project_Match!$C$3:$C$151,MATCH(I551,Project_Match!$A$3:$A$151,0)),"")</f>
        <v>New Solar</v>
      </c>
      <c r="D551" s="129" t="s">
        <v>409</v>
      </c>
      <c r="E551" s="129">
        <v>0</v>
      </c>
      <c r="F551" s="129" t="s">
        <v>407</v>
      </c>
      <c r="G551" s="130" t="s">
        <v>407</v>
      </c>
      <c r="H551" s="130" t="s">
        <v>45</v>
      </c>
      <c r="I551" s="130" t="s">
        <v>220</v>
      </c>
      <c r="J551" s="129">
        <v>2034</v>
      </c>
      <c r="K551" s="130">
        <v>30</v>
      </c>
      <c r="L551" s="130">
        <v>600</v>
      </c>
      <c r="M551" s="130">
        <v>162</v>
      </c>
      <c r="N551" s="130">
        <v>26.572671945418001</v>
      </c>
      <c r="O551" s="130">
        <v>1359.2346878051801</v>
      </c>
      <c r="P551" s="130">
        <v>25.8606295244516</v>
      </c>
      <c r="R551" s="130">
        <v>37424.934576034502</v>
      </c>
      <c r="T551" s="130">
        <v>128820</v>
      </c>
      <c r="U551" s="130">
        <v>10950</v>
      </c>
      <c r="AB551" s="130">
        <v>35966.300000000003</v>
      </c>
      <c r="AC551" s="130">
        <v>35966.302734375</v>
      </c>
      <c r="AD551" s="130">
        <v>26.460701052628099</v>
      </c>
      <c r="AF551" s="130">
        <v>35966.302734375</v>
      </c>
      <c r="AG551" s="130">
        <v>36956.591308593801</v>
      </c>
      <c r="AH551" s="130">
        <v>26.391411842533198</v>
      </c>
      <c r="AI551" s="130">
        <v>35872.122436523401</v>
      </c>
      <c r="AL551" s="130">
        <v>0</v>
      </c>
      <c r="AM551" s="130">
        <v>-94.1802978515625</v>
      </c>
    </row>
    <row r="552" spans="1:39" ht="16.5" hidden="1" x14ac:dyDescent="0.5">
      <c r="A552" s="20" t="str">
        <f>INDEX(Resource_Match!$B$2:$B$17,MATCH($H552,Resource_Match!$C$2:$C$17,0))</f>
        <v>Solar</v>
      </c>
      <c r="B552" s="20" t="str">
        <f>INDEX(Resource_Match!$A$2:$A$17,MATCH($H552,Resource_Match!$C$2:$C$17,0))</f>
        <v>Utility Solar</v>
      </c>
      <c r="C552" s="20" t="str">
        <f>IFERROR(INDEX(Project_Match!$C$3:$C$151,MATCH(I552,Project_Match!$A$3:$A$151,0)),"")</f>
        <v>New Solar</v>
      </c>
      <c r="D552" s="129" t="s">
        <v>409</v>
      </c>
      <c r="E552" s="129">
        <v>0</v>
      </c>
      <c r="F552" s="129" t="s">
        <v>407</v>
      </c>
      <c r="G552" s="130" t="s">
        <v>407</v>
      </c>
      <c r="H552" s="130" t="s">
        <v>45</v>
      </c>
      <c r="I552" s="130" t="s">
        <v>221</v>
      </c>
      <c r="J552" s="129">
        <v>2034</v>
      </c>
      <c r="K552" s="130">
        <v>23</v>
      </c>
      <c r="L552" s="130">
        <v>460</v>
      </c>
      <c r="M552" s="130">
        <v>124.200004577637</v>
      </c>
      <c r="N552" s="130">
        <v>26.5726705191035</v>
      </c>
      <c r="O552" s="130">
        <v>1042.0799026489301</v>
      </c>
      <c r="P552" s="130">
        <v>25.860628912272301</v>
      </c>
      <c r="R552" s="130">
        <v>28692.450463295001</v>
      </c>
      <c r="T552" s="130">
        <v>98762</v>
      </c>
      <c r="U552" s="130">
        <v>8395</v>
      </c>
      <c r="AB552" s="130">
        <v>27212.95</v>
      </c>
      <c r="AC552" s="130">
        <v>27212.946777343801</v>
      </c>
      <c r="AD552" s="130">
        <v>26.1140692841015</v>
      </c>
      <c r="AF552" s="130">
        <v>27212.946777343801</v>
      </c>
      <c r="AG552" s="130">
        <v>27962.223022460901</v>
      </c>
      <c r="AH552" s="130">
        <v>26.391413146695299</v>
      </c>
      <c r="AI552" s="130">
        <v>27501.961242675799</v>
      </c>
      <c r="AL552" s="130">
        <v>0</v>
      </c>
      <c r="AM552" s="130">
        <v>289.01446533203102</v>
      </c>
    </row>
    <row r="553" spans="1:39" ht="16.5" hidden="1" x14ac:dyDescent="0.5">
      <c r="A553" s="20" t="str">
        <f>INDEX(Resource_Match!$B$2:$B$17,MATCH($H553,Resource_Match!$C$2:$C$17,0))</f>
        <v>Wind</v>
      </c>
      <c r="B553" s="20" t="str">
        <f>INDEX(Resource_Match!$A$2:$A$17,MATCH($H553,Resource_Match!$C$2:$C$17,0))</f>
        <v>Onshore Wind</v>
      </c>
      <c r="C553" s="20" t="str">
        <f>IFERROR(INDEX(Project_Match!$C$3:$C$151,MATCH(I553,Project_Match!$A$3:$A$151,0)),"")</f>
        <v>New Wind</v>
      </c>
      <c r="D553" s="129" t="s">
        <v>409</v>
      </c>
      <c r="E553" s="129">
        <v>0</v>
      </c>
      <c r="F553" s="129" t="s">
        <v>407</v>
      </c>
      <c r="G553" s="130" t="s">
        <v>407</v>
      </c>
      <c r="H553" s="130" t="s">
        <v>59</v>
      </c>
      <c r="I553" s="130" t="s">
        <v>278</v>
      </c>
      <c r="J553" s="129">
        <v>2034</v>
      </c>
      <c r="K553" s="130">
        <v>2</v>
      </c>
      <c r="L553" s="130">
        <v>200</v>
      </c>
      <c r="M553" s="130">
        <v>20</v>
      </c>
      <c r="N553" s="130">
        <v>36.7402593839114</v>
      </c>
      <c r="O553" s="130">
        <v>639.703149795532</v>
      </c>
      <c r="P553" s="130">
        <v>36.512736860475599</v>
      </c>
      <c r="R553" s="130">
        <v>3986.2052020430601</v>
      </c>
      <c r="T553" s="130">
        <v>16938</v>
      </c>
      <c r="U553" s="130">
        <v>536</v>
      </c>
      <c r="AB553" s="130">
        <v>36777.57</v>
      </c>
      <c r="AC553" s="130">
        <v>36777.565917968801</v>
      </c>
      <c r="AD553" s="130">
        <v>57.491612992251099</v>
      </c>
      <c r="AF553" s="130">
        <v>36777.565917968801</v>
      </c>
      <c r="AG553" s="130">
        <v>37006.739624023401</v>
      </c>
      <c r="AH553" s="130">
        <v>38.484962007588301</v>
      </c>
      <c r="AI553" s="130">
        <v>24618.9514160156</v>
      </c>
      <c r="AL553" s="130">
        <v>0</v>
      </c>
      <c r="AM553" s="130">
        <v>-12158.6145019531</v>
      </c>
    </row>
    <row r="554" spans="1:39" ht="16.5" hidden="1" x14ac:dyDescent="0.5">
      <c r="A554" s="20" t="str">
        <f>INDEX(Resource_Match!$B$2:$B$17,MATCH($H554,Resource_Match!$C$2:$C$17,0))</f>
        <v>Wind</v>
      </c>
      <c r="B554" s="20" t="str">
        <f>INDEX(Resource_Match!$A$2:$A$17,MATCH($H554,Resource_Match!$C$2:$C$17,0))</f>
        <v>Onshore Wind</v>
      </c>
      <c r="C554" s="20" t="str">
        <f>IFERROR(INDEX(Project_Match!$C$3:$C$151,MATCH(I554,Project_Match!$A$3:$A$151,0)),"")</f>
        <v>New Wind</v>
      </c>
      <c r="D554" s="129" t="s">
        <v>409</v>
      </c>
      <c r="E554" s="129">
        <v>0</v>
      </c>
      <c r="F554" s="129" t="s">
        <v>407</v>
      </c>
      <c r="G554" s="130" t="s">
        <v>407</v>
      </c>
      <c r="H554" s="130" t="s">
        <v>59</v>
      </c>
      <c r="I554" s="130" t="s">
        <v>280</v>
      </c>
      <c r="J554" s="129">
        <v>2034</v>
      </c>
      <c r="K554" s="130">
        <v>2</v>
      </c>
      <c r="L554" s="130">
        <v>200</v>
      </c>
      <c r="M554" s="130">
        <v>24</v>
      </c>
      <c r="N554" s="130">
        <v>36.7402593839114</v>
      </c>
      <c r="O554" s="130">
        <v>639.703149795532</v>
      </c>
      <c r="P554" s="130">
        <v>36.512736860475599</v>
      </c>
      <c r="R554" s="130">
        <v>3986.2052020430601</v>
      </c>
      <c r="T554" s="130">
        <v>16938</v>
      </c>
      <c r="U554" s="130">
        <v>536</v>
      </c>
      <c r="AB554" s="130">
        <v>34788.83</v>
      </c>
      <c r="AC554" s="130">
        <v>34788.8251953125</v>
      </c>
      <c r="AD554" s="130">
        <v>54.3827636403417</v>
      </c>
      <c r="AF554" s="130">
        <v>34788.8251953125</v>
      </c>
      <c r="AG554" s="130">
        <v>35005.606933593801</v>
      </c>
      <c r="AH554" s="130">
        <v>38.484962007588301</v>
      </c>
      <c r="AI554" s="130">
        <v>24618.9514160156</v>
      </c>
      <c r="AL554" s="130">
        <v>0</v>
      </c>
      <c r="AM554" s="130">
        <v>-10169.8737792969</v>
      </c>
    </row>
    <row r="555" spans="1:39" ht="16.5" x14ac:dyDescent="0.5">
      <c r="A555" s="20" t="str">
        <f>INDEX(Resource_Match!$B$2:$B$17,MATCH($H555,Resource_Match!$C$2:$C$17,0))</f>
        <v>Gas</v>
      </c>
      <c r="B555" s="20" t="str">
        <f>INDEX(Resource_Match!$A$2:$A$17,MATCH($H555,Resource_Match!$C$2:$C$17,0))</f>
        <v>Gas</v>
      </c>
      <c r="C555" s="20" t="str">
        <f>IFERROR(INDEX(Project_Match!$C$3:$C$151,MATCH(I555,Project_Match!$A$3:$A$151,0)),"")</f>
        <v/>
      </c>
      <c r="D555" s="129" t="s">
        <v>409</v>
      </c>
      <c r="E555" s="129">
        <v>0</v>
      </c>
      <c r="F555" s="129" t="s">
        <v>407</v>
      </c>
      <c r="G555" s="130" t="s">
        <v>407</v>
      </c>
      <c r="H555" s="130" t="s">
        <v>41</v>
      </c>
      <c r="I555" s="130" t="s">
        <v>445</v>
      </c>
      <c r="J555" s="129">
        <v>2034</v>
      </c>
      <c r="K555" s="130">
        <v>1</v>
      </c>
      <c r="L555" s="130">
        <v>125</v>
      </c>
      <c r="M555" s="130">
        <v>125</v>
      </c>
      <c r="N555" s="130">
        <v>87.457650241242106</v>
      </c>
      <c r="AE555" s="130">
        <v>1264.8271179199201</v>
      </c>
      <c r="AF555" s="130">
        <v>1264.8271179199201</v>
      </c>
      <c r="AG555" s="130">
        <v>1264.8271179199201</v>
      </c>
      <c r="AL555" s="130">
        <v>0</v>
      </c>
      <c r="AM555" s="130">
        <v>-1264.8271179199201</v>
      </c>
    </row>
    <row r="556" spans="1:39" ht="16.5" hidden="1" x14ac:dyDescent="0.5">
      <c r="A556" s="20" t="str">
        <f>INDEX(Resource_Match!$B$2:$B$17,MATCH($H556,Resource_Match!$C$2:$C$17,0))</f>
        <v>Coal</v>
      </c>
      <c r="B556" s="20" t="str">
        <f>INDEX(Resource_Match!$A$2:$A$17,MATCH($H556,Resource_Match!$C$2:$C$17,0))</f>
        <v>Coal</v>
      </c>
      <c r="C556" s="20" t="str">
        <f>IFERROR(INDEX(Project_Match!$C$3:$C$151,MATCH(I556,Project_Match!$A$3:$A$151,0)),"")</f>
        <v/>
      </c>
      <c r="D556" s="129" t="s">
        <v>409</v>
      </c>
      <c r="E556" s="129">
        <v>0</v>
      </c>
      <c r="F556" s="129" t="s">
        <v>407</v>
      </c>
      <c r="G556" s="130" t="s">
        <v>407</v>
      </c>
      <c r="H556" s="130" t="s">
        <v>38</v>
      </c>
      <c r="I556" s="130" t="s">
        <v>339</v>
      </c>
      <c r="J556" s="129">
        <v>2035</v>
      </c>
      <c r="K556" s="130">
        <v>1</v>
      </c>
      <c r="L556" s="130">
        <v>385</v>
      </c>
      <c r="M556" s="130">
        <v>385</v>
      </c>
      <c r="N556" s="130">
        <v>45.034897763597698</v>
      </c>
      <c r="O556" s="130">
        <v>693.35726737976097</v>
      </c>
      <c r="P556" s="130">
        <v>20.5585384385863</v>
      </c>
      <c r="R556" s="130">
        <v>4276.3396368026697</v>
      </c>
      <c r="S556" s="130">
        <v>112</v>
      </c>
      <c r="T556" s="130">
        <v>3945.0567779541002</v>
      </c>
      <c r="U556" s="130">
        <v>0</v>
      </c>
      <c r="V556" s="130">
        <v>9558.5903625064693</v>
      </c>
      <c r="W556" s="130">
        <v>6627518.09375</v>
      </c>
      <c r="X556" s="130">
        <v>20400.760925293001</v>
      </c>
      <c r="Y556" s="130">
        <v>11776.254547119101</v>
      </c>
      <c r="Z556" s="130">
        <v>4.8550626369102297</v>
      </c>
      <c r="AB556" s="130">
        <v>1759.51</v>
      </c>
      <c r="AC556" s="130">
        <v>33936.528198242202</v>
      </c>
      <c r="AD556" s="130">
        <v>48.945226068647699</v>
      </c>
      <c r="AF556" s="130">
        <v>33936.528198242202</v>
      </c>
      <c r="AG556" s="130">
        <v>6879.1456298828098</v>
      </c>
      <c r="AH556" s="130">
        <v>40.564444431423603</v>
      </c>
      <c r="AI556" s="130">
        <v>28125.65234375</v>
      </c>
      <c r="AL556" s="130">
        <v>0</v>
      </c>
      <c r="AM556" s="130">
        <v>-5810.8758544921902</v>
      </c>
    </row>
    <row r="557" spans="1:39" ht="16.5" hidden="1" x14ac:dyDescent="0.5">
      <c r="A557" s="20" t="str">
        <f>INDEX(Resource_Match!$B$2:$B$17,MATCH($H557,Resource_Match!$C$2:$C$17,0))</f>
        <v>Coal</v>
      </c>
      <c r="B557" s="20" t="str">
        <f>INDEX(Resource_Match!$A$2:$A$17,MATCH($H557,Resource_Match!$C$2:$C$17,0))</f>
        <v>Coal</v>
      </c>
      <c r="C557" s="20" t="str">
        <f>IFERROR(INDEX(Project_Match!$C$3:$C$151,MATCH(I557,Project_Match!$A$3:$A$151,0)),"")</f>
        <v/>
      </c>
      <c r="D557" s="129" t="s">
        <v>409</v>
      </c>
      <c r="E557" s="129">
        <v>0</v>
      </c>
      <c r="F557" s="129" t="s">
        <v>407</v>
      </c>
      <c r="G557" s="130" t="s">
        <v>407</v>
      </c>
      <c r="H557" s="130" t="s">
        <v>38</v>
      </c>
      <c r="I557" s="130" t="s">
        <v>340</v>
      </c>
      <c r="J557" s="129">
        <v>2035</v>
      </c>
      <c r="K557" s="130">
        <v>1</v>
      </c>
      <c r="L557" s="130">
        <v>395</v>
      </c>
      <c r="M557" s="130">
        <v>395</v>
      </c>
      <c r="N557" s="130">
        <v>45.034883835503003</v>
      </c>
      <c r="O557" s="130">
        <v>682.82787132263195</v>
      </c>
      <c r="P557" s="130">
        <v>19.733768895515599</v>
      </c>
      <c r="R557" s="130">
        <v>4276.3396368026697</v>
      </c>
      <c r="S557" s="130">
        <v>159</v>
      </c>
      <c r="T557" s="130">
        <v>3945.0567779541002</v>
      </c>
      <c r="U557" s="130">
        <v>0</v>
      </c>
      <c r="V557" s="130">
        <v>9559.4939521234101</v>
      </c>
      <c r="W557" s="130">
        <v>6527488.90625</v>
      </c>
      <c r="X557" s="130">
        <v>20092.852233886701</v>
      </c>
      <c r="Y557" s="130">
        <v>11598.5156555176</v>
      </c>
      <c r="Z557" s="130">
        <v>4.8550626963241799</v>
      </c>
      <c r="AB557" s="130">
        <v>1784.64</v>
      </c>
      <c r="AC557" s="130">
        <v>33476.006713867202</v>
      </c>
      <c r="AD557" s="130">
        <v>49.025542336203202</v>
      </c>
      <c r="AF557" s="130">
        <v>33476.006713867202</v>
      </c>
      <c r="AG557" s="130">
        <v>6376.64453125</v>
      </c>
      <c r="AH557" s="130">
        <v>40.457327935034499</v>
      </c>
      <c r="AI557" s="130">
        <v>27625.391113281301</v>
      </c>
      <c r="AL557" s="130">
        <v>0</v>
      </c>
      <c r="AM557" s="130">
        <v>-5850.6156005859402</v>
      </c>
    </row>
    <row r="558" spans="1:39" ht="16.5" hidden="1" x14ac:dyDescent="0.5">
      <c r="A558" s="20" t="str">
        <f>INDEX(Resource_Match!$B$2:$B$17,MATCH($H558,Resource_Match!$C$2:$C$17,0))</f>
        <v>Solar</v>
      </c>
      <c r="B558" s="20" t="str">
        <f>INDEX(Resource_Match!$A$2:$A$17,MATCH($H558,Resource_Match!$C$2:$C$17,0))</f>
        <v>Utility Solar</v>
      </c>
      <c r="C558" s="20" t="str">
        <f>IFERROR(INDEX(Project_Match!$C$3:$C$151,MATCH(I558,Project_Match!$A$3:$A$151,0)),"")</f>
        <v>New Solar</v>
      </c>
      <c r="D558" s="129" t="s">
        <v>409</v>
      </c>
      <c r="E558" s="129">
        <v>0</v>
      </c>
      <c r="F558" s="129" t="s">
        <v>407</v>
      </c>
      <c r="G558" s="130" t="s">
        <v>407</v>
      </c>
      <c r="H558" s="130" t="s">
        <v>45</v>
      </c>
      <c r="I558" s="130" t="s">
        <v>219</v>
      </c>
      <c r="J558" s="129">
        <v>2035</v>
      </c>
      <c r="K558" s="130">
        <v>30</v>
      </c>
      <c r="L558" s="130">
        <v>600</v>
      </c>
      <c r="M558" s="130">
        <v>162</v>
      </c>
      <c r="N558" s="130">
        <v>26.554070651259099</v>
      </c>
      <c r="O558" s="130">
        <v>1359.06103515625</v>
      </c>
      <c r="P558" s="130">
        <v>25.857325630826701</v>
      </c>
      <c r="R558" s="130">
        <v>36620.872123718298</v>
      </c>
      <c r="T558" s="130">
        <v>128790</v>
      </c>
      <c r="U558" s="130">
        <v>10950</v>
      </c>
      <c r="AB558" s="130">
        <v>37238.300000000003</v>
      </c>
      <c r="AC558" s="130">
        <v>37238.296264648401</v>
      </c>
      <c r="AD558" s="130">
        <v>27.4000175866768</v>
      </c>
      <c r="AF558" s="130">
        <v>37238.296264648401</v>
      </c>
      <c r="AG558" s="130">
        <v>38241.706542968801</v>
      </c>
      <c r="AH558" s="130">
        <v>27.7141930589572</v>
      </c>
      <c r="AI558" s="130">
        <v>37665.279907226599</v>
      </c>
      <c r="AL558" s="130">
        <v>0</v>
      </c>
      <c r="AM558" s="130">
        <v>426.983642578125</v>
      </c>
    </row>
    <row r="559" spans="1:39" ht="16.5" hidden="1" x14ac:dyDescent="0.5">
      <c r="A559" s="20" t="str">
        <f>INDEX(Resource_Match!$B$2:$B$17,MATCH($H559,Resource_Match!$C$2:$C$17,0))</f>
        <v>Solar</v>
      </c>
      <c r="B559" s="20" t="str">
        <f>INDEX(Resource_Match!$A$2:$A$17,MATCH($H559,Resource_Match!$C$2:$C$17,0))</f>
        <v>Utility Solar</v>
      </c>
      <c r="C559" s="20" t="str">
        <f>IFERROR(INDEX(Project_Match!$C$3:$C$151,MATCH(I559,Project_Match!$A$3:$A$151,0)),"")</f>
        <v>New Solar</v>
      </c>
      <c r="D559" s="129" t="s">
        <v>409</v>
      </c>
      <c r="E559" s="129">
        <v>0</v>
      </c>
      <c r="F559" s="129" t="s">
        <v>407</v>
      </c>
      <c r="G559" s="130" t="s">
        <v>407</v>
      </c>
      <c r="H559" s="130" t="s">
        <v>45</v>
      </c>
      <c r="I559" s="130" t="s">
        <v>220</v>
      </c>
      <c r="J559" s="129">
        <v>2035</v>
      </c>
      <c r="K559" s="130">
        <v>30</v>
      </c>
      <c r="L559" s="130">
        <v>600</v>
      </c>
      <c r="M559" s="130">
        <v>162</v>
      </c>
      <c r="N559" s="130">
        <v>26.554070651259099</v>
      </c>
      <c r="O559" s="130">
        <v>1359.06103515625</v>
      </c>
      <c r="P559" s="130">
        <v>25.857325630826701</v>
      </c>
      <c r="R559" s="130">
        <v>36620.872123718298</v>
      </c>
      <c r="T559" s="130">
        <v>128790</v>
      </c>
      <c r="U559" s="130">
        <v>10950</v>
      </c>
      <c r="AB559" s="130">
        <v>36752.86</v>
      </c>
      <c r="AC559" s="130">
        <v>36752.864990234397</v>
      </c>
      <c r="AD559" s="130">
        <v>27.0428362225902</v>
      </c>
      <c r="AF559" s="130">
        <v>36752.864990234397</v>
      </c>
      <c r="AG559" s="130">
        <v>37743.195800781301</v>
      </c>
      <c r="AH559" s="130">
        <v>27.7141930589572</v>
      </c>
      <c r="AI559" s="130">
        <v>37665.279907226599</v>
      </c>
      <c r="AL559" s="130">
        <v>0</v>
      </c>
      <c r="AM559" s="130">
        <v>912.41491699218795</v>
      </c>
    </row>
    <row r="560" spans="1:39" ht="16.5" hidden="1" x14ac:dyDescent="0.5">
      <c r="A560" s="20" t="str">
        <f>INDEX(Resource_Match!$B$2:$B$17,MATCH($H560,Resource_Match!$C$2:$C$17,0))</f>
        <v>Solar</v>
      </c>
      <c r="B560" s="20" t="str">
        <f>INDEX(Resource_Match!$A$2:$A$17,MATCH($H560,Resource_Match!$C$2:$C$17,0))</f>
        <v>Utility Solar</v>
      </c>
      <c r="C560" s="20" t="str">
        <f>IFERROR(INDEX(Project_Match!$C$3:$C$151,MATCH(I560,Project_Match!$A$3:$A$151,0)),"")</f>
        <v>New Solar</v>
      </c>
      <c r="D560" s="129" t="s">
        <v>409</v>
      </c>
      <c r="E560" s="129">
        <v>0</v>
      </c>
      <c r="F560" s="129" t="s">
        <v>407</v>
      </c>
      <c r="G560" s="130" t="s">
        <v>407</v>
      </c>
      <c r="H560" s="130" t="s">
        <v>45</v>
      </c>
      <c r="I560" s="130" t="s">
        <v>221</v>
      </c>
      <c r="J560" s="129">
        <v>2035</v>
      </c>
      <c r="K560" s="130">
        <v>23</v>
      </c>
      <c r="L560" s="130">
        <v>460</v>
      </c>
      <c r="M560" s="130">
        <v>124.200004577637</v>
      </c>
      <c r="N560" s="130">
        <v>26.554068473920399</v>
      </c>
      <c r="O560" s="130">
        <v>1041.9467239379901</v>
      </c>
      <c r="P560" s="130">
        <v>25.857323901577999</v>
      </c>
      <c r="R560" s="130">
        <v>28076.001449585001</v>
      </c>
      <c r="T560" s="130">
        <v>98739</v>
      </c>
      <c r="U560" s="130">
        <v>8395</v>
      </c>
      <c r="AB560" s="130">
        <v>27808.080000000002</v>
      </c>
      <c r="AC560" s="130">
        <v>27808.079589843801</v>
      </c>
      <c r="AD560" s="130">
        <v>26.688581048313502</v>
      </c>
      <c r="AF560" s="130">
        <v>27808.079589843801</v>
      </c>
      <c r="AG560" s="130">
        <v>28557.3876953125</v>
      </c>
      <c r="AH560" s="130">
        <v>27.714195384916099</v>
      </c>
      <c r="AI560" s="130">
        <v>28876.7150878906</v>
      </c>
      <c r="AL560" s="130">
        <v>0</v>
      </c>
      <c r="AM560" s="130">
        <v>1068.63549804688</v>
      </c>
    </row>
    <row r="561" spans="1:39" ht="16.5" hidden="1" x14ac:dyDescent="0.5">
      <c r="A561" s="20" t="str">
        <f>INDEX(Resource_Match!$B$2:$B$17,MATCH($H561,Resource_Match!$C$2:$C$17,0))</f>
        <v>Wind</v>
      </c>
      <c r="B561" s="20" t="str">
        <f>INDEX(Resource_Match!$A$2:$A$17,MATCH($H561,Resource_Match!$C$2:$C$17,0))</f>
        <v>Onshore Wind</v>
      </c>
      <c r="C561" s="20" t="str">
        <f>IFERROR(INDEX(Project_Match!$C$3:$C$151,MATCH(I561,Project_Match!$A$3:$A$151,0)),"")</f>
        <v>New Wind</v>
      </c>
      <c r="D561" s="129" t="s">
        <v>409</v>
      </c>
      <c r="E561" s="129">
        <v>0</v>
      </c>
      <c r="F561" s="129" t="s">
        <v>407</v>
      </c>
      <c r="G561" s="130" t="s">
        <v>407</v>
      </c>
      <c r="H561" s="130" t="s">
        <v>59</v>
      </c>
      <c r="I561" s="130" t="s">
        <v>278</v>
      </c>
      <c r="J561" s="129">
        <v>2035</v>
      </c>
      <c r="K561" s="130">
        <v>2</v>
      </c>
      <c r="L561" s="130">
        <v>200</v>
      </c>
      <c r="M561" s="130">
        <v>20</v>
      </c>
      <c r="N561" s="130">
        <v>36.7428280991506</v>
      </c>
      <c r="O561" s="130">
        <v>640.06213760375999</v>
      </c>
      <c r="P561" s="130">
        <v>36.533227032178097</v>
      </c>
      <c r="R561" s="130">
        <v>3672.2150115966801</v>
      </c>
      <c r="T561" s="130">
        <v>16938</v>
      </c>
      <c r="U561" s="130">
        <v>536</v>
      </c>
      <c r="AB561" s="130">
        <v>37607.760000000002</v>
      </c>
      <c r="AC561" s="130">
        <v>37607.763916015603</v>
      </c>
      <c r="AD561" s="130">
        <v>58.756426456984499</v>
      </c>
      <c r="AF561" s="130">
        <v>37607.763916015603</v>
      </c>
      <c r="AG561" s="130">
        <v>37823.530029296897</v>
      </c>
      <c r="AH561" s="130">
        <v>39.048345980002502</v>
      </c>
      <c r="AI561" s="130">
        <v>24993.367797851599</v>
      </c>
      <c r="AL561" s="130">
        <v>0</v>
      </c>
      <c r="AM561" s="130">
        <v>-12614.396118164101</v>
      </c>
    </row>
    <row r="562" spans="1:39" ht="16.5" hidden="1" x14ac:dyDescent="0.5">
      <c r="A562" s="20" t="str">
        <f>INDEX(Resource_Match!$B$2:$B$17,MATCH($H562,Resource_Match!$C$2:$C$17,0))</f>
        <v>Wind</v>
      </c>
      <c r="B562" s="20" t="str">
        <f>INDEX(Resource_Match!$A$2:$A$17,MATCH($H562,Resource_Match!$C$2:$C$17,0))</f>
        <v>Onshore Wind</v>
      </c>
      <c r="C562" s="20" t="str">
        <f>IFERROR(INDEX(Project_Match!$C$3:$C$151,MATCH(I562,Project_Match!$A$3:$A$151,0)),"")</f>
        <v>New Wind</v>
      </c>
      <c r="D562" s="129" t="s">
        <v>409</v>
      </c>
      <c r="E562" s="129">
        <v>0</v>
      </c>
      <c r="F562" s="129" t="s">
        <v>407</v>
      </c>
      <c r="G562" s="130" t="s">
        <v>407</v>
      </c>
      <c r="H562" s="130" t="s">
        <v>59</v>
      </c>
      <c r="I562" s="130" t="s">
        <v>280</v>
      </c>
      <c r="J562" s="129">
        <v>2035</v>
      </c>
      <c r="K562" s="130">
        <v>2</v>
      </c>
      <c r="L562" s="130">
        <v>200</v>
      </c>
      <c r="M562" s="130">
        <v>24</v>
      </c>
      <c r="N562" s="130">
        <v>36.7428280991506</v>
      </c>
      <c r="O562" s="130">
        <v>640.06213760375999</v>
      </c>
      <c r="P562" s="130">
        <v>36.533227032178097</v>
      </c>
      <c r="R562" s="130">
        <v>3672.2150115966801</v>
      </c>
      <c r="T562" s="130">
        <v>16938</v>
      </c>
      <c r="U562" s="130">
        <v>536</v>
      </c>
      <c r="AB562" s="130">
        <v>35574.129999999997</v>
      </c>
      <c r="AC562" s="130">
        <v>35574.133666992202</v>
      </c>
      <c r="AD562" s="130">
        <v>55.579187671017799</v>
      </c>
      <c r="AF562" s="130">
        <v>35574.133666992202</v>
      </c>
      <c r="AG562" s="130">
        <v>35778.232177734397</v>
      </c>
      <c r="AH562" s="130">
        <v>39.048345980002502</v>
      </c>
      <c r="AI562" s="130">
        <v>24993.367797851599</v>
      </c>
      <c r="AL562" s="130">
        <v>0</v>
      </c>
      <c r="AM562" s="130">
        <v>-10580.7658691406</v>
      </c>
    </row>
    <row r="563" spans="1:39" x14ac:dyDescent="0.5">
      <c r="A563" s="20" t="str">
        <f>INDEX(Resource_Match!$B$2:$B$17,MATCH($H563,Resource_Match!$C$2:$C$17,0))</f>
        <v>Gas</v>
      </c>
      <c r="B563" s="20" t="str">
        <f>INDEX(Resource_Match!$A$2:$A$17,MATCH($H563,Resource_Match!$C$2:$C$17,0))</f>
        <v>Gas</v>
      </c>
      <c r="C563" s="20" t="str">
        <f>IFERROR(INDEX(Project_Match!$C$3:$C$151,MATCH(I563,Project_Match!$A$3:$A$151,0)),"")</f>
        <v/>
      </c>
      <c r="D563" s="129" t="s">
        <v>409</v>
      </c>
      <c r="E563" s="129">
        <v>0</v>
      </c>
      <c r="F563" s="129" t="s">
        <v>407</v>
      </c>
      <c r="G563" s="130" t="s">
        <v>407</v>
      </c>
      <c r="H563" s="130" t="s">
        <v>41</v>
      </c>
      <c r="I563" s="130" t="s">
        <v>445</v>
      </c>
      <c r="J563" s="129">
        <v>2035</v>
      </c>
      <c r="K563" s="130">
        <v>1</v>
      </c>
      <c r="L563" s="130">
        <v>125</v>
      </c>
      <c r="M563" s="130">
        <v>125</v>
      </c>
      <c r="N563" s="130">
        <v>87.457656511977405</v>
      </c>
      <c r="AE563" s="130">
        <v>1292.6533813476599</v>
      </c>
      <c r="AF563" s="130">
        <v>1292.6533813476599</v>
      </c>
      <c r="AG563" s="130">
        <v>1292.6533813476599</v>
      </c>
      <c r="AL563" s="130">
        <v>0</v>
      </c>
      <c r="AM563" s="130">
        <v>-1292.6533813476599</v>
      </c>
    </row>
    <row r="564" spans="1:39" ht="16.5" hidden="1" x14ac:dyDescent="0.5">
      <c r="A564" s="20" t="str">
        <f>INDEX(Resource_Match!$B$2:$B$17,MATCH($H564,Resource_Match!$C$2:$C$17,0))</f>
        <v>Coal</v>
      </c>
      <c r="B564" s="20" t="str">
        <f>INDEX(Resource_Match!$A$2:$A$17,MATCH($H564,Resource_Match!$C$2:$C$17,0))</f>
        <v>Coal</v>
      </c>
      <c r="C564" s="20" t="str">
        <f>IFERROR(INDEX(Project_Match!$C$3:$C$151,MATCH(I564,Project_Match!$A$3:$A$151,0)),"")</f>
        <v/>
      </c>
      <c r="D564" s="129" t="s">
        <v>409</v>
      </c>
      <c r="E564" s="129">
        <v>0</v>
      </c>
      <c r="F564" s="129" t="s">
        <v>407</v>
      </c>
      <c r="G564" s="130" t="s">
        <v>407</v>
      </c>
      <c r="H564" s="130" t="s">
        <v>38</v>
      </c>
      <c r="I564" s="130" t="s">
        <v>339</v>
      </c>
      <c r="J564" s="129">
        <v>2036</v>
      </c>
      <c r="K564" s="130">
        <v>1</v>
      </c>
      <c r="L564" s="130">
        <v>385</v>
      </c>
      <c r="M564" s="130">
        <v>385</v>
      </c>
      <c r="N564" s="130">
        <v>45.041310632947699</v>
      </c>
      <c r="O564" s="130">
        <v>668.08751678466797</v>
      </c>
      <c r="P564" s="130">
        <v>19.7551485813837</v>
      </c>
      <c r="R564" s="130">
        <v>9451.2246589660608</v>
      </c>
      <c r="S564" s="130">
        <v>178</v>
      </c>
      <c r="T564" s="130">
        <v>3956.4283599853502</v>
      </c>
      <c r="U564" s="130">
        <v>0</v>
      </c>
      <c r="V564" s="130">
        <v>9634.3943918871191</v>
      </c>
      <c r="W564" s="130">
        <v>6436618.625</v>
      </c>
      <c r="X564" s="130">
        <v>20283.9365844727</v>
      </c>
      <c r="Y564" s="130">
        <v>11840.083679199201</v>
      </c>
      <c r="Z564" s="130">
        <v>4.9908223766592803</v>
      </c>
      <c r="AB564" s="130">
        <v>1731.78</v>
      </c>
      <c r="AC564" s="130">
        <v>33855.802612304702</v>
      </c>
      <c r="AD564" s="130">
        <v>50.675700056848697</v>
      </c>
      <c r="AF564" s="130">
        <v>33855.802612304702</v>
      </c>
      <c r="AG564" s="130">
        <v>5984.10595703125</v>
      </c>
      <c r="AH564" s="130">
        <v>39.2276323036359</v>
      </c>
      <c r="AI564" s="130">
        <v>26207.4914550781</v>
      </c>
      <c r="AL564" s="130">
        <v>0</v>
      </c>
      <c r="AM564" s="130">
        <v>-7648.3111572265598</v>
      </c>
    </row>
    <row r="565" spans="1:39" ht="16.5" hidden="1" x14ac:dyDescent="0.5">
      <c r="A565" s="20" t="str">
        <f>INDEX(Resource_Match!$B$2:$B$17,MATCH($H565,Resource_Match!$C$2:$C$17,0))</f>
        <v>Coal</v>
      </c>
      <c r="B565" s="20" t="str">
        <f>INDEX(Resource_Match!$A$2:$A$17,MATCH($H565,Resource_Match!$C$2:$C$17,0))</f>
        <v>Coal</v>
      </c>
      <c r="C565" s="20" t="str">
        <f>IFERROR(INDEX(Project_Match!$C$3:$C$151,MATCH(I565,Project_Match!$A$3:$A$151,0)),"")</f>
        <v/>
      </c>
      <c r="D565" s="129" t="s">
        <v>409</v>
      </c>
      <c r="E565" s="129">
        <v>0</v>
      </c>
      <c r="F565" s="129" t="s">
        <v>407</v>
      </c>
      <c r="G565" s="130" t="s">
        <v>407</v>
      </c>
      <c r="H565" s="130" t="s">
        <v>38</v>
      </c>
      <c r="I565" s="130" t="s">
        <v>340</v>
      </c>
      <c r="J565" s="129">
        <v>2036</v>
      </c>
      <c r="K565" s="130">
        <v>1</v>
      </c>
      <c r="L565" s="130">
        <v>395</v>
      </c>
      <c r="M565" s="130">
        <v>395</v>
      </c>
      <c r="N565" s="130">
        <v>45.041298921793597</v>
      </c>
      <c r="O565" s="130">
        <v>661.50560760498001</v>
      </c>
      <c r="P565" s="130">
        <v>19.065320363981101</v>
      </c>
      <c r="R565" s="130">
        <v>9451.2246589660608</v>
      </c>
      <c r="S565" s="130">
        <v>44</v>
      </c>
      <c r="T565" s="130">
        <v>3956.4283599853502</v>
      </c>
      <c r="U565" s="130">
        <v>0</v>
      </c>
      <c r="V565" s="130">
        <v>9635.7326592857899</v>
      </c>
      <c r="W565" s="130">
        <v>6374091.1875</v>
      </c>
      <c r="X565" s="130">
        <v>20086.891174316399</v>
      </c>
      <c r="Y565" s="130">
        <v>11725.0654907227</v>
      </c>
      <c r="Z565" s="130">
        <v>4.9908223351784402</v>
      </c>
      <c r="AB565" s="130">
        <v>1766.08</v>
      </c>
      <c r="AC565" s="130">
        <v>33578.0380859375</v>
      </c>
      <c r="AD565" s="130">
        <v>50.760020323196898</v>
      </c>
      <c r="AF565" s="130">
        <v>33578.0380859375</v>
      </c>
      <c r="AG565" s="130">
        <v>5663.7351074218795</v>
      </c>
      <c r="AH565" s="130">
        <v>39.134966443577703</v>
      </c>
      <c r="AI565" s="130">
        <v>25887.9997558594</v>
      </c>
      <c r="AL565" s="130">
        <v>0</v>
      </c>
      <c r="AM565" s="130">
        <v>-7690.0383300781295</v>
      </c>
    </row>
    <row r="566" spans="1:39" ht="16.5" hidden="1" x14ac:dyDescent="0.5">
      <c r="A566" s="20" t="str">
        <f>INDEX(Resource_Match!$B$2:$B$17,MATCH($H566,Resource_Match!$C$2:$C$17,0))</f>
        <v>Solar</v>
      </c>
      <c r="B566" s="20" t="str">
        <f>INDEX(Resource_Match!$A$2:$A$17,MATCH($H566,Resource_Match!$C$2:$C$17,0))</f>
        <v>Utility Solar</v>
      </c>
      <c r="C566" s="20" t="str">
        <f>IFERROR(INDEX(Project_Match!$C$3:$C$151,MATCH(I566,Project_Match!$A$3:$A$151,0)),"")</f>
        <v>New Solar</v>
      </c>
      <c r="D566" s="129" t="s">
        <v>409</v>
      </c>
      <c r="E566" s="129">
        <v>0</v>
      </c>
      <c r="F566" s="129" t="s">
        <v>407</v>
      </c>
      <c r="G566" s="130" t="s">
        <v>407</v>
      </c>
      <c r="H566" s="130" t="s">
        <v>45</v>
      </c>
      <c r="I566" s="130" t="s">
        <v>219</v>
      </c>
      <c r="J566" s="129">
        <v>2036</v>
      </c>
      <c r="K566" s="130">
        <v>30</v>
      </c>
      <c r="L566" s="130">
        <v>600</v>
      </c>
      <c r="M566" s="130">
        <v>162</v>
      </c>
      <c r="N566" s="130">
        <v>26.5285518579072</v>
      </c>
      <c r="O566" s="130">
        <v>1317.6594543456999</v>
      </c>
      <c r="P566" s="130">
        <v>25.001128080329799</v>
      </c>
      <c r="R566" s="130">
        <v>80501.369842529297</v>
      </c>
      <c r="T566" s="130">
        <v>127830</v>
      </c>
      <c r="U566" s="130">
        <v>10980</v>
      </c>
      <c r="AB566" s="130">
        <v>36898.18</v>
      </c>
      <c r="AC566" s="130">
        <v>36898.175048828103</v>
      </c>
      <c r="AD566" s="130">
        <v>28.0028158467927</v>
      </c>
      <c r="AF566" s="130">
        <v>36898.175048828103</v>
      </c>
      <c r="AG566" s="130">
        <v>39152.443847656301</v>
      </c>
      <c r="AH566" s="130">
        <v>20.4226730093859</v>
      </c>
      <c r="AI566" s="130">
        <v>26910.1281738281</v>
      </c>
      <c r="AL566" s="130">
        <v>0</v>
      </c>
      <c r="AM566" s="130">
        <v>-9988.046875</v>
      </c>
    </row>
    <row r="567" spans="1:39" ht="16.5" hidden="1" x14ac:dyDescent="0.5">
      <c r="A567" s="20" t="str">
        <f>INDEX(Resource_Match!$B$2:$B$17,MATCH($H567,Resource_Match!$C$2:$C$17,0))</f>
        <v>Solar</v>
      </c>
      <c r="B567" s="20" t="str">
        <f>INDEX(Resource_Match!$A$2:$A$17,MATCH($H567,Resource_Match!$C$2:$C$17,0))</f>
        <v>Utility Solar</v>
      </c>
      <c r="C567" s="20" t="str">
        <f>IFERROR(INDEX(Project_Match!$C$3:$C$151,MATCH(I567,Project_Match!$A$3:$A$151,0)),"")</f>
        <v>New Solar</v>
      </c>
      <c r="D567" s="129" t="s">
        <v>409</v>
      </c>
      <c r="E567" s="129">
        <v>0</v>
      </c>
      <c r="F567" s="129" t="s">
        <v>407</v>
      </c>
      <c r="G567" s="130" t="s">
        <v>407</v>
      </c>
      <c r="H567" s="130" t="s">
        <v>45</v>
      </c>
      <c r="I567" s="130" t="s">
        <v>220</v>
      </c>
      <c r="J567" s="129">
        <v>2036</v>
      </c>
      <c r="K567" s="130">
        <v>30</v>
      </c>
      <c r="L567" s="130">
        <v>600</v>
      </c>
      <c r="M567" s="130">
        <v>162</v>
      </c>
      <c r="N567" s="130">
        <v>26.5285518579072</v>
      </c>
      <c r="O567" s="130">
        <v>1317.6594543456999</v>
      </c>
      <c r="P567" s="130">
        <v>25.001128080329799</v>
      </c>
      <c r="R567" s="130">
        <v>80501.369842529297</v>
      </c>
      <c r="T567" s="130">
        <v>127830</v>
      </c>
      <c r="U567" s="130">
        <v>10980</v>
      </c>
      <c r="AB567" s="130">
        <v>36417.18</v>
      </c>
      <c r="AC567" s="130">
        <v>36417.182128906301</v>
      </c>
      <c r="AD567" s="130">
        <v>27.637780011216599</v>
      </c>
      <c r="AF567" s="130">
        <v>36417.182128906301</v>
      </c>
      <c r="AG567" s="130">
        <v>38642.061889648401</v>
      </c>
      <c r="AH567" s="130">
        <v>20.4226730093859</v>
      </c>
      <c r="AI567" s="130">
        <v>26910.1281738281</v>
      </c>
      <c r="AL567" s="130">
        <v>0</v>
      </c>
      <c r="AM567" s="130">
        <v>-9507.0539550781305</v>
      </c>
    </row>
    <row r="568" spans="1:39" ht="16.5" hidden="1" x14ac:dyDescent="0.5">
      <c r="A568" s="20" t="str">
        <f>INDEX(Resource_Match!$B$2:$B$17,MATCH($H568,Resource_Match!$C$2:$C$17,0))</f>
        <v>Solar</v>
      </c>
      <c r="B568" s="20" t="str">
        <f>INDEX(Resource_Match!$A$2:$A$17,MATCH($H568,Resource_Match!$C$2:$C$17,0))</f>
        <v>Utility Solar</v>
      </c>
      <c r="C568" s="20" t="str">
        <f>IFERROR(INDEX(Project_Match!$C$3:$C$151,MATCH(I568,Project_Match!$A$3:$A$151,0)),"")</f>
        <v>New Solar</v>
      </c>
      <c r="D568" s="129" t="s">
        <v>409</v>
      </c>
      <c r="E568" s="129">
        <v>0</v>
      </c>
      <c r="F568" s="129" t="s">
        <v>407</v>
      </c>
      <c r="G568" s="130" t="s">
        <v>407</v>
      </c>
      <c r="H568" s="130" t="s">
        <v>45</v>
      </c>
      <c r="I568" s="130" t="s">
        <v>221</v>
      </c>
      <c r="J568" s="129">
        <v>2036</v>
      </c>
      <c r="K568" s="130">
        <v>23</v>
      </c>
      <c r="L568" s="130">
        <v>460</v>
      </c>
      <c r="M568" s="130">
        <v>124.200004577637</v>
      </c>
      <c r="N568" s="130">
        <v>26.5285527327569</v>
      </c>
      <c r="O568" s="130">
        <v>1010.20558929443</v>
      </c>
      <c r="P568" s="130">
        <v>25.001128269146299</v>
      </c>
      <c r="R568" s="130">
        <v>61717.719329833999</v>
      </c>
      <c r="T568" s="130">
        <v>98003</v>
      </c>
      <c r="U568" s="130">
        <v>8418</v>
      </c>
      <c r="AB568" s="130">
        <v>27554.09</v>
      </c>
      <c r="AC568" s="130">
        <v>27554.0915527344</v>
      </c>
      <c r="AD568" s="130">
        <v>27.275726688444902</v>
      </c>
      <c r="AF568" s="130">
        <v>27554.0915527344</v>
      </c>
      <c r="AG568" s="130">
        <v>29237.488159179698</v>
      </c>
      <c r="AH568" s="130">
        <v>20.4226737614256</v>
      </c>
      <c r="AI568" s="130">
        <v>20631.099182128899</v>
      </c>
      <c r="AL568" s="130">
        <v>0</v>
      </c>
      <c r="AM568" s="130">
        <v>-6922.9923706054697</v>
      </c>
    </row>
    <row r="569" spans="1:39" ht="16.5" hidden="1" x14ac:dyDescent="0.5">
      <c r="A569" s="20" t="str">
        <f>INDEX(Resource_Match!$B$2:$B$17,MATCH($H569,Resource_Match!$C$2:$C$17,0))</f>
        <v>Solar</v>
      </c>
      <c r="B569" s="20" t="str">
        <f>INDEX(Resource_Match!$A$2:$A$17,MATCH($H569,Resource_Match!$C$2:$C$17,0))</f>
        <v>Utility Solar</v>
      </c>
      <c r="C569" s="20" t="str">
        <f>IFERROR(INDEX(Project_Match!$C$3:$C$151,MATCH(I569,Project_Match!$A$3:$A$151,0)),"")</f>
        <v>New Solar</v>
      </c>
      <c r="D569" s="129" t="s">
        <v>409</v>
      </c>
      <c r="E569" s="129">
        <v>0</v>
      </c>
      <c r="F569" s="129" t="s">
        <v>407</v>
      </c>
      <c r="G569" s="130" t="s">
        <v>407</v>
      </c>
      <c r="H569" s="130" t="s">
        <v>45</v>
      </c>
      <c r="I569" s="130" t="s">
        <v>225</v>
      </c>
      <c r="J569" s="129">
        <v>2036</v>
      </c>
      <c r="K569" s="130">
        <v>8</v>
      </c>
      <c r="L569" s="130">
        <v>160</v>
      </c>
      <c r="M569" s="130">
        <v>43.200000762939503</v>
      </c>
      <c r="N569" s="130">
        <v>26.528553151693501</v>
      </c>
      <c r="O569" s="130">
        <v>351.37586975097702</v>
      </c>
      <c r="P569" s="130">
        <v>25.001129166024601</v>
      </c>
      <c r="R569" s="130">
        <v>21467.032089233398</v>
      </c>
      <c r="T569" s="130">
        <v>34088</v>
      </c>
      <c r="U569" s="130">
        <v>2928</v>
      </c>
      <c r="AB569" s="130">
        <v>9208.5499999999993</v>
      </c>
      <c r="AC569" s="130">
        <v>9208.5523071289099</v>
      </c>
      <c r="AD569" s="130">
        <v>26.207127750847199</v>
      </c>
      <c r="AF569" s="130">
        <v>9208.5523071289099</v>
      </c>
      <c r="AG569" s="130">
        <v>9771.1418457031305</v>
      </c>
      <c r="AH569" s="130">
        <v>20.422671775107698</v>
      </c>
      <c r="AI569" s="130">
        <v>7176.0340576171902</v>
      </c>
      <c r="AL569" s="130">
        <v>0</v>
      </c>
      <c r="AM569" s="130">
        <v>-2032.5182495117199</v>
      </c>
    </row>
    <row r="570" spans="1:39" ht="16.5" hidden="1" x14ac:dyDescent="0.5">
      <c r="A570" s="20" t="str">
        <f>INDEX(Resource_Match!$B$2:$B$17,MATCH($H570,Resource_Match!$C$2:$C$17,0))</f>
        <v>Wind</v>
      </c>
      <c r="B570" s="20" t="str">
        <f>INDEX(Resource_Match!$A$2:$A$17,MATCH($H570,Resource_Match!$C$2:$C$17,0))</f>
        <v>Onshore Wind</v>
      </c>
      <c r="C570" s="20" t="str">
        <f>IFERROR(INDEX(Project_Match!$C$3:$C$151,MATCH(I570,Project_Match!$A$3:$A$151,0)),"")</f>
        <v>New Wind</v>
      </c>
      <c r="D570" s="129" t="s">
        <v>409</v>
      </c>
      <c r="E570" s="129">
        <v>0</v>
      </c>
      <c r="F570" s="129" t="s">
        <v>407</v>
      </c>
      <c r="G570" s="130" t="s">
        <v>407</v>
      </c>
      <c r="H570" s="130" t="s">
        <v>59</v>
      </c>
      <c r="I570" s="130" t="s">
        <v>278</v>
      </c>
      <c r="J570" s="129">
        <v>2036</v>
      </c>
      <c r="K570" s="130">
        <v>2</v>
      </c>
      <c r="L570" s="130">
        <v>200</v>
      </c>
      <c r="M570" s="130">
        <v>20</v>
      </c>
      <c r="N570" s="130">
        <v>36.707933808936403</v>
      </c>
      <c r="O570" s="130">
        <v>637.36163902282703</v>
      </c>
      <c r="P570" s="130">
        <v>36.279692567328503</v>
      </c>
      <c r="R570" s="130">
        <v>7523.3772659301803</v>
      </c>
      <c r="T570" s="130">
        <v>16926</v>
      </c>
      <c r="U570" s="130">
        <v>600</v>
      </c>
      <c r="AB570" s="130">
        <v>38272.959999999999</v>
      </c>
      <c r="AC570" s="130">
        <v>38272.964965820298</v>
      </c>
      <c r="AD570" s="130">
        <v>60.049056332443598</v>
      </c>
      <c r="AF570" s="130">
        <v>38272.964965820298</v>
      </c>
      <c r="AG570" s="130">
        <v>38724.737060546897</v>
      </c>
      <c r="AH570" s="130">
        <v>38.799030499840498</v>
      </c>
      <c r="AI570" s="130">
        <v>24729.013671875</v>
      </c>
      <c r="AL570" s="130">
        <v>0</v>
      </c>
      <c r="AM570" s="130">
        <v>-13543.9512939453</v>
      </c>
    </row>
    <row r="571" spans="1:39" ht="16.5" hidden="1" x14ac:dyDescent="0.5">
      <c r="A571" s="20" t="str">
        <f>INDEX(Resource_Match!$B$2:$B$17,MATCH($H571,Resource_Match!$C$2:$C$17,0))</f>
        <v>Wind</v>
      </c>
      <c r="B571" s="20" t="str">
        <f>INDEX(Resource_Match!$A$2:$A$17,MATCH($H571,Resource_Match!$C$2:$C$17,0))</f>
        <v>Onshore Wind</v>
      </c>
      <c r="C571" s="20" t="str">
        <f>IFERROR(INDEX(Project_Match!$C$3:$C$151,MATCH(I571,Project_Match!$A$3:$A$151,0)),"")</f>
        <v>New Wind</v>
      </c>
      <c r="D571" s="129" t="s">
        <v>409</v>
      </c>
      <c r="E571" s="129">
        <v>0</v>
      </c>
      <c r="F571" s="129" t="s">
        <v>407</v>
      </c>
      <c r="G571" s="130" t="s">
        <v>407</v>
      </c>
      <c r="H571" s="130" t="s">
        <v>59</v>
      </c>
      <c r="I571" s="130" t="s">
        <v>280</v>
      </c>
      <c r="J571" s="129">
        <v>2036</v>
      </c>
      <c r="K571" s="130">
        <v>2</v>
      </c>
      <c r="L571" s="130">
        <v>200</v>
      </c>
      <c r="M571" s="130">
        <v>24</v>
      </c>
      <c r="N571" s="130">
        <v>36.707933808936403</v>
      </c>
      <c r="O571" s="130">
        <v>637.36163902282703</v>
      </c>
      <c r="P571" s="130">
        <v>36.279692567328503</v>
      </c>
      <c r="R571" s="130">
        <v>7523.3772659301803</v>
      </c>
      <c r="T571" s="130">
        <v>16926</v>
      </c>
      <c r="U571" s="130">
        <v>600</v>
      </c>
      <c r="AB571" s="130">
        <v>36203.370000000003</v>
      </c>
      <c r="AC571" s="130">
        <v>36203.369140625</v>
      </c>
      <c r="AD571" s="130">
        <v>56.801926761909101</v>
      </c>
      <c r="AF571" s="130">
        <v>36203.369140625</v>
      </c>
      <c r="AG571" s="130">
        <v>36630.710327148401</v>
      </c>
      <c r="AH571" s="130">
        <v>38.799030499840498</v>
      </c>
      <c r="AI571" s="130">
        <v>24729.013671875</v>
      </c>
      <c r="AL571" s="130">
        <v>0</v>
      </c>
      <c r="AM571" s="130">
        <v>-11474.35546875</v>
      </c>
    </row>
    <row r="572" spans="1:39" x14ac:dyDescent="0.5">
      <c r="A572" s="20" t="str">
        <f>INDEX(Resource_Match!$B$2:$B$17,MATCH($H572,Resource_Match!$C$2:$C$17,0))</f>
        <v>Gas</v>
      </c>
      <c r="B572" s="20" t="str">
        <f>INDEX(Resource_Match!$A$2:$A$17,MATCH($H572,Resource_Match!$C$2:$C$17,0))</f>
        <v>Gas</v>
      </c>
      <c r="C572" s="20" t="str">
        <f>IFERROR(INDEX(Project_Match!$C$3:$C$151,MATCH(I572,Project_Match!$A$3:$A$151,0)),"")</f>
        <v/>
      </c>
      <c r="D572" s="129" t="s">
        <v>409</v>
      </c>
      <c r="E572" s="129">
        <v>0</v>
      </c>
      <c r="F572" s="129" t="s">
        <v>407</v>
      </c>
      <c r="G572" s="130" t="s">
        <v>407</v>
      </c>
      <c r="H572" s="130" t="s">
        <v>41</v>
      </c>
      <c r="I572" s="130" t="s">
        <v>445</v>
      </c>
      <c r="J572" s="129">
        <v>2036</v>
      </c>
      <c r="K572" s="130">
        <v>1</v>
      </c>
      <c r="L572" s="130">
        <v>125</v>
      </c>
      <c r="M572" s="130">
        <v>125</v>
      </c>
      <c r="N572" s="130">
        <v>87.469320523065704</v>
      </c>
      <c r="AE572" s="130">
        <v>1321.0915832519499</v>
      </c>
      <c r="AF572" s="130">
        <v>1321.0915832519499</v>
      </c>
      <c r="AG572" s="130">
        <v>1321.0915832519499</v>
      </c>
      <c r="AL572" s="130">
        <v>0</v>
      </c>
      <c r="AM572" s="130">
        <v>-1321.0915832519499</v>
      </c>
    </row>
    <row r="573" spans="1:39" ht="16.5" hidden="1" x14ac:dyDescent="0.5">
      <c r="A573" s="20" t="str">
        <f>INDEX(Resource_Match!$B$2:$B$17,MATCH($H573,Resource_Match!$C$2:$C$17,0))</f>
        <v>Coal</v>
      </c>
      <c r="B573" s="20" t="str">
        <f>INDEX(Resource_Match!$A$2:$A$17,MATCH($H573,Resource_Match!$C$2:$C$17,0))</f>
        <v>Coal</v>
      </c>
      <c r="C573" s="20" t="str">
        <f>IFERROR(INDEX(Project_Match!$C$3:$C$151,MATCH(I573,Project_Match!$A$3:$A$151,0)),"")</f>
        <v/>
      </c>
      <c r="D573" s="129" t="s">
        <v>409</v>
      </c>
      <c r="E573" s="129">
        <v>0</v>
      </c>
      <c r="F573" s="129" t="s">
        <v>407</v>
      </c>
      <c r="G573" s="130" t="s">
        <v>407</v>
      </c>
      <c r="H573" s="130" t="s">
        <v>38</v>
      </c>
      <c r="I573" s="130" t="s">
        <v>339</v>
      </c>
      <c r="J573" s="129">
        <v>2037</v>
      </c>
      <c r="K573" s="130">
        <v>1</v>
      </c>
      <c r="L573" s="130">
        <v>385</v>
      </c>
      <c r="M573" s="130">
        <v>385</v>
      </c>
      <c r="N573" s="130">
        <v>45.034894370342798</v>
      </c>
      <c r="O573" s="130">
        <v>667.47822761535599</v>
      </c>
      <c r="P573" s="130">
        <v>19.791206416870001</v>
      </c>
      <c r="R573" s="130">
        <v>9517.2523040771503</v>
      </c>
      <c r="S573" s="130">
        <v>154</v>
      </c>
      <c r="T573" s="130">
        <v>3945.0566711425799</v>
      </c>
      <c r="U573" s="130">
        <v>0</v>
      </c>
      <c r="V573" s="130">
        <v>9635.4548304551099</v>
      </c>
      <c r="W573" s="130">
        <v>6431456.3125</v>
      </c>
      <c r="X573" s="130">
        <v>20776.894042968801</v>
      </c>
      <c r="Y573" s="130">
        <v>12246.504577636701</v>
      </c>
      <c r="Z573" s="130">
        <v>5.1346688861777903</v>
      </c>
      <c r="AB573" s="130">
        <v>1767.53</v>
      </c>
      <c r="AC573" s="130">
        <v>34790.925659179702</v>
      </c>
      <c r="AD573" s="130">
        <v>52.122937078373802</v>
      </c>
      <c r="AF573" s="130">
        <v>34790.925659179702</v>
      </c>
      <c r="AG573" s="130">
        <v>6208.8981933593795</v>
      </c>
      <c r="AH573" s="130">
        <v>40.525695871698503</v>
      </c>
      <c r="AI573" s="130">
        <v>27050.019653320302</v>
      </c>
      <c r="AL573" s="130">
        <v>0</v>
      </c>
      <c r="AM573" s="130">
        <v>-7740.9060058593795</v>
      </c>
    </row>
    <row r="574" spans="1:39" ht="16.5" hidden="1" x14ac:dyDescent="0.5">
      <c r="A574" s="20" t="str">
        <f>INDEX(Resource_Match!$B$2:$B$17,MATCH($H574,Resource_Match!$C$2:$C$17,0))</f>
        <v>Coal</v>
      </c>
      <c r="B574" s="20" t="str">
        <f>INDEX(Resource_Match!$A$2:$A$17,MATCH($H574,Resource_Match!$C$2:$C$17,0))</f>
        <v>Coal</v>
      </c>
      <c r="C574" s="20" t="str">
        <f>IFERROR(INDEX(Project_Match!$C$3:$C$151,MATCH(I574,Project_Match!$A$3:$A$151,0)),"")</f>
        <v/>
      </c>
      <c r="D574" s="129" t="s">
        <v>409</v>
      </c>
      <c r="E574" s="129">
        <v>0</v>
      </c>
      <c r="F574" s="129" t="s">
        <v>407</v>
      </c>
      <c r="G574" s="130" t="s">
        <v>407</v>
      </c>
      <c r="H574" s="130" t="s">
        <v>38</v>
      </c>
      <c r="I574" s="130" t="s">
        <v>340</v>
      </c>
      <c r="J574" s="129">
        <v>2037</v>
      </c>
      <c r="K574" s="130">
        <v>1</v>
      </c>
      <c r="L574" s="130">
        <v>395</v>
      </c>
      <c r="M574" s="130">
        <v>395</v>
      </c>
      <c r="N574" s="130">
        <v>45.034886481382799</v>
      </c>
      <c r="O574" s="130">
        <v>658.78926277160599</v>
      </c>
      <c r="P574" s="130">
        <v>19.039051580012899</v>
      </c>
      <c r="R574" s="130">
        <v>9517.2523040771503</v>
      </c>
      <c r="S574" s="130">
        <v>66</v>
      </c>
      <c r="T574" s="130">
        <v>3945.0566711425799</v>
      </c>
      <c r="U574" s="130">
        <v>0</v>
      </c>
      <c r="V574" s="130">
        <v>9637.24220517705</v>
      </c>
      <c r="W574" s="130">
        <v>6348911.6875</v>
      </c>
      <c r="X574" s="130">
        <v>20510.2326660156</v>
      </c>
      <c r="Y574" s="130">
        <v>12089.326599121099</v>
      </c>
      <c r="Z574" s="130">
        <v>5.1346688802302998</v>
      </c>
      <c r="AB574" s="130">
        <v>1796.74</v>
      </c>
      <c r="AC574" s="130">
        <v>34396.297485351599</v>
      </c>
      <c r="AD574" s="130">
        <v>52.211381437278099</v>
      </c>
      <c r="AF574" s="130">
        <v>34396.297485351599</v>
      </c>
      <c r="AG574" s="130">
        <v>5770.876953125</v>
      </c>
      <c r="AH574" s="130">
        <v>40.398624503595997</v>
      </c>
      <c r="AI574" s="130">
        <v>26614.180053710901</v>
      </c>
      <c r="AL574" s="130">
        <v>0</v>
      </c>
      <c r="AM574" s="130">
        <v>-7782.1174316406295</v>
      </c>
    </row>
    <row r="575" spans="1:39" ht="16.5" hidden="1" x14ac:dyDescent="0.5">
      <c r="A575" s="20" t="str">
        <f>INDEX(Resource_Match!$B$2:$B$17,MATCH($H575,Resource_Match!$C$2:$C$17,0))</f>
        <v>Solar</v>
      </c>
      <c r="B575" s="20" t="str">
        <f>INDEX(Resource_Match!$A$2:$A$17,MATCH($H575,Resource_Match!$C$2:$C$17,0))</f>
        <v>Utility Solar</v>
      </c>
      <c r="C575" s="20" t="str">
        <f>IFERROR(INDEX(Project_Match!$C$3:$C$151,MATCH(I575,Project_Match!$A$3:$A$151,0)),"")</f>
        <v>New Solar</v>
      </c>
      <c r="D575" s="129" t="s">
        <v>409</v>
      </c>
      <c r="E575" s="129">
        <v>0</v>
      </c>
      <c r="F575" s="129" t="s">
        <v>407</v>
      </c>
      <c r="G575" s="130" t="s">
        <v>407</v>
      </c>
      <c r="H575" s="130" t="s">
        <v>45</v>
      </c>
      <c r="I575" s="130" t="s">
        <v>219</v>
      </c>
      <c r="J575" s="129">
        <v>2037</v>
      </c>
      <c r="K575" s="130">
        <v>30</v>
      </c>
      <c r="L575" s="130">
        <v>600</v>
      </c>
      <c r="M575" s="130">
        <v>162</v>
      </c>
      <c r="N575" s="130">
        <v>26.5806092156304</v>
      </c>
      <c r="O575" s="130">
        <v>1316.4057998657199</v>
      </c>
      <c r="P575" s="130">
        <v>25.045772447977999</v>
      </c>
      <c r="R575" s="130">
        <v>80671.020812988296</v>
      </c>
      <c r="T575" s="130">
        <v>127410</v>
      </c>
      <c r="U575" s="130">
        <v>10950</v>
      </c>
      <c r="AB575" s="130">
        <v>37674.06</v>
      </c>
      <c r="AC575" s="130">
        <v>37674.056640625</v>
      </c>
      <c r="AD575" s="130">
        <v>28.618877738511799</v>
      </c>
      <c r="AF575" s="130">
        <v>37674.056640625</v>
      </c>
      <c r="AG575" s="130">
        <v>39982.768798828103</v>
      </c>
      <c r="AH575" s="130">
        <v>20.2904368806552</v>
      </c>
      <c r="AI575" s="130">
        <v>26710.448791503899</v>
      </c>
      <c r="AL575" s="130">
        <v>0</v>
      </c>
      <c r="AM575" s="130">
        <v>-10963.607849121099</v>
      </c>
    </row>
    <row r="576" spans="1:39" ht="16.5" hidden="1" x14ac:dyDescent="0.5">
      <c r="A576" s="20" t="str">
        <f>INDEX(Resource_Match!$B$2:$B$17,MATCH($H576,Resource_Match!$C$2:$C$17,0))</f>
        <v>Solar</v>
      </c>
      <c r="B576" s="20" t="str">
        <f>INDEX(Resource_Match!$A$2:$A$17,MATCH($H576,Resource_Match!$C$2:$C$17,0))</f>
        <v>Utility Solar</v>
      </c>
      <c r="C576" s="20" t="str">
        <f>IFERROR(INDEX(Project_Match!$C$3:$C$151,MATCH(I576,Project_Match!$A$3:$A$151,0)),"")</f>
        <v>New Solar</v>
      </c>
      <c r="D576" s="129" t="s">
        <v>409</v>
      </c>
      <c r="E576" s="129">
        <v>0</v>
      </c>
      <c r="F576" s="129" t="s">
        <v>407</v>
      </c>
      <c r="G576" s="130" t="s">
        <v>407</v>
      </c>
      <c r="H576" s="130" t="s">
        <v>45</v>
      </c>
      <c r="I576" s="130" t="s">
        <v>220</v>
      </c>
      <c r="J576" s="129">
        <v>2037</v>
      </c>
      <c r="K576" s="130">
        <v>30</v>
      </c>
      <c r="L576" s="130">
        <v>600</v>
      </c>
      <c r="M576" s="130">
        <v>162</v>
      </c>
      <c r="N576" s="130">
        <v>26.5806092156304</v>
      </c>
      <c r="O576" s="130">
        <v>1316.4057998657199</v>
      </c>
      <c r="P576" s="130">
        <v>25.045772447977999</v>
      </c>
      <c r="R576" s="130">
        <v>80671.020812988296</v>
      </c>
      <c r="T576" s="130">
        <v>127410</v>
      </c>
      <c r="U576" s="130">
        <v>10950</v>
      </c>
      <c r="AB576" s="130">
        <v>37182.949999999997</v>
      </c>
      <c r="AC576" s="130">
        <v>37182.945556640603</v>
      </c>
      <c r="AD576" s="130">
        <v>28.245808063466001</v>
      </c>
      <c r="AF576" s="130">
        <v>37182.945556640603</v>
      </c>
      <c r="AG576" s="130">
        <v>39461.563598632798</v>
      </c>
      <c r="AH576" s="130">
        <v>20.2904368806552</v>
      </c>
      <c r="AI576" s="130">
        <v>26710.448791503899</v>
      </c>
      <c r="AL576" s="130">
        <v>0</v>
      </c>
      <c r="AM576" s="130">
        <v>-10472.496765136701</v>
      </c>
    </row>
    <row r="577" spans="1:39" ht="16.5" hidden="1" x14ac:dyDescent="0.5">
      <c r="A577" s="20" t="str">
        <f>INDEX(Resource_Match!$B$2:$B$17,MATCH($H577,Resource_Match!$C$2:$C$17,0))</f>
        <v>Solar</v>
      </c>
      <c r="B577" s="20" t="str">
        <f>INDEX(Resource_Match!$A$2:$A$17,MATCH($H577,Resource_Match!$C$2:$C$17,0))</f>
        <v>Utility Solar</v>
      </c>
      <c r="C577" s="20" t="str">
        <f>IFERROR(INDEX(Project_Match!$C$3:$C$151,MATCH(I577,Project_Match!$A$3:$A$151,0)),"")</f>
        <v>New Solar</v>
      </c>
      <c r="D577" s="129" t="s">
        <v>409</v>
      </c>
      <c r="E577" s="129">
        <v>0</v>
      </c>
      <c r="F577" s="129" t="s">
        <v>407</v>
      </c>
      <c r="G577" s="130" t="s">
        <v>407</v>
      </c>
      <c r="H577" s="130" t="s">
        <v>45</v>
      </c>
      <c r="I577" s="130" t="s">
        <v>221</v>
      </c>
      <c r="J577" s="129">
        <v>2037</v>
      </c>
      <c r="K577" s="130">
        <v>23</v>
      </c>
      <c r="L577" s="130">
        <v>460</v>
      </c>
      <c r="M577" s="130">
        <v>124.200004577637</v>
      </c>
      <c r="N577" s="130">
        <v>26.580609095719002</v>
      </c>
      <c r="O577" s="130">
        <v>1009.24443054199</v>
      </c>
      <c r="P577" s="130">
        <v>25.045772050377</v>
      </c>
      <c r="R577" s="130">
        <v>61847.785446166999</v>
      </c>
      <c r="T577" s="130">
        <v>97681</v>
      </c>
      <c r="U577" s="130">
        <v>8395</v>
      </c>
      <c r="AB577" s="130">
        <v>28133.49</v>
      </c>
      <c r="AC577" s="130">
        <v>28133.486816406301</v>
      </c>
      <c r="AD577" s="130">
        <v>27.875791002678898</v>
      </c>
      <c r="AF577" s="130">
        <v>28133.486816406301</v>
      </c>
      <c r="AG577" s="130">
        <v>29857.542358398401</v>
      </c>
      <c r="AH577" s="130">
        <v>20.2904362976399</v>
      </c>
      <c r="AI577" s="130">
        <v>20478.0098266602</v>
      </c>
      <c r="AL577" s="130">
        <v>0</v>
      </c>
      <c r="AM577" s="130">
        <v>-7655.4769897460901</v>
      </c>
    </row>
    <row r="578" spans="1:39" ht="16.5" hidden="1" x14ac:dyDescent="0.5">
      <c r="A578" s="20" t="str">
        <f>INDEX(Resource_Match!$B$2:$B$17,MATCH($H578,Resource_Match!$C$2:$C$17,0))</f>
        <v>Solar</v>
      </c>
      <c r="B578" s="20" t="str">
        <f>INDEX(Resource_Match!$A$2:$A$17,MATCH($H578,Resource_Match!$C$2:$C$17,0))</f>
        <v>Utility Solar</v>
      </c>
      <c r="C578" s="20" t="str">
        <f>IFERROR(INDEX(Project_Match!$C$3:$C$151,MATCH(I578,Project_Match!$A$3:$A$151,0)),"")</f>
        <v>New Solar</v>
      </c>
      <c r="D578" s="129" t="s">
        <v>409</v>
      </c>
      <c r="E578" s="129">
        <v>0</v>
      </c>
      <c r="F578" s="129" t="s">
        <v>407</v>
      </c>
      <c r="G578" s="130" t="s">
        <v>407</v>
      </c>
      <c r="H578" s="130" t="s">
        <v>45</v>
      </c>
      <c r="I578" s="130" t="s">
        <v>225</v>
      </c>
      <c r="J578" s="129">
        <v>2037</v>
      </c>
      <c r="K578" s="130">
        <v>8</v>
      </c>
      <c r="L578" s="130">
        <v>160</v>
      </c>
      <c r="M578" s="130">
        <v>43.200000762939503</v>
      </c>
      <c r="N578" s="130">
        <v>26.5806090069688</v>
      </c>
      <c r="O578" s="130">
        <v>351.04154968261702</v>
      </c>
      <c r="P578" s="130">
        <v>25.045772665711802</v>
      </c>
      <c r="R578" s="130">
        <v>21512.271995544401</v>
      </c>
      <c r="T578" s="130">
        <v>33976</v>
      </c>
      <c r="U578" s="130">
        <v>2920</v>
      </c>
      <c r="AB578" s="130">
        <v>9402.19</v>
      </c>
      <c r="AC578" s="130">
        <v>9402.1863403320294</v>
      </c>
      <c r="AD578" s="130">
        <v>26.783685147335699</v>
      </c>
      <c r="AF578" s="130">
        <v>9402.1863403320294</v>
      </c>
      <c r="AG578" s="130">
        <v>9978.3641357421893</v>
      </c>
      <c r="AH578" s="130">
        <v>20.290436188451</v>
      </c>
      <c r="AI578" s="130">
        <v>7122.7861633300799</v>
      </c>
      <c r="AL578" s="130">
        <v>0</v>
      </c>
      <c r="AM578" s="130">
        <v>-2279.4001770019499</v>
      </c>
    </row>
    <row r="579" spans="1:39" ht="16.5" hidden="1" x14ac:dyDescent="0.5">
      <c r="A579" s="20" t="str">
        <f>INDEX(Resource_Match!$B$2:$B$17,MATCH($H579,Resource_Match!$C$2:$C$17,0))</f>
        <v>Wind</v>
      </c>
      <c r="B579" s="20" t="str">
        <f>INDEX(Resource_Match!$A$2:$A$17,MATCH($H579,Resource_Match!$C$2:$C$17,0))</f>
        <v>Onshore Wind</v>
      </c>
      <c r="C579" s="20" t="str">
        <f>IFERROR(INDEX(Project_Match!$C$3:$C$151,MATCH(I579,Project_Match!$A$3:$A$151,0)),"")</f>
        <v>New Wind</v>
      </c>
      <c r="D579" s="129" t="s">
        <v>409</v>
      </c>
      <c r="E579" s="129">
        <v>0</v>
      </c>
      <c r="F579" s="129" t="s">
        <v>407</v>
      </c>
      <c r="G579" s="130" t="s">
        <v>407</v>
      </c>
      <c r="H579" s="130" t="s">
        <v>59</v>
      </c>
      <c r="I579" s="130" t="s">
        <v>278</v>
      </c>
      <c r="J579" s="129">
        <v>2037</v>
      </c>
      <c r="K579" s="130">
        <v>2</v>
      </c>
      <c r="L579" s="130">
        <v>200</v>
      </c>
      <c r="M579" s="130">
        <v>20</v>
      </c>
      <c r="N579" s="130">
        <v>36.764779700536202</v>
      </c>
      <c r="O579" s="130">
        <v>636.57912063598599</v>
      </c>
      <c r="P579" s="130">
        <v>36.334424693834798</v>
      </c>
      <c r="R579" s="130">
        <v>7539.7821578979501</v>
      </c>
      <c r="T579" s="130">
        <v>16924</v>
      </c>
      <c r="U579" s="130">
        <v>554</v>
      </c>
      <c r="AB579" s="130">
        <v>39066.94</v>
      </c>
      <c r="AC579" s="130">
        <v>39066.944946289099</v>
      </c>
      <c r="AD579" s="130">
        <v>61.370132446786002</v>
      </c>
      <c r="AF579" s="130">
        <v>39066.944946289099</v>
      </c>
      <c r="AG579" s="130">
        <v>39529.663574218801</v>
      </c>
      <c r="AH579" s="130">
        <v>40.145191876307599</v>
      </c>
      <c r="AI579" s="130">
        <v>25555.590942382802</v>
      </c>
      <c r="AL579" s="130">
        <v>0</v>
      </c>
      <c r="AM579" s="130">
        <v>-13511.354003906299</v>
      </c>
    </row>
    <row r="580" spans="1:39" ht="16.5" hidden="1" x14ac:dyDescent="0.5">
      <c r="A580" s="20" t="str">
        <f>INDEX(Resource_Match!$B$2:$B$17,MATCH($H580,Resource_Match!$C$2:$C$17,0))</f>
        <v>Wind</v>
      </c>
      <c r="B580" s="20" t="str">
        <f>INDEX(Resource_Match!$A$2:$A$17,MATCH($H580,Resource_Match!$C$2:$C$17,0))</f>
        <v>Onshore Wind</v>
      </c>
      <c r="C580" s="20" t="str">
        <f>IFERROR(INDEX(Project_Match!$C$3:$C$151,MATCH(I580,Project_Match!$A$3:$A$151,0)),"")</f>
        <v>New Wind</v>
      </c>
      <c r="D580" s="129" t="s">
        <v>409</v>
      </c>
      <c r="E580" s="129">
        <v>0</v>
      </c>
      <c r="F580" s="129" t="s">
        <v>407</v>
      </c>
      <c r="G580" s="130" t="s">
        <v>407</v>
      </c>
      <c r="H580" s="130" t="s">
        <v>59</v>
      </c>
      <c r="I580" s="130" t="s">
        <v>280</v>
      </c>
      <c r="J580" s="129">
        <v>2037</v>
      </c>
      <c r="K580" s="130">
        <v>2</v>
      </c>
      <c r="L580" s="130">
        <v>200</v>
      </c>
      <c r="M580" s="130">
        <v>24</v>
      </c>
      <c r="N580" s="130">
        <v>36.764779700536202</v>
      </c>
      <c r="O580" s="130">
        <v>636.57912063598599</v>
      </c>
      <c r="P580" s="130">
        <v>36.334424693834798</v>
      </c>
      <c r="R580" s="130">
        <v>7539.7821578979501</v>
      </c>
      <c r="T580" s="130">
        <v>16924</v>
      </c>
      <c r="U580" s="130">
        <v>554</v>
      </c>
      <c r="AB580" s="130">
        <v>36954.42</v>
      </c>
      <c r="AC580" s="130">
        <v>36954.415893554702</v>
      </c>
      <c r="AD580" s="130">
        <v>58.051567661588798</v>
      </c>
      <c r="AF580" s="130">
        <v>36954.415893554702</v>
      </c>
      <c r="AG580" s="130">
        <v>37392.1123046875</v>
      </c>
      <c r="AH580" s="130">
        <v>40.145191876307599</v>
      </c>
      <c r="AI580" s="130">
        <v>25555.590942382802</v>
      </c>
      <c r="AL580" s="130">
        <v>0</v>
      </c>
      <c r="AM580" s="130">
        <v>-11398.8249511719</v>
      </c>
    </row>
    <row r="581" spans="1:39" x14ac:dyDescent="0.5">
      <c r="A581" s="20" t="str">
        <f>INDEX(Resource_Match!$B$2:$B$17,MATCH($H581,Resource_Match!$C$2:$C$17,0))</f>
        <v>Gas</v>
      </c>
      <c r="B581" s="20" t="str">
        <f>INDEX(Resource_Match!$A$2:$A$17,MATCH($H581,Resource_Match!$C$2:$C$17,0))</f>
        <v>Gas</v>
      </c>
      <c r="C581" s="20" t="str">
        <f>IFERROR(INDEX(Project_Match!$C$3:$C$151,MATCH(I581,Project_Match!$A$3:$A$151,0)),"")</f>
        <v/>
      </c>
      <c r="D581" s="129" t="s">
        <v>409</v>
      </c>
      <c r="E581" s="129">
        <v>0</v>
      </c>
      <c r="F581" s="129" t="s">
        <v>407</v>
      </c>
      <c r="G581" s="130" t="s">
        <v>407</v>
      </c>
      <c r="H581" s="130" t="s">
        <v>41</v>
      </c>
      <c r="I581" s="130" t="s">
        <v>445</v>
      </c>
      <c r="J581" s="129">
        <v>2037</v>
      </c>
      <c r="K581" s="130">
        <v>1</v>
      </c>
      <c r="L581" s="130">
        <v>125</v>
      </c>
      <c r="M581" s="130">
        <v>125</v>
      </c>
      <c r="N581" s="130">
        <v>87.457633519281501</v>
      </c>
      <c r="AE581" s="130">
        <v>1350.15563964844</v>
      </c>
      <c r="AF581" s="130">
        <v>1350.15563964844</v>
      </c>
      <c r="AG581" s="130">
        <v>1350.15563964844</v>
      </c>
      <c r="AL581" s="130">
        <v>0</v>
      </c>
      <c r="AM581" s="130">
        <v>-1350.15563964844</v>
      </c>
    </row>
    <row r="582" spans="1:39" ht="16.5" hidden="1" x14ac:dyDescent="0.5">
      <c r="A582" s="20" t="str">
        <f>INDEX(Resource_Match!$B$2:$B$17,MATCH($H582,Resource_Match!$C$2:$C$17,0))</f>
        <v>Coal</v>
      </c>
      <c r="B582" s="20" t="str">
        <f>INDEX(Resource_Match!$A$2:$A$17,MATCH($H582,Resource_Match!$C$2:$C$17,0))</f>
        <v>Coal</v>
      </c>
      <c r="C582" s="20" t="str">
        <f>IFERROR(INDEX(Project_Match!$C$3:$C$151,MATCH(I582,Project_Match!$A$3:$A$151,0)),"")</f>
        <v/>
      </c>
      <c r="D582" s="129" t="s">
        <v>409</v>
      </c>
      <c r="E582" s="129">
        <v>0</v>
      </c>
      <c r="F582" s="129" t="s">
        <v>407</v>
      </c>
      <c r="G582" s="130" t="s">
        <v>407</v>
      </c>
      <c r="H582" s="130" t="s">
        <v>38</v>
      </c>
      <c r="I582" s="130" t="s">
        <v>339</v>
      </c>
      <c r="J582" s="129">
        <v>2038</v>
      </c>
      <c r="K582" s="130">
        <v>1</v>
      </c>
      <c r="L582" s="130">
        <v>385</v>
      </c>
      <c r="M582" s="130">
        <v>385</v>
      </c>
      <c r="N582" s="130">
        <v>45.034885321662799</v>
      </c>
      <c r="O582" s="130">
        <v>647.49591064453102</v>
      </c>
      <c r="P582" s="130">
        <v>19.198716439676499</v>
      </c>
      <c r="R582" s="130">
        <v>15360.7109527588</v>
      </c>
      <c r="S582" s="130">
        <v>43</v>
      </c>
      <c r="T582" s="130">
        <v>3945.05662536621</v>
      </c>
      <c r="U582" s="130">
        <v>0</v>
      </c>
      <c r="V582" s="130">
        <v>9725.3675026792007</v>
      </c>
      <c r="W582" s="130">
        <v>6297135.6875</v>
      </c>
      <c r="X582" s="130">
        <v>20851.7723999023</v>
      </c>
      <c r="Y582" s="130">
        <v>12410.903137207</v>
      </c>
      <c r="Z582" s="130">
        <v>5.2821913307564197</v>
      </c>
      <c r="AB582" s="130">
        <v>1751.51</v>
      </c>
      <c r="AC582" s="130">
        <v>35014.184082031301</v>
      </c>
      <c r="AD582" s="130">
        <v>54.076301496912002</v>
      </c>
      <c r="AF582" s="130">
        <v>35014.184082031301</v>
      </c>
      <c r="AG582" s="130">
        <v>5637.2565917968795</v>
      </c>
      <c r="AH582" s="130">
        <v>40.227156941843198</v>
      </c>
      <c r="AI582" s="130">
        <v>26046.919616699201</v>
      </c>
      <c r="AL582" s="130">
        <v>0</v>
      </c>
      <c r="AM582" s="130">
        <v>-8967.2644653320294</v>
      </c>
    </row>
    <row r="583" spans="1:39" ht="16.5" hidden="1" x14ac:dyDescent="0.5">
      <c r="A583" s="20" t="str">
        <f>INDEX(Resource_Match!$B$2:$B$17,MATCH($H583,Resource_Match!$C$2:$C$17,0))</f>
        <v>Coal</v>
      </c>
      <c r="B583" s="20" t="str">
        <f>INDEX(Resource_Match!$A$2:$A$17,MATCH($H583,Resource_Match!$C$2:$C$17,0))</f>
        <v>Coal</v>
      </c>
      <c r="C583" s="20" t="str">
        <f>IFERROR(INDEX(Project_Match!$C$3:$C$151,MATCH(I583,Project_Match!$A$3:$A$151,0)),"")</f>
        <v/>
      </c>
      <c r="D583" s="129" t="s">
        <v>409</v>
      </c>
      <c r="E583" s="129">
        <v>0</v>
      </c>
      <c r="F583" s="129" t="s">
        <v>407</v>
      </c>
      <c r="G583" s="130" t="s">
        <v>407</v>
      </c>
      <c r="H583" s="130" t="s">
        <v>38</v>
      </c>
      <c r="I583" s="130" t="s">
        <v>340</v>
      </c>
      <c r="J583" s="129">
        <v>2038</v>
      </c>
      <c r="K583" s="130">
        <v>1</v>
      </c>
      <c r="L583" s="130">
        <v>395</v>
      </c>
      <c r="M583" s="130">
        <v>395</v>
      </c>
      <c r="N583" s="130">
        <v>45.034890891182599</v>
      </c>
      <c r="O583" s="130">
        <v>643.35043334960903</v>
      </c>
      <c r="P583" s="130">
        <v>18.592868428114301</v>
      </c>
      <c r="R583" s="130">
        <v>15360.7109527588</v>
      </c>
      <c r="S583" s="130">
        <v>86</v>
      </c>
      <c r="T583" s="130">
        <v>3945.05662536621</v>
      </c>
      <c r="U583" s="130">
        <v>0</v>
      </c>
      <c r="V583" s="130">
        <v>9726.8204086207807</v>
      </c>
      <c r="W583" s="130">
        <v>6257754.125</v>
      </c>
      <c r="X583" s="130">
        <v>20721.367370605501</v>
      </c>
      <c r="Y583" s="130">
        <v>12333.286315918</v>
      </c>
      <c r="Z583" s="130">
        <v>5.2821911865262701</v>
      </c>
      <c r="AB583" s="130">
        <v>1792.49</v>
      </c>
      <c r="AC583" s="130">
        <v>34847.140747070298</v>
      </c>
      <c r="AD583" s="130">
        <v>54.165100294777702</v>
      </c>
      <c r="AF583" s="130">
        <v>34847.140747070298</v>
      </c>
      <c r="AG583" s="130">
        <v>5426.3596191406295</v>
      </c>
      <c r="AH583" s="130">
        <v>40.167151211260297</v>
      </c>
      <c r="AI583" s="130">
        <v>25841.554138183601</v>
      </c>
      <c r="AL583" s="130">
        <v>0</v>
      </c>
      <c r="AM583" s="130">
        <v>-9005.5866088867206</v>
      </c>
    </row>
    <row r="584" spans="1:39" ht="16.5" hidden="1" x14ac:dyDescent="0.5">
      <c r="A584" s="20" t="str">
        <f>INDEX(Resource_Match!$B$2:$B$17,MATCH($H584,Resource_Match!$C$2:$C$17,0))</f>
        <v>Solar</v>
      </c>
      <c r="B584" s="20" t="str">
        <f>INDEX(Resource_Match!$A$2:$A$17,MATCH($H584,Resource_Match!$C$2:$C$17,0))</f>
        <v>Utility Solar</v>
      </c>
      <c r="C584" s="20" t="str">
        <f>IFERROR(INDEX(Project_Match!$C$3:$C$151,MATCH(I584,Project_Match!$A$3:$A$151,0)),"")</f>
        <v>New Solar</v>
      </c>
      <c r="D584" s="129" t="s">
        <v>409</v>
      </c>
      <c r="E584" s="129">
        <v>0</v>
      </c>
      <c r="F584" s="129" t="s">
        <v>407</v>
      </c>
      <c r="G584" s="130" t="s">
        <v>407</v>
      </c>
      <c r="H584" s="130" t="s">
        <v>45</v>
      </c>
      <c r="I584" s="130" t="s">
        <v>219</v>
      </c>
      <c r="J584" s="129">
        <v>2038</v>
      </c>
      <c r="K584" s="130">
        <v>30</v>
      </c>
      <c r="L584" s="130">
        <v>600</v>
      </c>
      <c r="M584" s="130">
        <v>162</v>
      </c>
      <c r="N584" s="130">
        <v>26.574049329830299</v>
      </c>
      <c r="O584" s="130">
        <v>1267.15868377686</v>
      </c>
      <c r="P584" s="130">
        <v>24.108802963791</v>
      </c>
      <c r="R584" s="130">
        <v>129573.301330566</v>
      </c>
      <c r="T584" s="130">
        <v>127140</v>
      </c>
      <c r="U584" s="130">
        <v>10950</v>
      </c>
      <c r="AB584" s="130">
        <v>37062.480000000003</v>
      </c>
      <c r="AC584" s="130">
        <v>37062.479858398401</v>
      </c>
      <c r="AD584" s="130">
        <v>29.248491394882901</v>
      </c>
      <c r="AF584" s="130">
        <v>37062.479858398401</v>
      </c>
      <c r="AG584" s="130">
        <v>40852.302246093801</v>
      </c>
      <c r="AH584" s="130">
        <v>15.373030257393999</v>
      </c>
      <c r="AI584" s="130">
        <v>19480.068786621101</v>
      </c>
      <c r="AL584" s="130">
        <v>0</v>
      </c>
      <c r="AM584" s="130">
        <v>-17582.4110717773</v>
      </c>
    </row>
    <row r="585" spans="1:39" ht="16.5" hidden="1" x14ac:dyDescent="0.5">
      <c r="A585" s="20" t="str">
        <f>INDEX(Resource_Match!$B$2:$B$17,MATCH($H585,Resource_Match!$C$2:$C$17,0))</f>
        <v>Solar</v>
      </c>
      <c r="B585" s="20" t="str">
        <f>INDEX(Resource_Match!$A$2:$A$17,MATCH($H585,Resource_Match!$C$2:$C$17,0))</f>
        <v>Utility Solar</v>
      </c>
      <c r="C585" s="20" t="str">
        <f>IFERROR(INDEX(Project_Match!$C$3:$C$151,MATCH(I585,Project_Match!$A$3:$A$151,0)),"")</f>
        <v>New Solar</v>
      </c>
      <c r="D585" s="129" t="s">
        <v>409</v>
      </c>
      <c r="E585" s="129">
        <v>0</v>
      </c>
      <c r="F585" s="129" t="s">
        <v>407</v>
      </c>
      <c r="G585" s="130" t="s">
        <v>407</v>
      </c>
      <c r="H585" s="130" t="s">
        <v>45</v>
      </c>
      <c r="I585" s="130" t="s">
        <v>220</v>
      </c>
      <c r="J585" s="129">
        <v>2038</v>
      </c>
      <c r="K585" s="130">
        <v>30</v>
      </c>
      <c r="L585" s="130">
        <v>600</v>
      </c>
      <c r="M585" s="130">
        <v>162</v>
      </c>
      <c r="N585" s="130">
        <v>26.574049329830299</v>
      </c>
      <c r="O585" s="130">
        <v>1267.15868377686</v>
      </c>
      <c r="P585" s="130">
        <v>24.108802963791</v>
      </c>
      <c r="R585" s="130">
        <v>129573.301330566</v>
      </c>
      <c r="T585" s="130">
        <v>127140</v>
      </c>
      <c r="U585" s="130">
        <v>10950</v>
      </c>
      <c r="AB585" s="130">
        <v>36579.339999999997</v>
      </c>
      <c r="AC585" s="130">
        <v>36579.344360351599</v>
      </c>
      <c r="AD585" s="130">
        <v>28.867216733522501</v>
      </c>
      <c r="AF585" s="130">
        <v>36579.344360351599</v>
      </c>
      <c r="AG585" s="130">
        <v>40319.764282226599</v>
      </c>
      <c r="AH585" s="130">
        <v>15.373030257393999</v>
      </c>
      <c r="AI585" s="130">
        <v>19480.068786621101</v>
      </c>
      <c r="AL585" s="130">
        <v>0</v>
      </c>
      <c r="AM585" s="130">
        <v>-17099.275573730501</v>
      </c>
    </row>
    <row r="586" spans="1:39" ht="16.5" hidden="1" x14ac:dyDescent="0.5">
      <c r="A586" s="20" t="str">
        <f>INDEX(Resource_Match!$B$2:$B$17,MATCH($H586,Resource_Match!$C$2:$C$17,0))</f>
        <v>Solar</v>
      </c>
      <c r="B586" s="20" t="str">
        <f>INDEX(Resource_Match!$A$2:$A$17,MATCH($H586,Resource_Match!$C$2:$C$17,0))</f>
        <v>Utility Solar</v>
      </c>
      <c r="C586" s="20" t="str">
        <f>IFERROR(INDEX(Project_Match!$C$3:$C$151,MATCH(I586,Project_Match!$A$3:$A$151,0)),"")</f>
        <v>New Solar</v>
      </c>
      <c r="D586" s="129" t="s">
        <v>409</v>
      </c>
      <c r="E586" s="129">
        <v>0</v>
      </c>
      <c r="F586" s="129" t="s">
        <v>407</v>
      </c>
      <c r="G586" s="130" t="s">
        <v>407</v>
      </c>
      <c r="H586" s="130" t="s">
        <v>45</v>
      </c>
      <c r="I586" s="130" t="s">
        <v>221</v>
      </c>
      <c r="J586" s="129">
        <v>2038</v>
      </c>
      <c r="K586" s="130">
        <v>23</v>
      </c>
      <c r="L586" s="130">
        <v>460</v>
      </c>
      <c r="M586" s="130">
        <v>124.200004577637</v>
      </c>
      <c r="N586" s="130">
        <v>26.574048111782901</v>
      </c>
      <c r="O586" s="130">
        <v>971.48832702636696</v>
      </c>
      <c r="P586" s="130">
        <v>24.108803033213398</v>
      </c>
      <c r="R586" s="130">
        <v>99339.531036376997</v>
      </c>
      <c r="T586" s="130">
        <v>97474</v>
      </c>
      <c r="U586" s="130">
        <v>8395</v>
      </c>
      <c r="AB586" s="130">
        <v>27676.79</v>
      </c>
      <c r="AC586" s="130">
        <v>27676.7863769531</v>
      </c>
      <c r="AD586" s="130">
        <v>28.489057055033399</v>
      </c>
      <c r="AF586" s="130">
        <v>27676.7863769531</v>
      </c>
      <c r="AG586" s="130">
        <v>30506.875854492198</v>
      </c>
      <c r="AH586" s="130">
        <v>15.373030483280299</v>
      </c>
      <c r="AI586" s="130">
        <v>14934.7196655273</v>
      </c>
      <c r="AL586" s="130">
        <v>0</v>
      </c>
      <c r="AM586" s="130">
        <v>-12742.066711425799</v>
      </c>
    </row>
    <row r="587" spans="1:39" ht="16.5" hidden="1" x14ac:dyDescent="0.5">
      <c r="A587" s="20" t="str">
        <f>INDEX(Resource_Match!$B$2:$B$17,MATCH($H587,Resource_Match!$C$2:$C$17,0))</f>
        <v>Solar</v>
      </c>
      <c r="B587" s="20" t="str">
        <f>INDEX(Resource_Match!$A$2:$A$17,MATCH($H587,Resource_Match!$C$2:$C$17,0))</f>
        <v>Utility Solar</v>
      </c>
      <c r="C587" s="20" t="str">
        <f>IFERROR(INDEX(Project_Match!$C$3:$C$151,MATCH(I587,Project_Match!$A$3:$A$151,0)),"")</f>
        <v>New Solar</v>
      </c>
      <c r="D587" s="129" t="s">
        <v>409</v>
      </c>
      <c r="E587" s="129">
        <v>0</v>
      </c>
      <c r="F587" s="129" t="s">
        <v>407</v>
      </c>
      <c r="G587" s="130" t="s">
        <v>407</v>
      </c>
      <c r="H587" s="130" t="s">
        <v>45</v>
      </c>
      <c r="I587" s="130" t="s">
        <v>225</v>
      </c>
      <c r="J587" s="129">
        <v>2038</v>
      </c>
      <c r="K587" s="130">
        <v>8</v>
      </c>
      <c r="L587" s="130">
        <v>160</v>
      </c>
      <c r="M587" s="130">
        <v>43.200000762939503</v>
      </c>
      <c r="N587" s="130">
        <v>26.574048549617299</v>
      </c>
      <c r="O587" s="130">
        <v>337.90896987914999</v>
      </c>
      <c r="P587" s="130">
        <v>24.1088020747111</v>
      </c>
      <c r="R587" s="130">
        <v>34552.880081176801</v>
      </c>
      <c r="T587" s="130">
        <v>33904</v>
      </c>
      <c r="U587" s="130">
        <v>2920</v>
      </c>
      <c r="AB587" s="130">
        <v>9249.56</v>
      </c>
      <c r="AC587" s="130">
        <v>9249.5574035644495</v>
      </c>
      <c r="AD587" s="130">
        <v>27.372926521815799</v>
      </c>
      <c r="AF587" s="130">
        <v>9249.5574035644495</v>
      </c>
      <c r="AG587" s="130">
        <v>10195.3709411621</v>
      </c>
      <c r="AH587" s="130">
        <v>15.373030878505499</v>
      </c>
      <c r="AI587" s="130">
        <v>5194.6850280761701</v>
      </c>
      <c r="AL587" s="130">
        <v>0</v>
      </c>
      <c r="AM587" s="130">
        <v>-4054.8723754882799</v>
      </c>
    </row>
    <row r="588" spans="1:39" ht="16.5" hidden="1" x14ac:dyDescent="0.5">
      <c r="A588" s="20" t="str">
        <f>INDEX(Resource_Match!$B$2:$B$17,MATCH($H588,Resource_Match!$C$2:$C$17,0))</f>
        <v>Solar</v>
      </c>
      <c r="B588" s="20" t="str">
        <f>INDEX(Resource_Match!$A$2:$A$17,MATCH($H588,Resource_Match!$C$2:$C$17,0))</f>
        <v>Utility Solar</v>
      </c>
      <c r="C588" s="20" t="str">
        <f>IFERROR(INDEX(Project_Match!$C$3:$C$151,MATCH(I588,Project_Match!$A$3:$A$151,0)),"")</f>
        <v>New Solar</v>
      </c>
      <c r="D588" s="129" t="s">
        <v>409</v>
      </c>
      <c r="E588" s="129">
        <v>0</v>
      </c>
      <c r="F588" s="129" t="s">
        <v>407</v>
      </c>
      <c r="G588" s="130" t="s">
        <v>407</v>
      </c>
      <c r="H588" s="130" t="s">
        <v>45</v>
      </c>
      <c r="I588" s="130" t="s">
        <v>230</v>
      </c>
      <c r="J588" s="129">
        <v>2038</v>
      </c>
      <c r="K588" s="130">
        <v>8</v>
      </c>
      <c r="L588" s="130">
        <v>160</v>
      </c>
      <c r="M588" s="130">
        <v>43.200000762939503</v>
      </c>
      <c r="N588" s="130">
        <v>26.574048549617299</v>
      </c>
      <c r="O588" s="130">
        <v>337.90896987914999</v>
      </c>
      <c r="P588" s="130">
        <v>24.1088020747111</v>
      </c>
      <c r="R588" s="130">
        <v>34552.880081176801</v>
      </c>
      <c r="T588" s="130">
        <v>33904</v>
      </c>
      <c r="U588" s="130">
        <v>2920</v>
      </c>
      <c r="AB588" s="130">
        <v>9003.17</v>
      </c>
      <c r="AC588" s="130">
        <v>9003.1656494140607</v>
      </c>
      <c r="AD588" s="130">
        <v>26.643760456060001</v>
      </c>
      <c r="AF588" s="130">
        <v>9003.1656494140607</v>
      </c>
      <c r="AG588" s="130">
        <v>9923.7848815918005</v>
      </c>
      <c r="AH588" s="130">
        <v>15.373030878505499</v>
      </c>
      <c r="AI588" s="130">
        <v>5194.6850280761701</v>
      </c>
      <c r="AL588" s="130">
        <v>0</v>
      </c>
      <c r="AM588" s="130">
        <v>-3808.4806213378902</v>
      </c>
    </row>
    <row r="589" spans="1:39" ht="16.5" hidden="1" x14ac:dyDescent="0.5">
      <c r="A589" s="20" t="str">
        <f>INDEX(Resource_Match!$B$2:$B$17,MATCH($H589,Resource_Match!$C$2:$C$17,0))</f>
        <v>Wind</v>
      </c>
      <c r="B589" s="20" t="str">
        <f>INDEX(Resource_Match!$A$2:$A$17,MATCH($H589,Resource_Match!$C$2:$C$17,0))</f>
        <v>Onshore Wind</v>
      </c>
      <c r="C589" s="20" t="str">
        <f>IFERROR(INDEX(Project_Match!$C$3:$C$151,MATCH(I589,Project_Match!$A$3:$A$151,0)),"")</f>
        <v>New Wind</v>
      </c>
      <c r="D589" s="129" t="s">
        <v>409</v>
      </c>
      <c r="E589" s="129">
        <v>0</v>
      </c>
      <c r="F589" s="129" t="s">
        <v>407</v>
      </c>
      <c r="G589" s="130" t="s">
        <v>407</v>
      </c>
      <c r="H589" s="130" t="s">
        <v>59</v>
      </c>
      <c r="I589" s="130" t="s">
        <v>278</v>
      </c>
      <c r="J589" s="129">
        <v>2038</v>
      </c>
      <c r="K589" s="130">
        <v>2</v>
      </c>
      <c r="L589" s="130">
        <v>200</v>
      </c>
      <c r="M589" s="130">
        <v>20</v>
      </c>
      <c r="N589" s="130">
        <v>36.705609652549697</v>
      </c>
      <c r="O589" s="130">
        <v>632.53664398193405</v>
      </c>
      <c r="P589" s="130">
        <v>36.103689724996201</v>
      </c>
      <c r="R589" s="130">
        <v>10545.6513900757</v>
      </c>
      <c r="T589" s="130">
        <v>16924</v>
      </c>
      <c r="U589" s="130">
        <v>552</v>
      </c>
      <c r="AB589" s="130">
        <v>39672.879999999997</v>
      </c>
      <c r="AC589" s="130">
        <v>39672.8779296875</v>
      </c>
      <c r="AD589" s="130">
        <v>62.720283966379398</v>
      </c>
      <c r="AF589" s="130">
        <v>39672.8779296875</v>
      </c>
      <c r="AG589" s="130">
        <v>40334.305053710901</v>
      </c>
      <c r="AH589" s="130">
        <v>41.016937420504398</v>
      </c>
      <c r="AI589" s="130">
        <v>25944.715942382802</v>
      </c>
      <c r="AL589" s="130">
        <v>0</v>
      </c>
      <c r="AM589" s="130">
        <v>-13728.1619873047</v>
      </c>
    </row>
    <row r="590" spans="1:39" ht="16.5" hidden="1" x14ac:dyDescent="0.5">
      <c r="A590" s="20" t="str">
        <f>INDEX(Resource_Match!$B$2:$B$17,MATCH($H590,Resource_Match!$C$2:$C$17,0))</f>
        <v>Wind</v>
      </c>
      <c r="B590" s="20" t="str">
        <f>INDEX(Resource_Match!$A$2:$A$17,MATCH($H590,Resource_Match!$C$2:$C$17,0))</f>
        <v>Onshore Wind</v>
      </c>
      <c r="C590" s="20" t="str">
        <f>IFERROR(INDEX(Project_Match!$C$3:$C$151,MATCH(I590,Project_Match!$A$3:$A$151,0)),"")</f>
        <v>New Wind</v>
      </c>
      <c r="D590" s="129" t="s">
        <v>409</v>
      </c>
      <c r="E590" s="129">
        <v>0</v>
      </c>
      <c r="F590" s="129" t="s">
        <v>407</v>
      </c>
      <c r="G590" s="130" t="s">
        <v>407</v>
      </c>
      <c r="H590" s="130" t="s">
        <v>59</v>
      </c>
      <c r="I590" s="130" t="s">
        <v>280</v>
      </c>
      <c r="J590" s="129">
        <v>2038</v>
      </c>
      <c r="K590" s="130">
        <v>2</v>
      </c>
      <c r="L590" s="130">
        <v>200</v>
      </c>
      <c r="M590" s="130">
        <v>24</v>
      </c>
      <c r="N590" s="130">
        <v>36.705609652549697</v>
      </c>
      <c r="O590" s="130">
        <v>632.53664398193405</v>
      </c>
      <c r="P590" s="130">
        <v>36.103689724996201</v>
      </c>
      <c r="R590" s="130">
        <v>10545.6513900757</v>
      </c>
      <c r="T590" s="130">
        <v>16924</v>
      </c>
      <c r="U590" s="130">
        <v>552</v>
      </c>
      <c r="AB590" s="130">
        <v>37527.58</v>
      </c>
      <c r="AC590" s="130">
        <v>37527.577270507798</v>
      </c>
      <c r="AD590" s="130">
        <v>59.328700759950998</v>
      </c>
      <c r="AF590" s="130">
        <v>37527.577270507798</v>
      </c>
      <c r="AG590" s="130">
        <v>38153.237426757798</v>
      </c>
      <c r="AH590" s="130">
        <v>41.016937420504398</v>
      </c>
      <c r="AI590" s="130">
        <v>25944.715942382802</v>
      </c>
      <c r="AL590" s="130">
        <v>0</v>
      </c>
      <c r="AM590" s="130">
        <v>-11582.861328125</v>
      </c>
    </row>
    <row r="591" spans="1:39" x14ac:dyDescent="0.5">
      <c r="A591" s="20" t="str">
        <f>INDEX(Resource_Match!$B$2:$B$17,MATCH($H591,Resource_Match!$C$2:$C$17,0))</f>
        <v>Gas</v>
      </c>
      <c r="B591" s="20" t="str">
        <f>INDEX(Resource_Match!$A$2:$A$17,MATCH($H591,Resource_Match!$C$2:$C$17,0))</f>
        <v>Gas</v>
      </c>
      <c r="C591" s="20" t="str">
        <f>IFERROR(INDEX(Project_Match!$C$3:$C$151,MATCH(I591,Project_Match!$A$3:$A$151,0)),"")</f>
        <v/>
      </c>
      <c r="D591" s="129" t="s">
        <v>409</v>
      </c>
      <c r="E591" s="129">
        <v>0</v>
      </c>
      <c r="F591" s="129" t="s">
        <v>407</v>
      </c>
      <c r="G591" s="130" t="s">
        <v>407</v>
      </c>
      <c r="H591" s="130" t="s">
        <v>41</v>
      </c>
      <c r="I591" s="130" t="s">
        <v>445</v>
      </c>
      <c r="J591" s="129">
        <v>2038</v>
      </c>
      <c r="K591" s="130">
        <v>1</v>
      </c>
      <c r="L591" s="130">
        <v>125</v>
      </c>
      <c r="M591" s="130">
        <v>125</v>
      </c>
      <c r="N591" s="130">
        <v>87.457640486765101</v>
      </c>
      <c r="AE591" s="130">
        <v>1379.85900878906</v>
      </c>
      <c r="AF591" s="130">
        <v>1379.85900878906</v>
      </c>
      <c r="AG591" s="130">
        <v>1379.85900878906</v>
      </c>
      <c r="AL591" s="130">
        <v>0</v>
      </c>
      <c r="AM591" s="130">
        <v>-1379.85900878906</v>
      </c>
    </row>
    <row r="592" spans="1:39" ht="16.5" hidden="1" x14ac:dyDescent="0.5">
      <c r="A592" s="20" t="str">
        <f>INDEX(Resource_Match!$B$2:$B$17,MATCH($H592,Resource_Match!$C$2:$C$17,0))</f>
        <v>Coal</v>
      </c>
      <c r="B592" s="20" t="str">
        <f>INDEX(Resource_Match!$A$2:$A$17,MATCH($H592,Resource_Match!$C$2:$C$17,0))</f>
        <v>Coal</v>
      </c>
      <c r="C592" s="20" t="str">
        <f>IFERROR(INDEX(Project_Match!$C$3:$C$151,MATCH(I592,Project_Match!$A$3:$A$151,0)),"")</f>
        <v/>
      </c>
      <c r="D592" s="129" t="s">
        <v>409</v>
      </c>
      <c r="E592" s="129">
        <v>0</v>
      </c>
      <c r="F592" s="129" t="s">
        <v>407</v>
      </c>
      <c r="G592" s="130" t="s">
        <v>407</v>
      </c>
      <c r="H592" s="130" t="s">
        <v>38</v>
      </c>
      <c r="I592" s="130" t="s">
        <v>339</v>
      </c>
      <c r="J592" s="129">
        <v>2039</v>
      </c>
      <c r="K592" s="130">
        <v>1</v>
      </c>
      <c r="L592" s="130">
        <v>385</v>
      </c>
      <c r="M592" s="130">
        <v>385</v>
      </c>
      <c r="N592" s="130">
        <v>45.034886452747799</v>
      </c>
      <c r="O592" s="130">
        <v>648.55284309387196</v>
      </c>
      <c r="P592" s="130">
        <v>19.230055242064601</v>
      </c>
      <c r="R592" s="130">
        <v>15377.6570739746</v>
      </c>
      <c r="S592" s="130">
        <v>42</v>
      </c>
      <c r="T592" s="130">
        <v>3945.0569915771498</v>
      </c>
      <c r="U592" s="130">
        <v>0</v>
      </c>
      <c r="V592" s="130">
        <v>9725.25032796298</v>
      </c>
      <c r="W592" s="130">
        <v>6307338.75</v>
      </c>
      <c r="X592" s="130">
        <v>21432.766906738299</v>
      </c>
      <c r="Y592" s="130">
        <v>12864.8027954102</v>
      </c>
      <c r="Z592" s="130">
        <v>5.4377243813245997</v>
      </c>
      <c r="AB592" s="130">
        <v>1792.14</v>
      </c>
      <c r="AC592" s="130">
        <v>36089.713500976599</v>
      </c>
      <c r="AD592" s="130">
        <v>55.646527318904901</v>
      </c>
      <c r="AF592" s="130">
        <v>36089.713500976599</v>
      </c>
      <c r="AG592" s="130">
        <v>5859.4541015625</v>
      </c>
      <c r="AH592" s="130">
        <v>40.905511345222003</v>
      </c>
      <c r="AI592" s="130">
        <v>26529.3856811523</v>
      </c>
      <c r="AL592" s="130">
        <v>0</v>
      </c>
      <c r="AM592" s="130">
        <v>-9560.3278198242206</v>
      </c>
    </row>
    <row r="593" spans="1:39" ht="16.5" hidden="1" x14ac:dyDescent="0.5">
      <c r="A593" s="20" t="str">
        <f>INDEX(Resource_Match!$B$2:$B$17,MATCH($H593,Resource_Match!$C$2:$C$17,0))</f>
        <v>Coal</v>
      </c>
      <c r="B593" s="20" t="str">
        <f>INDEX(Resource_Match!$A$2:$A$17,MATCH($H593,Resource_Match!$C$2:$C$17,0))</f>
        <v>Coal</v>
      </c>
      <c r="C593" s="20" t="str">
        <f>IFERROR(INDEX(Project_Match!$C$3:$C$151,MATCH(I593,Project_Match!$A$3:$A$151,0)),"")</f>
        <v/>
      </c>
      <c r="D593" s="129" t="s">
        <v>409</v>
      </c>
      <c r="E593" s="129">
        <v>0</v>
      </c>
      <c r="F593" s="129" t="s">
        <v>407</v>
      </c>
      <c r="G593" s="130" t="s">
        <v>407</v>
      </c>
      <c r="H593" s="130" t="s">
        <v>38</v>
      </c>
      <c r="I593" s="130" t="s">
        <v>340</v>
      </c>
      <c r="J593" s="129">
        <v>2039</v>
      </c>
      <c r="K593" s="130">
        <v>1</v>
      </c>
      <c r="L593" s="130">
        <v>395</v>
      </c>
      <c r="M593" s="130">
        <v>395</v>
      </c>
      <c r="N593" s="130">
        <v>45.034895521472301</v>
      </c>
      <c r="O593" s="130">
        <v>645.04477882385299</v>
      </c>
      <c r="P593" s="130">
        <v>18.641835120046601</v>
      </c>
      <c r="R593" s="130">
        <v>15377.6570739746</v>
      </c>
      <c r="S593" s="130">
        <v>67</v>
      </c>
      <c r="T593" s="130">
        <v>3945.0569915771498</v>
      </c>
      <c r="U593" s="130">
        <v>0</v>
      </c>
      <c r="V593" s="130">
        <v>9726.4752284946298</v>
      </c>
      <c r="W593" s="130">
        <v>6274012.0625</v>
      </c>
      <c r="X593" s="130">
        <v>21319.5205688477</v>
      </c>
      <c r="Y593" s="130">
        <v>12796.8279418945</v>
      </c>
      <c r="Z593" s="130">
        <v>5.4377244051947002</v>
      </c>
      <c r="AB593" s="130">
        <v>1835.89</v>
      </c>
      <c r="AC593" s="130">
        <v>35952.236694335901</v>
      </c>
      <c r="AD593" s="130">
        <v>55.7360324036569</v>
      </c>
      <c r="AF593" s="130">
        <v>35952.236694335901</v>
      </c>
      <c r="AG593" s="130">
        <v>5677.1829833984402</v>
      </c>
      <c r="AH593" s="130">
        <v>40.8489691113381</v>
      </c>
      <c r="AI593" s="130">
        <v>26349.414245605501</v>
      </c>
      <c r="AL593" s="130">
        <v>0</v>
      </c>
      <c r="AM593" s="130">
        <v>-9602.8224487304706</v>
      </c>
    </row>
    <row r="594" spans="1:39" ht="16.5" hidden="1" x14ac:dyDescent="0.5">
      <c r="A594" s="20" t="str">
        <f>INDEX(Resource_Match!$B$2:$B$17,MATCH($H594,Resource_Match!$C$2:$C$17,0))</f>
        <v>Solar</v>
      </c>
      <c r="B594" s="20" t="str">
        <f>INDEX(Resource_Match!$A$2:$A$17,MATCH($H594,Resource_Match!$C$2:$C$17,0))</f>
        <v>Utility Solar</v>
      </c>
      <c r="C594" s="20" t="str">
        <f>IFERROR(INDEX(Project_Match!$C$3:$C$151,MATCH(I594,Project_Match!$A$3:$A$151,0)),"")</f>
        <v>New Solar</v>
      </c>
      <c r="D594" s="129" t="s">
        <v>409</v>
      </c>
      <c r="E594" s="129">
        <v>0</v>
      </c>
      <c r="F594" s="129" t="s">
        <v>407</v>
      </c>
      <c r="G594" s="130" t="s">
        <v>407</v>
      </c>
      <c r="H594" s="130" t="s">
        <v>45</v>
      </c>
      <c r="I594" s="130" t="s">
        <v>219</v>
      </c>
      <c r="J594" s="129">
        <v>2039</v>
      </c>
      <c r="K594" s="130">
        <v>30</v>
      </c>
      <c r="L594" s="130">
        <v>600</v>
      </c>
      <c r="M594" s="130">
        <v>162</v>
      </c>
      <c r="N594" s="130">
        <v>26.5343075292114</v>
      </c>
      <c r="O594" s="130">
        <v>1265.1650390625</v>
      </c>
      <c r="P594" s="130">
        <v>24.070872128282002</v>
      </c>
      <c r="R594" s="130">
        <v>129478.147338867</v>
      </c>
      <c r="T594" s="130">
        <v>127860</v>
      </c>
      <c r="U594" s="130">
        <v>10950</v>
      </c>
      <c r="AB594" s="130">
        <v>37818.26</v>
      </c>
      <c r="AC594" s="130">
        <v>37818.259643554702</v>
      </c>
      <c r="AD594" s="130">
        <v>29.891957551702799</v>
      </c>
      <c r="AF594" s="130">
        <v>37818.259643554702</v>
      </c>
      <c r="AG594" s="130">
        <v>41688.614013671897</v>
      </c>
      <c r="AH594" s="130">
        <v>15.156862177535199</v>
      </c>
      <c r="AI594" s="130">
        <v>19175.932128906301</v>
      </c>
      <c r="AL594" s="130">
        <v>0</v>
      </c>
      <c r="AM594" s="130">
        <v>-18642.327514648401</v>
      </c>
    </row>
    <row r="595" spans="1:39" ht="16.5" hidden="1" x14ac:dyDescent="0.5">
      <c r="A595" s="20" t="str">
        <f>INDEX(Resource_Match!$B$2:$B$17,MATCH($H595,Resource_Match!$C$2:$C$17,0))</f>
        <v>Solar</v>
      </c>
      <c r="B595" s="20" t="str">
        <f>INDEX(Resource_Match!$A$2:$A$17,MATCH($H595,Resource_Match!$C$2:$C$17,0))</f>
        <v>Utility Solar</v>
      </c>
      <c r="C595" s="20" t="str">
        <f>IFERROR(INDEX(Project_Match!$C$3:$C$151,MATCH(I595,Project_Match!$A$3:$A$151,0)),"")</f>
        <v>New Solar</v>
      </c>
      <c r="D595" s="129" t="s">
        <v>409</v>
      </c>
      <c r="E595" s="129">
        <v>0</v>
      </c>
      <c r="F595" s="129" t="s">
        <v>407</v>
      </c>
      <c r="G595" s="130" t="s">
        <v>407</v>
      </c>
      <c r="H595" s="130" t="s">
        <v>45</v>
      </c>
      <c r="I595" s="130" t="s">
        <v>220</v>
      </c>
      <c r="J595" s="129">
        <v>2039</v>
      </c>
      <c r="K595" s="130">
        <v>30</v>
      </c>
      <c r="L595" s="130">
        <v>600</v>
      </c>
      <c r="M595" s="130">
        <v>162</v>
      </c>
      <c r="N595" s="130">
        <v>26.5343075292114</v>
      </c>
      <c r="O595" s="130">
        <v>1265.1650390625</v>
      </c>
      <c r="P595" s="130">
        <v>24.070872128282002</v>
      </c>
      <c r="R595" s="130">
        <v>129478.147338867</v>
      </c>
      <c r="T595" s="130">
        <v>127860</v>
      </c>
      <c r="U595" s="130">
        <v>10950</v>
      </c>
      <c r="AB595" s="130">
        <v>37325.269999999997</v>
      </c>
      <c r="AC595" s="130">
        <v>37325.269409179702</v>
      </c>
      <c r="AD595" s="130">
        <v>29.5022927892776</v>
      </c>
      <c r="AF595" s="130">
        <v>37325.269409179702</v>
      </c>
      <c r="AG595" s="130">
        <v>41145.169921875</v>
      </c>
      <c r="AH595" s="130">
        <v>15.156862177535199</v>
      </c>
      <c r="AI595" s="130">
        <v>19175.932128906301</v>
      </c>
      <c r="AL595" s="130">
        <v>0</v>
      </c>
      <c r="AM595" s="130">
        <v>-18149.337280273401</v>
      </c>
    </row>
    <row r="596" spans="1:39" ht="16.5" hidden="1" x14ac:dyDescent="0.5">
      <c r="A596" s="20" t="str">
        <f>INDEX(Resource_Match!$B$2:$B$17,MATCH($H596,Resource_Match!$C$2:$C$17,0))</f>
        <v>Solar</v>
      </c>
      <c r="B596" s="20" t="str">
        <f>INDEX(Resource_Match!$A$2:$A$17,MATCH($H596,Resource_Match!$C$2:$C$17,0))</f>
        <v>Utility Solar</v>
      </c>
      <c r="C596" s="20" t="str">
        <f>IFERROR(INDEX(Project_Match!$C$3:$C$151,MATCH(I596,Project_Match!$A$3:$A$151,0)),"")</f>
        <v>New Solar</v>
      </c>
      <c r="D596" s="129" t="s">
        <v>409</v>
      </c>
      <c r="E596" s="129">
        <v>0</v>
      </c>
      <c r="F596" s="129" t="s">
        <v>407</v>
      </c>
      <c r="G596" s="130" t="s">
        <v>407</v>
      </c>
      <c r="H596" s="130" t="s">
        <v>45</v>
      </c>
      <c r="I596" s="130" t="s">
        <v>221</v>
      </c>
      <c r="J596" s="129">
        <v>2039</v>
      </c>
      <c r="K596" s="130">
        <v>23</v>
      </c>
      <c r="L596" s="130">
        <v>460</v>
      </c>
      <c r="M596" s="130">
        <v>124.200004577637</v>
      </c>
      <c r="N596" s="130">
        <v>26.5343076112561</v>
      </c>
      <c r="O596" s="130">
        <v>969.95985794067406</v>
      </c>
      <c r="P596" s="130">
        <v>24.070871995748298</v>
      </c>
      <c r="R596" s="130">
        <v>99266.577819824204</v>
      </c>
      <c r="T596" s="130">
        <v>98026</v>
      </c>
      <c r="U596" s="130">
        <v>8395</v>
      </c>
      <c r="AB596" s="130">
        <v>28241.17</v>
      </c>
      <c r="AC596" s="130">
        <v>28241.172485351599</v>
      </c>
      <c r="AD596" s="130">
        <v>29.1158157259317</v>
      </c>
      <c r="AF596" s="130">
        <v>28241.172485351599</v>
      </c>
      <c r="AG596" s="130">
        <v>31131.400878906301</v>
      </c>
      <c r="AH596" s="130">
        <v>15.1568628671703</v>
      </c>
      <c r="AI596" s="130">
        <v>14701.548553466801</v>
      </c>
      <c r="AL596" s="130">
        <v>0</v>
      </c>
      <c r="AM596" s="130">
        <v>-13539.6239318848</v>
      </c>
    </row>
    <row r="597" spans="1:39" ht="16.5" hidden="1" x14ac:dyDescent="0.5">
      <c r="A597" s="20" t="str">
        <f>INDEX(Resource_Match!$B$2:$B$17,MATCH($H597,Resource_Match!$C$2:$C$17,0))</f>
        <v>Solar</v>
      </c>
      <c r="B597" s="20" t="str">
        <f>INDEX(Resource_Match!$A$2:$A$17,MATCH($H597,Resource_Match!$C$2:$C$17,0))</f>
        <v>Utility Solar</v>
      </c>
      <c r="C597" s="20" t="str">
        <f>IFERROR(INDEX(Project_Match!$C$3:$C$151,MATCH(I597,Project_Match!$A$3:$A$151,0)),"")</f>
        <v>New Solar</v>
      </c>
      <c r="D597" s="129" t="s">
        <v>409</v>
      </c>
      <c r="E597" s="129">
        <v>0</v>
      </c>
      <c r="F597" s="129" t="s">
        <v>407</v>
      </c>
      <c r="G597" s="130" t="s">
        <v>407</v>
      </c>
      <c r="H597" s="130" t="s">
        <v>45</v>
      </c>
      <c r="I597" s="130" t="s">
        <v>225</v>
      </c>
      <c r="J597" s="129">
        <v>2039</v>
      </c>
      <c r="K597" s="130">
        <v>8</v>
      </c>
      <c r="L597" s="130">
        <v>160</v>
      </c>
      <c r="M597" s="130">
        <v>43.200000762939503</v>
      </c>
      <c r="N597" s="130">
        <v>26.534307356838799</v>
      </c>
      <c r="O597" s="130">
        <v>337.37734413147001</v>
      </c>
      <c r="P597" s="130">
        <v>24.070872155498702</v>
      </c>
      <c r="R597" s="130">
        <v>34527.506332397497</v>
      </c>
      <c r="T597" s="130">
        <v>34096</v>
      </c>
      <c r="U597" s="130">
        <v>2920</v>
      </c>
      <c r="AB597" s="130">
        <v>9438.17</v>
      </c>
      <c r="AC597" s="130">
        <v>9438.1746826171893</v>
      </c>
      <c r="AD597" s="130">
        <v>27.9751288780651</v>
      </c>
      <c r="AF597" s="130">
        <v>9438.1746826171893</v>
      </c>
      <c r="AG597" s="130">
        <v>10404.0858459473</v>
      </c>
      <c r="AH597" s="130">
        <v>15.1568633604381</v>
      </c>
      <c r="AI597" s="130">
        <v>5113.5823059082004</v>
      </c>
      <c r="AL597" s="130">
        <v>0</v>
      </c>
      <c r="AM597" s="130">
        <v>-4324.5923767089798</v>
      </c>
    </row>
    <row r="598" spans="1:39" ht="16.5" hidden="1" x14ac:dyDescent="0.5">
      <c r="A598" s="20" t="str">
        <f>INDEX(Resource_Match!$B$2:$B$17,MATCH($H598,Resource_Match!$C$2:$C$17,0))</f>
        <v>Solar</v>
      </c>
      <c r="B598" s="20" t="str">
        <f>INDEX(Resource_Match!$A$2:$A$17,MATCH($H598,Resource_Match!$C$2:$C$17,0))</f>
        <v>Utility Solar</v>
      </c>
      <c r="C598" s="20" t="str">
        <f>IFERROR(INDEX(Project_Match!$C$3:$C$151,MATCH(I598,Project_Match!$A$3:$A$151,0)),"")</f>
        <v>New Solar</v>
      </c>
      <c r="D598" s="129" t="s">
        <v>409</v>
      </c>
      <c r="E598" s="129">
        <v>0</v>
      </c>
      <c r="F598" s="129" t="s">
        <v>407</v>
      </c>
      <c r="G598" s="130" t="s">
        <v>407</v>
      </c>
      <c r="H598" s="130" t="s">
        <v>45</v>
      </c>
      <c r="I598" s="130" t="s">
        <v>230</v>
      </c>
      <c r="J598" s="129">
        <v>2039</v>
      </c>
      <c r="K598" s="130">
        <v>8</v>
      </c>
      <c r="L598" s="130">
        <v>160</v>
      </c>
      <c r="M598" s="130">
        <v>43.200000762939503</v>
      </c>
      <c r="N598" s="130">
        <v>26.534307356838799</v>
      </c>
      <c r="O598" s="130">
        <v>337.37734413147001</v>
      </c>
      <c r="P598" s="130">
        <v>24.070872155498702</v>
      </c>
      <c r="R598" s="130">
        <v>34527.506332397497</v>
      </c>
      <c r="T598" s="130">
        <v>34096</v>
      </c>
      <c r="U598" s="130">
        <v>2920</v>
      </c>
      <c r="AB598" s="130">
        <v>9186.76</v>
      </c>
      <c r="AC598" s="130">
        <v>9186.7576904296893</v>
      </c>
      <c r="AD598" s="130">
        <v>27.229918814138799</v>
      </c>
      <c r="AF598" s="130">
        <v>9186.7576904296893</v>
      </c>
      <c r="AG598" s="130">
        <v>10126.9393920898</v>
      </c>
      <c r="AH598" s="130">
        <v>15.1568633604381</v>
      </c>
      <c r="AI598" s="130">
        <v>5113.5823059082004</v>
      </c>
      <c r="AL598" s="130">
        <v>0</v>
      </c>
      <c r="AM598" s="130">
        <v>-4073.1753845214798</v>
      </c>
    </row>
    <row r="599" spans="1:39" ht="16.5" hidden="1" x14ac:dyDescent="0.5">
      <c r="A599" s="20" t="str">
        <f>INDEX(Resource_Match!$B$2:$B$17,MATCH($H599,Resource_Match!$C$2:$C$17,0))</f>
        <v>Wind</v>
      </c>
      <c r="B599" s="20" t="str">
        <f>INDEX(Resource_Match!$A$2:$A$17,MATCH($H599,Resource_Match!$C$2:$C$17,0))</f>
        <v>Onshore Wind</v>
      </c>
      <c r="C599" s="20" t="str">
        <f>IFERROR(INDEX(Project_Match!$C$3:$C$151,MATCH(I599,Project_Match!$A$3:$A$151,0)),"")</f>
        <v>New Wind</v>
      </c>
      <c r="D599" s="129" t="s">
        <v>409</v>
      </c>
      <c r="E599" s="129">
        <v>0</v>
      </c>
      <c r="F599" s="129" t="s">
        <v>407</v>
      </c>
      <c r="G599" s="130" t="s">
        <v>407</v>
      </c>
      <c r="H599" s="130" t="s">
        <v>59</v>
      </c>
      <c r="I599" s="130" t="s">
        <v>278</v>
      </c>
      <c r="J599" s="129">
        <v>2039</v>
      </c>
      <c r="K599" s="130">
        <v>2</v>
      </c>
      <c r="L599" s="130">
        <v>200</v>
      </c>
      <c r="M599" s="130">
        <v>20</v>
      </c>
      <c r="N599" s="130">
        <v>36.696487256925401</v>
      </c>
      <c r="O599" s="130">
        <v>632.30711746215798</v>
      </c>
      <c r="P599" s="130">
        <v>36.090588896241897</v>
      </c>
      <c r="R599" s="130">
        <v>10615.361923217801</v>
      </c>
      <c r="T599" s="130">
        <v>16940</v>
      </c>
      <c r="U599" s="130">
        <v>534</v>
      </c>
      <c r="AB599" s="130">
        <v>40530.97</v>
      </c>
      <c r="AC599" s="130">
        <v>40530.966308593801</v>
      </c>
      <c r="AD599" s="130">
        <v>64.100126646161598</v>
      </c>
      <c r="AF599" s="130">
        <v>40530.966308593801</v>
      </c>
      <c r="AG599" s="130">
        <v>41211.411010742202</v>
      </c>
      <c r="AH599" s="130">
        <v>41.738833465193203</v>
      </c>
      <c r="AI599" s="130">
        <v>26391.7614746094</v>
      </c>
      <c r="AL599" s="130">
        <v>0</v>
      </c>
      <c r="AM599" s="130">
        <v>-14139.2048339844</v>
      </c>
    </row>
    <row r="600" spans="1:39" ht="16.5" hidden="1" x14ac:dyDescent="0.5">
      <c r="A600" s="20" t="str">
        <f>INDEX(Resource_Match!$B$2:$B$17,MATCH($H600,Resource_Match!$C$2:$C$17,0))</f>
        <v>Wind</v>
      </c>
      <c r="B600" s="20" t="str">
        <f>INDEX(Resource_Match!$A$2:$A$17,MATCH($H600,Resource_Match!$C$2:$C$17,0))</f>
        <v>Onshore Wind</v>
      </c>
      <c r="C600" s="20" t="str">
        <f>IFERROR(INDEX(Project_Match!$C$3:$C$151,MATCH(I600,Project_Match!$A$3:$A$151,0)),"")</f>
        <v>New Wind</v>
      </c>
      <c r="D600" s="129" t="s">
        <v>409</v>
      </c>
      <c r="E600" s="129">
        <v>0</v>
      </c>
      <c r="F600" s="129" t="s">
        <v>407</v>
      </c>
      <c r="G600" s="130" t="s">
        <v>407</v>
      </c>
      <c r="H600" s="130" t="s">
        <v>59</v>
      </c>
      <c r="I600" s="130" t="s">
        <v>280</v>
      </c>
      <c r="J600" s="129">
        <v>2039</v>
      </c>
      <c r="K600" s="130">
        <v>2</v>
      </c>
      <c r="L600" s="130">
        <v>200</v>
      </c>
      <c r="M600" s="130">
        <v>24</v>
      </c>
      <c r="N600" s="130">
        <v>36.696487256925401</v>
      </c>
      <c r="O600" s="130">
        <v>632.30711746215798</v>
      </c>
      <c r="P600" s="130">
        <v>36.090588896241897</v>
      </c>
      <c r="R600" s="130">
        <v>10615.361923217801</v>
      </c>
      <c r="T600" s="130">
        <v>16940</v>
      </c>
      <c r="U600" s="130">
        <v>534</v>
      </c>
      <c r="AB600" s="130">
        <v>38339.269999999997</v>
      </c>
      <c r="AC600" s="130">
        <v>38339.268676757798</v>
      </c>
      <c r="AD600" s="130">
        <v>60.633935026126501</v>
      </c>
      <c r="AF600" s="130">
        <v>38339.268676757798</v>
      </c>
      <c r="AG600" s="130">
        <v>38982.919433593801</v>
      </c>
      <c r="AH600" s="130">
        <v>41.738833465193203</v>
      </c>
      <c r="AI600" s="130">
        <v>26391.7614746094</v>
      </c>
      <c r="AL600" s="130">
        <v>0</v>
      </c>
      <c r="AM600" s="130">
        <v>-11947.507202148399</v>
      </c>
    </row>
    <row r="601" spans="1:39" x14ac:dyDescent="0.5">
      <c r="A601" s="20" t="str">
        <f>INDEX(Resource_Match!$B$2:$B$17,MATCH($H601,Resource_Match!$C$2:$C$17,0))</f>
        <v>Gas</v>
      </c>
      <c r="B601" s="20" t="str">
        <f>INDEX(Resource_Match!$A$2:$A$17,MATCH($H601,Resource_Match!$C$2:$C$17,0))</f>
        <v>Gas</v>
      </c>
      <c r="C601" s="20" t="str">
        <f>IFERROR(INDEX(Project_Match!$C$3:$C$151,MATCH(I601,Project_Match!$A$3:$A$151,0)),"")</f>
        <v/>
      </c>
      <c r="D601" s="129" t="s">
        <v>409</v>
      </c>
      <c r="E601" s="129">
        <v>0</v>
      </c>
      <c r="F601" s="129" t="s">
        <v>407</v>
      </c>
      <c r="G601" s="130" t="s">
        <v>407</v>
      </c>
      <c r="H601" s="130" t="s">
        <v>41</v>
      </c>
      <c r="I601" s="130" t="s">
        <v>445</v>
      </c>
      <c r="J601" s="129">
        <v>2039</v>
      </c>
      <c r="K601" s="130">
        <v>1</v>
      </c>
      <c r="L601" s="130">
        <v>125</v>
      </c>
      <c r="M601" s="130">
        <v>125</v>
      </c>
      <c r="N601" s="130">
        <v>87.457646757500399</v>
      </c>
      <c r="AE601" s="130">
        <v>1410.2158813476599</v>
      </c>
      <c r="AF601" s="130">
        <v>1410.2158813476599</v>
      </c>
      <c r="AG601" s="130">
        <v>1410.2158813476599</v>
      </c>
      <c r="AL601" s="130">
        <v>0</v>
      </c>
      <c r="AM601" s="130">
        <v>-1410.2158813476599</v>
      </c>
    </row>
    <row r="602" spans="1:39" ht="16.5" hidden="1" x14ac:dyDescent="0.5">
      <c r="A602" s="20" t="str">
        <f>INDEX(Resource_Match!$B$2:$B$17,MATCH($H602,Resource_Match!$C$2:$C$17,0))</f>
        <v>Coal</v>
      </c>
      <c r="B602" s="20" t="str">
        <f>INDEX(Resource_Match!$A$2:$A$17,MATCH($H602,Resource_Match!$C$2:$C$17,0))</f>
        <v>Coal</v>
      </c>
      <c r="C602" s="20" t="str">
        <f>IFERROR(INDEX(Project_Match!$C$3:$C$151,MATCH(I602,Project_Match!$A$3:$A$151,0)),"")</f>
        <v/>
      </c>
      <c r="D602" s="129" t="s">
        <v>409</v>
      </c>
      <c r="E602" s="129">
        <v>0</v>
      </c>
      <c r="F602" s="129" t="s">
        <v>407</v>
      </c>
      <c r="G602" s="130" t="s">
        <v>407</v>
      </c>
      <c r="H602" s="130" t="s">
        <v>38</v>
      </c>
      <c r="I602" s="130" t="s">
        <v>339</v>
      </c>
      <c r="J602" s="129">
        <v>2040</v>
      </c>
      <c r="K602" s="130">
        <v>1</v>
      </c>
      <c r="L602" s="130">
        <v>385</v>
      </c>
      <c r="M602" s="130">
        <v>385</v>
      </c>
      <c r="N602" s="130">
        <v>45.041317852113103</v>
      </c>
      <c r="O602" s="130">
        <v>641.00353240966797</v>
      </c>
      <c r="P602" s="130">
        <v>18.954283242544498</v>
      </c>
      <c r="R602" s="130">
        <v>21699.643577575702</v>
      </c>
      <c r="S602" s="130">
        <v>89</v>
      </c>
      <c r="T602" s="130">
        <v>3956.4285430908199</v>
      </c>
      <c r="U602" s="130">
        <v>0</v>
      </c>
      <c r="V602" s="130">
        <v>9821.5967138795804</v>
      </c>
      <c r="W602" s="130">
        <v>6295678.1875</v>
      </c>
      <c r="X602" s="130">
        <v>21943.455505371101</v>
      </c>
      <c r="Y602" s="130">
        <v>13286.9333496094</v>
      </c>
      <c r="Z602" s="130">
        <v>5.5959640575228304</v>
      </c>
      <c r="AB602" s="130">
        <v>1809.41</v>
      </c>
      <c r="AC602" s="130">
        <v>37039.797973632798</v>
      </c>
      <c r="AD602" s="130">
        <v>57.784077779403802</v>
      </c>
      <c r="AF602" s="130">
        <v>37039.797973632798</v>
      </c>
      <c r="AG602" s="130">
        <v>5869.24365234375</v>
      </c>
      <c r="AH602" s="130">
        <v>41.513135929888001</v>
      </c>
      <c r="AI602" s="130">
        <v>26610.066772460901</v>
      </c>
      <c r="AL602" s="130">
        <v>0</v>
      </c>
      <c r="AM602" s="130">
        <v>-10429.7312011719</v>
      </c>
    </row>
    <row r="603" spans="1:39" ht="16.5" hidden="1" x14ac:dyDescent="0.5">
      <c r="A603" s="20" t="str">
        <f>INDEX(Resource_Match!$B$2:$B$17,MATCH($H603,Resource_Match!$C$2:$C$17,0))</f>
        <v>Coal</v>
      </c>
      <c r="B603" s="20" t="str">
        <f>INDEX(Resource_Match!$A$2:$A$17,MATCH($H603,Resource_Match!$C$2:$C$17,0))</f>
        <v>Coal</v>
      </c>
      <c r="C603" s="20" t="str">
        <f>IFERROR(INDEX(Project_Match!$C$3:$C$151,MATCH(I603,Project_Match!$A$3:$A$151,0)),"")</f>
        <v/>
      </c>
      <c r="D603" s="129" t="s">
        <v>409</v>
      </c>
      <c r="E603" s="129">
        <v>0</v>
      </c>
      <c r="F603" s="129" t="s">
        <v>407</v>
      </c>
      <c r="G603" s="130" t="s">
        <v>407</v>
      </c>
      <c r="H603" s="130" t="s">
        <v>38</v>
      </c>
      <c r="I603" s="130" t="s">
        <v>340</v>
      </c>
      <c r="J603" s="129">
        <v>2040</v>
      </c>
      <c r="K603" s="130">
        <v>1</v>
      </c>
      <c r="L603" s="130">
        <v>395</v>
      </c>
      <c r="M603" s="130">
        <v>395</v>
      </c>
      <c r="N603" s="130">
        <v>45.0413013405567</v>
      </c>
      <c r="O603" s="130">
        <v>636.17050933837902</v>
      </c>
      <c r="P603" s="130">
        <v>18.335134921329299</v>
      </c>
      <c r="R603" s="130">
        <v>21699.643577575702</v>
      </c>
      <c r="S603" s="130">
        <v>23</v>
      </c>
      <c r="T603" s="130">
        <v>3956.4285430908199</v>
      </c>
      <c r="U603" s="130">
        <v>0</v>
      </c>
      <c r="V603" s="130">
        <v>9824.0400502057091</v>
      </c>
      <c r="W603" s="130">
        <v>6249764.5625</v>
      </c>
      <c r="X603" s="130">
        <v>21783.424499511701</v>
      </c>
      <c r="Y603" s="130">
        <v>13190.034790039101</v>
      </c>
      <c r="Z603" s="130">
        <v>5.5959642863027899</v>
      </c>
      <c r="AB603" s="130">
        <v>1849.6</v>
      </c>
      <c r="AC603" s="130">
        <v>36823.060302734397</v>
      </c>
      <c r="AD603" s="130">
        <v>57.882375498717401</v>
      </c>
      <c r="AF603" s="130">
        <v>36823.060302734397</v>
      </c>
      <c r="AG603" s="130">
        <v>5607.1458740234402</v>
      </c>
      <c r="AH603" s="130">
        <v>41.418396239160202</v>
      </c>
      <c r="AI603" s="130">
        <v>26349.162231445302</v>
      </c>
      <c r="AL603" s="130">
        <v>0</v>
      </c>
      <c r="AM603" s="130">
        <v>-10473.898071289101</v>
      </c>
    </row>
    <row r="604" spans="1:39" ht="16.5" hidden="1" x14ac:dyDescent="0.5">
      <c r="A604" s="20" t="str">
        <f>INDEX(Resource_Match!$B$2:$B$17,MATCH($H604,Resource_Match!$C$2:$C$17,0))</f>
        <v>Solar</v>
      </c>
      <c r="B604" s="20" t="str">
        <f>INDEX(Resource_Match!$A$2:$A$17,MATCH($H604,Resource_Match!$C$2:$C$17,0))</f>
        <v>Utility Solar</v>
      </c>
      <c r="C604" s="20" t="str">
        <f>IFERROR(INDEX(Project_Match!$C$3:$C$151,MATCH(I604,Project_Match!$A$3:$A$151,0)),"")</f>
        <v>New Solar</v>
      </c>
      <c r="D604" s="129" t="s">
        <v>409</v>
      </c>
      <c r="E604" s="129">
        <v>0</v>
      </c>
      <c r="F604" s="129" t="s">
        <v>407</v>
      </c>
      <c r="G604" s="130" t="s">
        <v>407</v>
      </c>
      <c r="H604" s="130" t="s">
        <v>45</v>
      </c>
      <c r="I604" s="130" t="s">
        <v>219</v>
      </c>
      <c r="J604" s="129">
        <v>2040</v>
      </c>
      <c r="K604" s="130">
        <v>30</v>
      </c>
      <c r="L604" s="130">
        <v>600</v>
      </c>
      <c r="M604" s="130">
        <v>162</v>
      </c>
      <c r="N604" s="130">
        <v>26.5372355344734</v>
      </c>
      <c r="O604" s="130">
        <v>1217.4313201904299</v>
      </c>
      <c r="P604" s="130">
        <v>23.099410295052198</v>
      </c>
      <c r="R604" s="130">
        <v>181187.09497070301</v>
      </c>
      <c r="T604" s="130">
        <v>129090</v>
      </c>
      <c r="U604" s="130">
        <v>10980</v>
      </c>
      <c r="AB604" s="130">
        <v>37192.01</v>
      </c>
      <c r="AC604" s="130">
        <v>37192.011840820298</v>
      </c>
      <c r="AD604" s="130">
        <v>30.549576985585301</v>
      </c>
      <c r="AF604" s="130">
        <v>37192.011840820298</v>
      </c>
      <c r="AG604" s="130">
        <v>42727.200439453103</v>
      </c>
      <c r="AH604" s="130">
        <v>13.386775121353701</v>
      </c>
      <c r="AI604" s="130">
        <v>16297.479309082</v>
      </c>
      <c r="AL604" s="130">
        <v>0</v>
      </c>
      <c r="AM604" s="130">
        <v>-20894.532531738299</v>
      </c>
    </row>
    <row r="605" spans="1:39" ht="16.5" hidden="1" x14ac:dyDescent="0.5">
      <c r="A605" s="20" t="str">
        <f>INDEX(Resource_Match!$B$2:$B$17,MATCH($H605,Resource_Match!$C$2:$C$17,0))</f>
        <v>Solar</v>
      </c>
      <c r="B605" s="20" t="str">
        <f>INDEX(Resource_Match!$A$2:$A$17,MATCH($H605,Resource_Match!$C$2:$C$17,0))</f>
        <v>Utility Solar</v>
      </c>
      <c r="C605" s="20" t="str">
        <f>IFERROR(INDEX(Project_Match!$C$3:$C$151,MATCH(I605,Project_Match!$A$3:$A$151,0)),"")</f>
        <v>New Solar</v>
      </c>
      <c r="D605" s="129" t="s">
        <v>409</v>
      </c>
      <c r="E605" s="129">
        <v>0</v>
      </c>
      <c r="F605" s="129" t="s">
        <v>407</v>
      </c>
      <c r="G605" s="130" t="s">
        <v>407</v>
      </c>
      <c r="H605" s="130" t="s">
        <v>45</v>
      </c>
      <c r="I605" s="130" t="s">
        <v>220</v>
      </c>
      <c r="J605" s="129">
        <v>2040</v>
      </c>
      <c r="K605" s="130">
        <v>30</v>
      </c>
      <c r="L605" s="130">
        <v>600</v>
      </c>
      <c r="M605" s="130">
        <v>162</v>
      </c>
      <c r="N605" s="130">
        <v>26.5372355344734</v>
      </c>
      <c r="O605" s="130">
        <v>1217.4313201904299</v>
      </c>
      <c r="P605" s="130">
        <v>23.099410295052198</v>
      </c>
      <c r="R605" s="130">
        <v>181187.09497070301</v>
      </c>
      <c r="T605" s="130">
        <v>129090</v>
      </c>
      <c r="U605" s="130">
        <v>10980</v>
      </c>
      <c r="AB605" s="130">
        <v>36707.19</v>
      </c>
      <c r="AC605" s="130">
        <v>36707.187988281301</v>
      </c>
      <c r="AD605" s="130">
        <v>30.151341911048899</v>
      </c>
      <c r="AF605" s="130">
        <v>36707.187988281301</v>
      </c>
      <c r="AG605" s="130">
        <v>42170.221313476599</v>
      </c>
      <c r="AH605" s="130">
        <v>13.386775121353701</v>
      </c>
      <c r="AI605" s="130">
        <v>16297.479309082</v>
      </c>
      <c r="AL605" s="130">
        <v>0</v>
      </c>
      <c r="AM605" s="130">
        <v>-20409.708679199201</v>
      </c>
    </row>
    <row r="606" spans="1:39" ht="16.5" hidden="1" x14ac:dyDescent="0.5">
      <c r="A606" s="20" t="str">
        <f>INDEX(Resource_Match!$B$2:$B$17,MATCH($H606,Resource_Match!$C$2:$C$17,0))</f>
        <v>Solar</v>
      </c>
      <c r="B606" s="20" t="str">
        <f>INDEX(Resource_Match!$A$2:$A$17,MATCH($H606,Resource_Match!$C$2:$C$17,0))</f>
        <v>Utility Solar</v>
      </c>
      <c r="C606" s="20" t="str">
        <f>IFERROR(INDEX(Project_Match!$C$3:$C$151,MATCH(I606,Project_Match!$A$3:$A$151,0)),"")</f>
        <v>New Solar</v>
      </c>
      <c r="D606" s="129" t="s">
        <v>409</v>
      </c>
      <c r="E606" s="129">
        <v>0</v>
      </c>
      <c r="F606" s="129" t="s">
        <v>407</v>
      </c>
      <c r="G606" s="130" t="s">
        <v>407</v>
      </c>
      <c r="H606" s="130" t="s">
        <v>45</v>
      </c>
      <c r="I606" s="130" t="s">
        <v>221</v>
      </c>
      <c r="J606" s="129">
        <v>2040</v>
      </c>
      <c r="K606" s="130">
        <v>23</v>
      </c>
      <c r="L606" s="130">
        <v>460</v>
      </c>
      <c r="M606" s="130">
        <v>124.200004577637</v>
      </c>
      <c r="N606" s="130">
        <v>26.537233948414901</v>
      </c>
      <c r="O606" s="130">
        <v>933.36394500732399</v>
      </c>
      <c r="P606" s="130">
        <v>23.0994086334671</v>
      </c>
      <c r="R606" s="130">
        <v>138910.09942627</v>
      </c>
      <c r="T606" s="130">
        <v>98969</v>
      </c>
      <c r="U606" s="130">
        <v>8418</v>
      </c>
      <c r="AB606" s="130">
        <v>27773.52</v>
      </c>
      <c r="AC606" s="130">
        <v>27773.516967773401</v>
      </c>
      <c r="AD606" s="130">
        <v>29.756363652503701</v>
      </c>
      <c r="AF606" s="130">
        <v>27773.516967773401</v>
      </c>
      <c r="AG606" s="130">
        <v>31906.976074218801</v>
      </c>
      <c r="AH606" s="130">
        <v>13.3867752766909</v>
      </c>
      <c r="AI606" s="130">
        <v>12494.7333831787</v>
      </c>
      <c r="AL606" s="130">
        <v>0</v>
      </c>
      <c r="AM606" s="130">
        <v>-15278.783584594699</v>
      </c>
    </row>
    <row r="607" spans="1:39" ht="16.5" hidden="1" x14ac:dyDescent="0.5">
      <c r="A607" s="20" t="str">
        <f>INDEX(Resource_Match!$B$2:$B$17,MATCH($H607,Resource_Match!$C$2:$C$17,0))</f>
        <v>Solar</v>
      </c>
      <c r="B607" s="20" t="str">
        <f>INDEX(Resource_Match!$A$2:$A$17,MATCH($H607,Resource_Match!$C$2:$C$17,0))</f>
        <v>Utility Solar</v>
      </c>
      <c r="C607" s="20" t="str">
        <f>IFERROR(INDEX(Project_Match!$C$3:$C$151,MATCH(I607,Project_Match!$A$3:$A$151,0)),"")</f>
        <v>New Solar</v>
      </c>
      <c r="D607" s="129" t="s">
        <v>409</v>
      </c>
      <c r="E607" s="129">
        <v>0</v>
      </c>
      <c r="F607" s="129" t="s">
        <v>407</v>
      </c>
      <c r="G607" s="130" t="s">
        <v>407</v>
      </c>
      <c r="H607" s="130" t="s">
        <v>45</v>
      </c>
      <c r="I607" s="130" t="s">
        <v>225</v>
      </c>
      <c r="J607" s="129">
        <v>2040</v>
      </c>
      <c r="K607" s="130">
        <v>8</v>
      </c>
      <c r="L607" s="130">
        <v>160</v>
      </c>
      <c r="M607" s="130">
        <v>43.200000762939503</v>
      </c>
      <c r="N607" s="130">
        <v>26.537233688792199</v>
      </c>
      <c r="O607" s="130">
        <v>324.64834213256802</v>
      </c>
      <c r="P607" s="130">
        <v>23.0994095893506</v>
      </c>
      <c r="R607" s="130">
        <v>48316.556823730498</v>
      </c>
      <c r="T607" s="130">
        <v>34424</v>
      </c>
      <c r="U607" s="130">
        <v>2928</v>
      </c>
      <c r="AB607" s="130">
        <v>9281.8799999999992</v>
      </c>
      <c r="AC607" s="130">
        <v>9281.8843688964807</v>
      </c>
      <c r="AD607" s="130">
        <v>28.590579911559399</v>
      </c>
      <c r="AF607" s="130">
        <v>9281.8843688964807</v>
      </c>
      <c r="AG607" s="130">
        <v>10663.282897949201</v>
      </c>
      <c r="AH607" s="130">
        <v>13.3867751825209</v>
      </c>
      <c r="AI607" s="130">
        <v>4345.9943695068396</v>
      </c>
      <c r="AL607" s="130">
        <v>0</v>
      </c>
      <c r="AM607" s="130">
        <v>-4935.8899993896503</v>
      </c>
    </row>
    <row r="608" spans="1:39" ht="16.5" hidden="1" x14ac:dyDescent="0.5">
      <c r="A608" s="20" t="str">
        <f>INDEX(Resource_Match!$B$2:$B$17,MATCH($H608,Resource_Match!$C$2:$C$17,0))</f>
        <v>Solar</v>
      </c>
      <c r="B608" s="20" t="str">
        <f>INDEX(Resource_Match!$A$2:$A$17,MATCH($H608,Resource_Match!$C$2:$C$17,0))</f>
        <v>Utility Solar</v>
      </c>
      <c r="C608" s="20" t="str">
        <f>IFERROR(INDEX(Project_Match!$C$3:$C$151,MATCH(I608,Project_Match!$A$3:$A$151,0)),"")</f>
        <v>New Solar</v>
      </c>
      <c r="D608" s="129" t="s">
        <v>409</v>
      </c>
      <c r="E608" s="129">
        <v>0</v>
      </c>
      <c r="F608" s="129" t="s">
        <v>407</v>
      </c>
      <c r="G608" s="130" t="s">
        <v>407</v>
      </c>
      <c r="H608" s="130" t="s">
        <v>45</v>
      </c>
      <c r="I608" s="130" t="s">
        <v>230</v>
      </c>
      <c r="J608" s="129">
        <v>2040</v>
      </c>
      <c r="K608" s="130">
        <v>8</v>
      </c>
      <c r="L608" s="130">
        <v>160</v>
      </c>
      <c r="M608" s="130">
        <v>43.200000762939503</v>
      </c>
      <c r="N608" s="130">
        <v>26.537233688792199</v>
      </c>
      <c r="O608" s="130">
        <v>324.64834213256802</v>
      </c>
      <c r="P608" s="130">
        <v>23.0994095893506</v>
      </c>
      <c r="R608" s="130">
        <v>48316.556823730498</v>
      </c>
      <c r="T608" s="130">
        <v>34424</v>
      </c>
      <c r="U608" s="130">
        <v>2928</v>
      </c>
      <c r="AB608" s="130">
        <v>9034.6299999999992</v>
      </c>
      <c r="AC608" s="130">
        <v>9034.6310424804706</v>
      </c>
      <c r="AD608" s="130">
        <v>27.8289763721979</v>
      </c>
      <c r="AF608" s="130">
        <v>9034.6310424804706</v>
      </c>
      <c r="AG608" s="130">
        <v>10379.231933593799</v>
      </c>
      <c r="AH608" s="130">
        <v>13.3867751825209</v>
      </c>
      <c r="AI608" s="130">
        <v>4345.9943695068396</v>
      </c>
      <c r="AL608" s="130">
        <v>0</v>
      </c>
      <c r="AM608" s="130">
        <v>-4688.6366729736301</v>
      </c>
    </row>
    <row r="609" spans="1:39" ht="16.5" hidden="1" x14ac:dyDescent="0.5">
      <c r="A609" s="20" t="str">
        <f>INDEX(Resource_Match!$B$2:$B$17,MATCH($H609,Resource_Match!$C$2:$C$17,0))</f>
        <v>Solar</v>
      </c>
      <c r="B609" s="20" t="str">
        <f>INDEX(Resource_Match!$A$2:$A$17,MATCH($H609,Resource_Match!$C$2:$C$17,0))</f>
        <v>Utility Solar</v>
      </c>
      <c r="C609" s="20" t="str">
        <f>IFERROR(INDEX(Project_Match!$C$3:$C$151,MATCH(I609,Project_Match!$A$3:$A$151,0)),"")</f>
        <v>New Solar</v>
      </c>
      <c r="D609" s="129" t="s">
        <v>409</v>
      </c>
      <c r="E609" s="129">
        <v>0</v>
      </c>
      <c r="F609" s="129" t="s">
        <v>407</v>
      </c>
      <c r="G609" s="130" t="s">
        <v>407</v>
      </c>
      <c r="H609" s="130" t="s">
        <v>45</v>
      </c>
      <c r="I609" s="130" t="s">
        <v>235</v>
      </c>
      <c r="J609" s="129">
        <v>2040</v>
      </c>
      <c r="K609" s="130">
        <v>8</v>
      </c>
      <c r="L609" s="130">
        <v>160</v>
      </c>
      <c r="M609" s="130">
        <v>43.200000762939503</v>
      </c>
      <c r="N609" s="130">
        <v>26.537233688792199</v>
      </c>
      <c r="O609" s="130">
        <v>324.64834213256802</v>
      </c>
      <c r="P609" s="130">
        <v>23.0994095893506</v>
      </c>
      <c r="R609" s="130">
        <v>48316.556823730498</v>
      </c>
      <c r="T609" s="130">
        <v>34424</v>
      </c>
      <c r="U609" s="130">
        <v>2928</v>
      </c>
      <c r="AB609" s="130">
        <v>8791.31</v>
      </c>
      <c r="AC609" s="130">
        <v>8791.3144836425799</v>
      </c>
      <c r="AD609" s="130">
        <v>27.0794990847441</v>
      </c>
      <c r="AF609" s="130">
        <v>8791.3144836425799</v>
      </c>
      <c r="AG609" s="130">
        <v>10099.702758789101</v>
      </c>
      <c r="AH609" s="130">
        <v>13.3867751825209</v>
      </c>
      <c r="AI609" s="130">
        <v>4345.9943695068396</v>
      </c>
      <c r="AL609" s="130">
        <v>0</v>
      </c>
      <c r="AM609" s="130">
        <v>-4445.3201141357404</v>
      </c>
    </row>
    <row r="610" spans="1:39" ht="16.5" hidden="1" x14ac:dyDescent="0.5">
      <c r="A610" s="20" t="str">
        <f>INDEX(Resource_Match!$B$2:$B$17,MATCH($H610,Resource_Match!$C$2:$C$17,0))</f>
        <v>Wind</v>
      </c>
      <c r="B610" s="20" t="str">
        <f>INDEX(Resource_Match!$A$2:$A$17,MATCH($H610,Resource_Match!$C$2:$C$17,0))</f>
        <v>Onshore Wind</v>
      </c>
      <c r="C610" s="20" t="str">
        <f>IFERROR(INDEX(Project_Match!$C$3:$C$151,MATCH(I610,Project_Match!$A$3:$A$151,0)),"")</f>
        <v>New Wind</v>
      </c>
      <c r="D610" s="129" t="s">
        <v>409</v>
      </c>
      <c r="E610" s="129">
        <v>0</v>
      </c>
      <c r="F610" s="129" t="s">
        <v>407</v>
      </c>
      <c r="G610" s="130" t="s">
        <v>407</v>
      </c>
      <c r="H610" s="130" t="s">
        <v>59</v>
      </c>
      <c r="I610" s="130" t="s">
        <v>278</v>
      </c>
      <c r="J610" s="129">
        <v>2040</v>
      </c>
      <c r="K610" s="130">
        <v>2</v>
      </c>
      <c r="L610" s="130">
        <v>200</v>
      </c>
      <c r="M610" s="130">
        <v>20</v>
      </c>
      <c r="N610" s="130">
        <v>36.827226588417702</v>
      </c>
      <c r="O610" s="130">
        <v>633.08707427978504</v>
      </c>
      <c r="P610" s="130">
        <v>36.0363771789495</v>
      </c>
      <c r="R610" s="130">
        <v>13893.63671875</v>
      </c>
      <c r="T610" s="130">
        <v>16984</v>
      </c>
      <c r="U610" s="130">
        <v>538</v>
      </c>
      <c r="AB610" s="130">
        <v>41473.74</v>
      </c>
      <c r="AC610" s="130">
        <v>41473.739013671897</v>
      </c>
      <c r="AD610" s="130">
        <v>65.510323458828097</v>
      </c>
      <c r="AF610" s="130">
        <v>41473.739013671897</v>
      </c>
      <c r="AG610" s="130">
        <v>42383.916015625</v>
      </c>
      <c r="AH610" s="130">
        <v>42.775621192237097</v>
      </c>
      <c r="AI610" s="130">
        <v>27080.692871093801</v>
      </c>
      <c r="AL610" s="130">
        <v>0</v>
      </c>
      <c r="AM610" s="130">
        <v>-14393.0461425781</v>
      </c>
    </row>
    <row r="611" spans="1:39" ht="16.5" hidden="1" x14ac:dyDescent="0.5">
      <c r="A611" s="20" t="str">
        <f>INDEX(Resource_Match!$B$2:$B$17,MATCH($H611,Resource_Match!$C$2:$C$17,0))</f>
        <v>Wind</v>
      </c>
      <c r="B611" s="20" t="str">
        <f>INDEX(Resource_Match!$A$2:$A$17,MATCH($H611,Resource_Match!$C$2:$C$17,0))</f>
        <v>Onshore Wind</v>
      </c>
      <c r="C611" s="20" t="str">
        <f>IFERROR(INDEX(Project_Match!$C$3:$C$151,MATCH(I611,Project_Match!$A$3:$A$151,0)),"")</f>
        <v>New Wind</v>
      </c>
      <c r="D611" s="129" t="s">
        <v>409</v>
      </c>
      <c r="E611" s="129">
        <v>0</v>
      </c>
      <c r="F611" s="129" t="s">
        <v>407</v>
      </c>
      <c r="G611" s="130" t="s">
        <v>407</v>
      </c>
      <c r="H611" s="130" t="s">
        <v>59</v>
      </c>
      <c r="I611" s="130" t="s">
        <v>280</v>
      </c>
      <c r="J611" s="129">
        <v>2040</v>
      </c>
      <c r="K611" s="130">
        <v>2</v>
      </c>
      <c r="L611" s="130">
        <v>200</v>
      </c>
      <c r="M611" s="130">
        <v>24</v>
      </c>
      <c r="N611" s="130">
        <v>36.827226588417702</v>
      </c>
      <c r="O611" s="130">
        <v>633.08707427978504</v>
      </c>
      <c r="P611" s="130">
        <v>36.0363771789495</v>
      </c>
      <c r="R611" s="130">
        <v>13893.63671875</v>
      </c>
      <c r="T611" s="130">
        <v>16984</v>
      </c>
      <c r="U611" s="130">
        <v>538</v>
      </c>
      <c r="AB611" s="130">
        <v>39231.06</v>
      </c>
      <c r="AC611" s="130">
        <v>39231.056396484397</v>
      </c>
      <c r="AD611" s="130">
        <v>61.967868229049799</v>
      </c>
      <c r="AF611" s="130">
        <v>39231.056396484397</v>
      </c>
      <c r="AG611" s="130">
        <v>40092.016845703103</v>
      </c>
      <c r="AH611" s="130">
        <v>42.775621192237097</v>
      </c>
      <c r="AI611" s="130">
        <v>27080.692871093801</v>
      </c>
      <c r="AL611" s="130">
        <v>0</v>
      </c>
      <c r="AM611" s="130">
        <v>-12150.3635253906</v>
      </c>
    </row>
    <row r="612" spans="1:39" x14ac:dyDescent="0.5">
      <c r="A612" s="20" t="str">
        <f>INDEX(Resource_Match!$B$2:$B$17,MATCH($H612,Resource_Match!$C$2:$C$17,0))</f>
        <v>Gas</v>
      </c>
      <c r="B612" s="20" t="str">
        <f>INDEX(Resource_Match!$A$2:$A$17,MATCH($H612,Resource_Match!$C$2:$C$17,0))</f>
        <v>Gas</v>
      </c>
      <c r="C612" s="20" t="str">
        <f>IFERROR(INDEX(Project_Match!$C$3:$C$151,MATCH(I612,Project_Match!$A$3:$A$151,0)),"")</f>
        <v/>
      </c>
      <c r="D612" s="129" t="s">
        <v>409</v>
      </c>
      <c r="E612" s="129">
        <v>0</v>
      </c>
      <c r="F612" s="129" t="s">
        <v>407</v>
      </c>
      <c r="G612" s="130" t="s">
        <v>407</v>
      </c>
      <c r="H612" s="130" t="s">
        <v>41</v>
      </c>
      <c r="I612" s="130" t="s">
        <v>445</v>
      </c>
      <c r="J612" s="129">
        <v>2040</v>
      </c>
      <c r="K612" s="130">
        <v>1</v>
      </c>
      <c r="L612" s="130">
        <v>125</v>
      </c>
      <c r="M612" s="130">
        <v>125</v>
      </c>
      <c r="N612" s="130">
        <v>87.469334419959196</v>
      </c>
      <c r="AE612" s="130">
        <v>1441.2406311035199</v>
      </c>
      <c r="AF612" s="130">
        <v>1441.2406311035199</v>
      </c>
      <c r="AG612" s="130">
        <v>1441.2406311035199</v>
      </c>
      <c r="AL612" s="130">
        <v>0</v>
      </c>
      <c r="AM612" s="130">
        <v>-1441.2406311035199</v>
      </c>
    </row>
    <row r="613" spans="1:39" ht="16.5" hidden="1" x14ac:dyDescent="0.5">
      <c r="A613" s="20" t="str">
        <f>INDEX(Resource_Match!$B$2:$B$17,MATCH($H613,Resource_Match!$C$2:$C$17,0))</f>
        <v>Solar</v>
      </c>
      <c r="B613" s="20" t="str">
        <f>INDEX(Resource_Match!$A$2:$A$17,MATCH($H613,Resource_Match!$C$2:$C$17,0))</f>
        <v>Utility Solar</v>
      </c>
      <c r="C613" s="20" t="str">
        <f>IFERROR(INDEX(Project_Match!$C$3:$C$151,MATCH(I613,Project_Match!$A$3:$A$151,0)),"")</f>
        <v>New Solar</v>
      </c>
      <c r="D613" s="129" t="s">
        <v>409</v>
      </c>
      <c r="E613" s="129">
        <v>0</v>
      </c>
      <c r="F613" s="129" t="s">
        <v>407</v>
      </c>
      <c r="G613" s="130" t="s">
        <v>407</v>
      </c>
      <c r="H613" s="130" t="s">
        <v>45</v>
      </c>
      <c r="I613" s="130" t="s">
        <v>219</v>
      </c>
      <c r="J613" s="129">
        <v>2041</v>
      </c>
      <c r="K613" s="130">
        <v>30</v>
      </c>
      <c r="L613" s="130">
        <v>600</v>
      </c>
      <c r="M613" s="130">
        <v>162</v>
      </c>
      <c r="N613" s="130">
        <v>26.578897682317699</v>
      </c>
      <c r="O613" s="130">
        <v>1254.8123168945301</v>
      </c>
      <c r="P613" s="130">
        <v>23.873902528434801</v>
      </c>
      <c r="R613" s="130">
        <v>142174.532043457</v>
      </c>
      <c r="T613" s="130">
        <v>129030</v>
      </c>
      <c r="U613" s="130">
        <v>10950</v>
      </c>
      <c r="AB613" s="130">
        <v>39177.33</v>
      </c>
      <c r="AC613" s="130">
        <v>39177.331298828103</v>
      </c>
      <c r="AD613" s="130">
        <v>31.2216661976877</v>
      </c>
      <c r="AF613" s="130">
        <v>39177.331298828103</v>
      </c>
      <c r="AG613" s="130">
        <v>43616.259765625</v>
      </c>
      <c r="AH613" s="130">
        <v>17.480764459287499</v>
      </c>
      <c r="AI613" s="130">
        <v>21935.078552246101</v>
      </c>
      <c r="AL613" s="130">
        <v>18000.000549316399</v>
      </c>
      <c r="AM613" s="130">
        <v>757.747802734375</v>
      </c>
    </row>
    <row r="614" spans="1:39" ht="16.5" hidden="1" x14ac:dyDescent="0.5">
      <c r="A614" s="20" t="str">
        <f>INDEX(Resource_Match!$B$2:$B$17,MATCH($H614,Resource_Match!$C$2:$C$17,0))</f>
        <v>Solar</v>
      </c>
      <c r="B614" s="20" t="str">
        <f>INDEX(Resource_Match!$A$2:$A$17,MATCH($H614,Resource_Match!$C$2:$C$17,0))</f>
        <v>Utility Solar</v>
      </c>
      <c r="C614" s="20" t="str">
        <f>IFERROR(INDEX(Project_Match!$C$3:$C$151,MATCH(I614,Project_Match!$A$3:$A$151,0)),"")</f>
        <v>New Solar</v>
      </c>
      <c r="D614" s="129" t="s">
        <v>409</v>
      </c>
      <c r="E614" s="129">
        <v>0</v>
      </c>
      <c r="F614" s="129" t="s">
        <v>407</v>
      </c>
      <c r="G614" s="130" t="s">
        <v>407</v>
      </c>
      <c r="H614" s="130" t="s">
        <v>45</v>
      </c>
      <c r="I614" s="130" t="s">
        <v>220</v>
      </c>
      <c r="J614" s="129">
        <v>2041</v>
      </c>
      <c r="K614" s="130">
        <v>30</v>
      </c>
      <c r="L614" s="130">
        <v>600</v>
      </c>
      <c r="M614" s="130">
        <v>162</v>
      </c>
      <c r="N614" s="130">
        <v>26.578897682317699</v>
      </c>
      <c r="O614" s="130">
        <v>1254.8123168945301</v>
      </c>
      <c r="P614" s="130">
        <v>23.873902528434801</v>
      </c>
      <c r="R614" s="130">
        <v>142174.532043457</v>
      </c>
      <c r="T614" s="130">
        <v>129030</v>
      </c>
      <c r="U614" s="130">
        <v>10950</v>
      </c>
      <c r="AB614" s="130">
        <v>38666.629999999997</v>
      </c>
      <c r="AC614" s="130">
        <v>38666.629150390603</v>
      </c>
      <c r="AD614" s="130">
        <v>30.8146713494849</v>
      </c>
      <c r="AF614" s="130">
        <v>38666.629150390603</v>
      </c>
      <c r="AG614" s="130">
        <v>43047.690185546897</v>
      </c>
      <c r="AH614" s="130">
        <v>17.480764459287499</v>
      </c>
      <c r="AI614" s="130">
        <v>21935.078552246101</v>
      </c>
      <c r="AL614" s="130">
        <v>18000.000549316399</v>
      </c>
      <c r="AM614" s="130">
        <v>1268.44995117188</v>
      </c>
    </row>
    <row r="615" spans="1:39" ht="16.5" hidden="1" x14ac:dyDescent="0.5">
      <c r="A615" s="20" t="str">
        <f>INDEX(Resource_Match!$B$2:$B$17,MATCH($H615,Resource_Match!$C$2:$C$17,0))</f>
        <v>Solar</v>
      </c>
      <c r="B615" s="20" t="str">
        <f>INDEX(Resource_Match!$A$2:$A$17,MATCH($H615,Resource_Match!$C$2:$C$17,0))</f>
        <v>Utility Solar</v>
      </c>
      <c r="C615" s="20" t="str">
        <f>IFERROR(INDEX(Project_Match!$C$3:$C$151,MATCH(I615,Project_Match!$A$3:$A$151,0)),"")</f>
        <v>New Solar</v>
      </c>
      <c r="D615" s="129" t="s">
        <v>409</v>
      </c>
      <c r="E615" s="129">
        <v>0</v>
      </c>
      <c r="F615" s="129" t="s">
        <v>407</v>
      </c>
      <c r="G615" s="130" t="s">
        <v>407</v>
      </c>
      <c r="H615" s="130" t="s">
        <v>45</v>
      </c>
      <c r="I615" s="130" t="s">
        <v>221</v>
      </c>
      <c r="J615" s="129">
        <v>2041</v>
      </c>
      <c r="K615" s="130">
        <v>23</v>
      </c>
      <c r="L615" s="130">
        <v>460</v>
      </c>
      <c r="M615" s="130">
        <v>124.200004577637</v>
      </c>
      <c r="N615" s="130">
        <v>26.578897707562199</v>
      </c>
      <c r="O615" s="130">
        <v>962.02278900146496</v>
      </c>
      <c r="P615" s="130">
        <v>23.8739028439911</v>
      </c>
      <c r="R615" s="130">
        <v>109000.47338867201</v>
      </c>
      <c r="T615" s="130">
        <v>98923</v>
      </c>
      <c r="U615" s="130">
        <v>8395</v>
      </c>
      <c r="AB615" s="130">
        <v>29256.080000000002</v>
      </c>
      <c r="AC615" s="130">
        <v>29256.0769042969</v>
      </c>
      <c r="AD615" s="130">
        <v>30.411001941714201</v>
      </c>
      <c r="AF615" s="130">
        <v>29256.0769042969</v>
      </c>
      <c r="AG615" s="130">
        <v>32570.889770507802</v>
      </c>
      <c r="AH615" s="130">
        <v>17.480763718561601</v>
      </c>
      <c r="AI615" s="130">
        <v>16816.893066406301</v>
      </c>
      <c r="AL615" s="130">
        <v>13800.000929768899</v>
      </c>
      <c r="AM615" s="130">
        <v>1360.81709187827</v>
      </c>
    </row>
    <row r="616" spans="1:39" ht="16.5" hidden="1" x14ac:dyDescent="0.5">
      <c r="A616" s="20" t="str">
        <f>INDEX(Resource_Match!$B$2:$B$17,MATCH($H616,Resource_Match!$C$2:$C$17,0))</f>
        <v>Solar</v>
      </c>
      <c r="B616" s="20" t="str">
        <f>INDEX(Resource_Match!$A$2:$A$17,MATCH($H616,Resource_Match!$C$2:$C$17,0))</f>
        <v>Utility Solar</v>
      </c>
      <c r="C616" s="20" t="str">
        <f>IFERROR(INDEX(Project_Match!$C$3:$C$151,MATCH(I616,Project_Match!$A$3:$A$151,0)),"")</f>
        <v>New Solar</v>
      </c>
      <c r="D616" s="129" t="s">
        <v>409</v>
      </c>
      <c r="E616" s="129">
        <v>0</v>
      </c>
      <c r="F616" s="129" t="s">
        <v>407</v>
      </c>
      <c r="G616" s="130" t="s">
        <v>407</v>
      </c>
      <c r="H616" s="130" t="s">
        <v>45</v>
      </c>
      <c r="I616" s="130" t="s">
        <v>225</v>
      </c>
      <c r="J616" s="129">
        <v>2041</v>
      </c>
      <c r="K616" s="130">
        <v>8</v>
      </c>
      <c r="L616" s="130">
        <v>160</v>
      </c>
      <c r="M616" s="130">
        <v>43.200000762939503</v>
      </c>
      <c r="N616" s="130">
        <v>26.578898163146601</v>
      </c>
      <c r="O616" s="130">
        <v>334.61663055419899</v>
      </c>
      <c r="P616" s="130">
        <v>23.873903435659201</v>
      </c>
      <c r="R616" s="130">
        <v>37913.208282470703</v>
      </c>
      <c r="T616" s="130">
        <v>34408</v>
      </c>
      <c r="U616" s="130">
        <v>2920</v>
      </c>
      <c r="AB616" s="130">
        <v>9777.35</v>
      </c>
      <c r="AC616" s="130">
        <v>9777.3541870117206</v>
      </c>
      <c r="AD616" s="130">
        <v>29.219570380642001</v>
      </c>
      <c r="AF616" s="130">
        <v>9777.3541870117206</v>
      </c>
      <c r="AG616" s="130">
        <v>10885.1619262695</v>
      </c>
      <c r="AH616" s="130">
        <v>17.480762375301499</v>
      </c>
      <c r="AI616" s="130">
        <v>5849.3538055419904</v>
      </c>
      <c r="AL616" s="130">
        <v>4800.0002312554298</v>
      </c>
      <c r="AM616" s="130">
        <v>871.99984978570103</v>
      </c>
    </row>
    <row r="617" spans="1:39" ht="16.5" hidden="1" x14ac:dyDescent="0.5">
      <c r="A617" s="20" t="str">
        <f>INDEX(Resource_Match!$B$2:$B$17,MATCH($H617,Resource_Match!$C$2:$C$17,0))</f>
        <v>Solar</v>
      </c>
      <c r="B617" s="20" t="str">
        <f>INDEX(Resource_Match!$A$2:$A$17,MATCH($H617,Resource_Match!$C$2:$C$17,0))</f>
        <v>Utility Solar</v>
      </c>
      <c r="C617" s="20" t="str">
        <f>IFERROR(INDEX(Project_Match!$C$3:$C$151,MATCH(I617,Project_Match!$A$3:$A$151,0)),"")</f>
        <v>New Solar</v>
      </c>
      <c r="D617" s="129" t="s">
        <v>409</v>
      </c>
      <c r="E617" s="129">
        <v>0</v>
      </c>
      <c r="F617" s="129" t="s">
        <v>407</v>
      </c>
      <c r="G617" s="130" t="s">
        <v>407</v>
      </c>
      <c r="H617" s="130" t="s">
        <v>45</v>
      </c>
      <c r="I617" s="130" t="s">
        <v>230</v>
      </c>
      <c r="J617" s="129">
        <v>2041</v>
      </c>
      <c r="K617" s="130">
        <v>8</v>
      </c>
      <c r="L617" s="130">
        <v>160</v>
      </c>
      <c r="M617" s="130">
        <v>43.200000762939503</v>
      </c>
      <c r="N617" s="130">
        <v>26.578898163146601</v>
      </c>
      <c r="O617" s="130">
        <v>334.61663055419899</v>
      </c>
      <c r="P617" s="130">
        <v>23.873903435659201</v>
      </c>
      <c r="R617" s="130">
        <v>37913.208282470703</v>
      </c>
      <c r="T617" s="130">
        <v>34408</v>
      </c>
      <c r="U617" s="130">
        <v>2920</v>
      </c>
      <c r="AB617" s="130">
        <v>9516.9</v>
      </c>
      <c r="AC617" s="130">
        <v>9516.9028930664099</v>
      </c>
      <c r="AD617" s="130">
        <v>28.4412130900497</v>
      </c>
      <c r="AF617" s="130">
        <v>9516.9028930664099</v>
      </c>
      <c r="AG617" s="130">
        <v>10595.200744628901</v>
      </c>
      <c r="AH617" s="130">
        <v>17.480762375301499</v>
      </c>
      <c r="AI617" s="130">
        <v>5849.3538055419904</v>
      </c>
      <c r="AL617" s="130">
        <v>4800.0002312554298</v>
      </c>
      <c r="AM617" s="130">
        <v>1132.45114373101</v>
      </c>
    </row>
    <row r="618" spans="1:39" ht="16.5" hidden="1" x14ac:dyDescent="0.5">
      <c r="A618" s="20" t="str">
        <f>INDEX(Resource_Match!$B$2:$B$17,MATCH($H618,Resource_Match!$C$2:$C$17,0))</f>
        <v>Solar</v>
      </c>
      <c r="B618" s="20" t="str">
        <f>INDEX(Resource_Match!$A$2:$A$17,MATCH($H618,Resource_Match!$C$2:$C$17,0))</f>
        <v>Utility Solar</v>
      </c>
      <c r="C618" s="20" t="str">
        <f>IFERROR(INDEX(Project_Match!$C$3:$C$151,MATCH(I618,Project_Match!$A$3:$A$151,0)),"")</f>
        <v>New Solar</v>
      </c>
      <c r="D618" s="129" t="s">
        <v>409</v>
      </c>
      <c r="E618" s="129">
        <v>0</v>
      </c>
      <c r="F618" s="129" t="s">
        <v>407</v>
      </c>
      <c r="G618" s="130" t="s">
        <v>407</v>
      </c>
      <c r="H618" s="130" t="s">
        <v>45</v>
      </c>
      <c r="I618" s="130" t="s">
        <v>235</v>
      </c>
      <c r="J618" s="129">
        <v>2041</v>
      </c>
      <c r="K618" s="130">
        <v>8</v>
      </c>
      <c r="L618" s="130">
        <v>160</v>
      </c>
      <c r="M618" s="130">
        <v>43.200000762939503</v>
      </c>
      <c r="N618" s="130">
        <v>26.578898163146601</v>
      </c>
      <c r="O618" s="130">
        <v>334.61663055419899</v>
      </c>
      <c r="P618" s="130">
        <v>23.873903435659201</v>
      </c>
      <c r="R618" s="130">
        <v>37913.208282470703</v>
      </c>
      <c r="T618" s="130">
        <v>34408</v>
      </c>
      <c r="U618" s="130">
        <v>2920</v>
      </c>
      <c r="AB618" s="130">
        <v>9260.6</v>
      </c>
      <c r="AC618" s="130">
        <v>9260.5977172851599</v>
      </c>
      <c r="AD618" s="130">
        <v>27.675246451282302</v>
      </c>
      <c r="AF618" s="130">
        <v>9260.5977172851599</v>
      </c>
      <c r="AG618" s="130">
        <v>10309.854980468799</v>
      </c>
      <c r="AH618" s="130">
        <v>17.480762375301499</v>
      </c>
      <c r="AI618" s="130">
        <v>5849.3538055419904</v>
      </c>
      <c r="AL618" s="130">
        <v>4800.0002312554298</v>
      </c>
      <c r="AM618" s="130">
        <v>1388.75631951226</v>
      </c>
    </row>
    <row r="619" spans="1:39" ht="16.5" hidden="1" x14ac:dyDescent="0.5">
      <c r="A619" s="20" t="str">
        <f>INDEX(Resource_Match!$B$2:$B$17,MATCH($H619,Resource_Match!$C$2:$C$17,0))</f>
        <v>Wind</v>
      </c>
      <c r="B619" s="20" t="str">
        <f>INDEX(Resource_Match!$A$2:$A$17,MATCH($H619,Resource_Match!$C$2:$C$17,0))</f>
        <v>Onshore Wind</v>
      </c>
      <c r="C619" s="20" t="str">
        <f>IFERROR(INDEX(Project_Match!$C$3:$C$151,MATCH(I619,Project_Match!$A$3:$A$151,0)),"")</f>
        <v>New Wind</v>
      </c>
      <c r="D619" s="129" t="s">
        <v>409</v>
      </c>
      <c r="E619" s="129">
        <v>0</v>
      </c>
      <c r="F619" s="129" t="s">
        <v>407</v>
      </c>
      <c r="G619" s="130" t="s">
        <v>407</v>
      </c>
      <c r="H619" s="130" t="s">
        <v>59</v>
      </c>
      <c r="I619" s="130" t="s">
        <v>278</v>
      </c>
      <c r="J619" s="129">
        <v>2041</v>
      </c>
      <c r="K619" s="130">
        <v>2</v>
      </c>
      <c r="L619" s="130">
        <v>200</v>
      </c>
      <c r="M619" s="130">
        <v>20</v>
      </c>
      <c r="N619" s="130">
        <v>36.621334890252399</v>
      </c>
      <c r="O619" s="130">
        <v>630.21723937988304</v>
      </c>
      <c r="P619" s="130">
        <v>35.971303617573199</v>
      </c>
      <c r="R619" s="130">
        <v>11388.5654754639</v>
      </c>
      <c r="T619" s="130">
        <v>16926</v>
      </c>
      <c r="U619" s="130">
        <v>550</v>
      </c>
      <c r="AB619" s="130">
        <v>42194.02</v>
      </c>
      <c r="AC619" s="130">
        <v>42194.018066406301</v>
      </c>
      <c r="AD619" s="130">
        <v>66.951545324155305</v>
      </c>
      <c r="AF619" s="130">
        <v>42194.018066406301</v>
      </c>
      <c r="AG619" s="130">
        <v>42956.499755859397</v>
      </c>
      <c r="AH619" s="130">
        <v>43.9520596586352</v>
      </c>
      <c r="AI619" s="130">
        <v>27699.345703125</v>
      </c>
      <c r="AL619" s="130">
        <v>2222.2222900390602</v>
      </c>
      <c r="AM619" s="130">
        <v>-12272.4500732422</v>
      </c>
    </row>
    <row r="620" spans="1:39" ht="16.5" hidden="1" x14ac:dyDescent="0.5">
      <c r="A620" s="20" t="str">
        <f>INDEX(Resource_Match!$B$2:$B$17,MATCH($H620,Resource_Match!$C$2:$C$17,0))</f>
        <v>Wind</v>
      </c>
      <c r="B620" s="20" t="str">
        <f>INDEX(Resource_Match!$A$2:$A$17,MATCH($H620,Resource_Match!$C$2:$C$17,0))</f>
        <v>Onshore Wind</v>
      </c>
      <c r="C620" s="20" t="str">
        <f>IFERROR(INDEX(Project_Match!$C$3:$C$151,MATCH(I620,Project_Match!$A$3:$A$151,0)),"")</f>
        <v>New Wind</v>
      </c>
      <c r="D620" s="129" t="s">
        <v>409</v>
      </c>
      <c r="E620" s="129">
        <v>0</v>
      </c>
      <c r="F620" s="129" t="s">
        <v>407</v>
      </c>
      <c r="G620" s="130" t="s">
        <v>407</v>
      </c>
      <c r="H620" s="130" t="s">
        <v>59</v>
      </c>
      <c r="I620" s="130" t="s">
        <v>280</v>
      </c>
      <c r="J620" s="129">
        <v>2041</v>
      </c>
      <c r="K620" s="130">
        <v>2</v>
      </c>
      <c r="L620" s="130">
        <v>200</v>
      </c>
      <c r="M620" s="130">
        <v>24</v>
      </c>
      <c r="N620" s="130">
        <v>36.621334890252399</v>
      </c>
      <c r="O620" s="130">
        <v>630.21723937988304</v>
      </c>
      <c r="P620" s="130">
        <v>35.971303617573199</v>
      </c>
      <c r="R620" s="130">
        <v>11388.5654754639</v>
      </c>
      <c r="T620" s="130">
        <v>16926</v>
      </c>
      <c r="U620" s="130">
        <v>550</v>
      </c>
      <c r="AB620" s="130">
        <v>39912.39</v>
      </c>
      <c r="AC620" s="130">
        <v>39912.391357421897</v>
      </c>
      <c r="AD620" s="130">
        <v>63.331164023209901</v>
      </c>
      <c r="AF620" s="130">
        <v>39912.391357421897</v>
      </c>
      <c r="AG620" s="130">
        <v>40633.640747070298</v>
      </c>
      <c r="AH620" s="130">
        <v>43.9520596586352</v>
      </c>
      <c r="AI620" s="130">
        <v>27699.345703125</v>
      </c>
      <c r="AL620" s="130">
        <v>2666.66674804688</v>
      </c>
      <c r="AM620" s="130">
        <v>-9546.37890625</v>
      </c>
    </row>
    <row r="621" spans="1:39" ht="16.5" hidden="1" x14ac:dyDescent="0.5">
      <c r="A621" s="20" t="str">
        <f>INDEX(Resource_Match!$B$2:$B$17,MATCH($H621,Resource_Match!$C$2:$C$17,0))</f>
        <v>Battery Storage</v>
      </c>
      <c r="B621" s="20" t="str">
        <f>INDEX(Resource_Match!$A$2:$A$17,MATCH($H621,Resource_Match!$C$2:$C$17,0))</f>
        <v>Battery Storage</v>
      </c>
      <c r="C621" s="20" t="str">
        <f>IFERROR(INDEX(Project_Match!$C$3:$C$151,MATCH(I621,Project_Match!$A$3:$A$151,0)),"")</f>
        <v>New Paired Battery</v>
      </c>
      <c r="D621" s="129" t="s">
        <v>409</v>
      </c>
      <c r="E621" s="129">
        <v>0</v>
      </c>
      <c r="F621" s="129" t="s">
        <v>407</v>
      </c>
      <c r="G621" s="130" t="s">
        <v>407</v>
      </c>
      <c r="H621" s="130" t="s">
        <v>61</v>
      </c>
      <c r="I621" s="130" t="s">
        <v>363</v>
      </c>
      <c r="J621" s="129">
        <v>2041</v>
      </c>
      <c r="K621" s="130">
        <v>3</v>
      </c>
      <c r="L621" s="130">
        <v>12</v>
      </c>
      <c r="M621" s="130">
        <v>9.6000003814697301</v>
      </c>
      <c r="N621" s="130">
        <v>100.00000442725501</v>
      </c>
      <c r="AE621" s="130">
        <v>1599.7157592773401</v>
      </c>
      <c r="AF621" s="130">
        <v>1599.7157592773401</v>
      </c>
      <c r="AG621" s="130">
        <v>1599.7157592773401</v>
      </c>
      <c r="AL621" s="130">
        <v>1066.6667416042801</v>
      </c>
      <c r="AM621" s="130">
        <v>-533.04901767306706</v>
      </c>
    </row>
    <row r="622" spans="1:39" ht="16.5" hidden="1" x14ac:dyDescent="0.5">
      <c r="A622" s="20" t="str">
        <f>INDEX(Resource_Match!$B$2:$B$17,MATCH($H622,Resource_Match!$C$2:$C$17,0))</f>
        <v>Solar</v>
      </c>
      <c r="B622" s="20" t="str">
        <f>INDEX(Resource_Match!$A$2:$A$17,MATCH($H622,Resource_Match!$C$2:$C$17,0))</f>
        <v>Utility Solar</v>
      </c>
      <c r="C622" s="20" t="str">
        <f>IFERROR(INDEX(Project_Match!$C$3:$C$151,MATCH(I622,Project_Match!$A$3:$A$151,0)),"")</f>
        <v>New Paired Solar</v>
      </c>
      <c r="D622" s="129" t="s">
        <v>409</v>
      </c>
      <c r="E622" s="129">
        <v>0</v>
      </c>
      <c r="F622" s="129" t="s">
        <v>407</v>
      </c>
      <c r="G622" s="130" t="s">
        <v>407</v>
      </c>
      <c r="H622" s="130" t="s">
        <v>45</v>
      </c>
      <c r="I622" s="130" t="s">
        <v>373</v>
      </c>
      <c r="J622" s="129">
        <v>2041</v>
      </c>
      <c r="K622" s="130">
        <v>1</v>
      </c>
      <c r="L622" s="130">
        <v>20</v>
      </c>
      <c r="M622" s="130">
        <v>5.4000000953674299</v>
      </c>
      <c r="N622" s="130">
        <v>26.578898163146601</v>
      </c>
      <c r="O622" s="130">
        <v>41.827078819274902</v>
      </c>
      <c r="P622" s="130">
        <v>23.873903435659201</v>
      </c>
      <c r="R622" s="130">
        <v>4739.1510353088397</v>
      </c>
      <c r="T622" s="130">
        <v>4301</v>
      </c>
      <c r="U622" s="130">
        <v>365</v>
      </c>
      <c r="AB622" s="130">
        <v>895.03</v>
      </c>
      <c r="AC622" s="130">
        <v>895.03173828125</v>
      </c>
      <c r="AD622" s="130">
        <v>21.398380272944099</v>
      </c>
      <c r="AF622" s="130">
        <v>895.03173828125</v>
      </c>
      <c r="AG622" s="130">
        <v>996.44192123413097</v>
      </c>
      <c r="AH622" s="130">
        <v>17.480762375301499</v>
      </c>
      <c r="AI622" s="130">
        <v>731.16922569274902</v>
      </c>
      <c r="AL622" s="130">
        <v>600.00002890692804</v>
      </c>
      <c r="AM622" s="130">
        <v>436.13751631842803</v>
      </c>
    </row>
    <row r="623" spans="1:39" ht="16.5" hidden="1" x14ac:dyDescent="0.5">
      <c r="A623" s="20" t="str">
        <f>INDEX(Resource_Match!$B$2:$B$17,MATCH($H623,Resource_Match!$C$2:$C$17,0))</f>
        <v>Capacity Only PPA</v>
      </c>
      <c r="B623" s="20" t="str">
        <f>INDEX(Resource_Match!$A$2:$A$17,MATCH($H623,Resource_Match!$C$2:$C$17,0))</f>
        <v>Capacity Only PPA</v>
      </c>
      <c r="C623" s="20" t="str">
        <f>IFERROR(INDEX(Project_Match!$C$3:$C$151,MATCH(I623,Project_Match!$A$3:$A$151,0)),"")</f>
        <v/>
      </c>
      <c r="D623" s="129" t="s">
        <v>409</v>
      </c>
      <c r="E623" s="129">
        <v>0</v>
      </c>
      <c r="F623" s="129" t="s">
        <v>407</v>
      </c>
      <c r="G623" s="130" t="s">
        <v>407</v>
      </c>
      <c r="H623" s="130" t="s">
        <v>402</v>
      </c>
      <c r="I623" s="130" t="s">
        <v>427</v>
      </c>
      <c r="J623" s="129">
        <v>2041</v>
      </c>
      <c r="K623" s="130">
        <v>5</v>
      </c>
      <c r="L623" s="130">
        <v>250</v>
      </c>
      <c r="M623" s="130">
        <v>250</v>
      </c>
      <c r="N623" s="130">
        <v>0</v>
      </c>
      <c r="AE623" s="130">
        <v>25443.298828125</v>
      </c>
      <c r="AF623" s="130">
        <v>25443.298828125</v>
      </c>
      <c r="AG623" s="130">
        <v>25443.298828125</v>
      </c>
      <c r="AL623" s="130">
        <v>27777.778625488299</v>
      </c>
      <c r="AM623" s="130">
        <v>2334.4797973632799</v>
      </c>
    </row>
    <row r="624" spans="1:39" x14ac:dyDescent="0.5">
      <c r="A624" s="20" t="str">
        <f>INDEX(Resource_Match!$B$2:$B$17,MATCH($H624,Resource_Match!$C$2:$C$17,0))</f>
        <v>Gas</v>
      </c>
      <c r="B624" s="20" t="str">
        <f>INDEX(Resource_Match!$A$2:$A$17,MATCH($H624,Resource_Match!$C$2:$C$17,0))</f>
        <v>Gas</v>
      </c>
      <c r="C624" s="20" t="str">
        <f>IFERROR(INDEX(Project_Match!$C$3:$C$151,MATCH(I624,Project_Match!$A$3:$A$151,0)),"")</f>
        <v/>
      </c>
      <c r="D624" s="129" t="s">
        <v>409</v>
      </c>
      <c r="E624" s="129">
        <v>0</v>
      </c>
      <c r="F624" s="129" t="s">
        <v>407</v>
      </c>
      <c r="G624" s="130" t="s">
        <v>407</v>
      </c>
      <c r="H624" s="130" t="s">
        <v>41</v>
      </c>
      <c r="I624" s="130" t="s">
        <v>445</v>
      </c>
      <c r="J624" s="129">
        <v>2041</v>
      </c>
      <c r="K624" s="130">
        <v>1</v>
      </c>
      <c r="L624" s="130">
        <v>125</v>
      </c>
      <c r="M624" s="130">
        <v>125</v>
      </c>
      <c r="N624" s="130">
        <v>87.457637003023294</v>
      </c>
      <c r="AE624" s="130">
        <v>1472.9479064941399</v>
      </c>
      <c r="AF624" s="130">
        <v>1472.9479064941399</v>
      </c>
      <c r="AG624" s="130">
        <v>1472.9479064941399</v>
      </c>
      <c r="AL624" s="130">
        <v>13888.889312744101</v>
      </c>
      <c r="AM624" s="130">
        <v>12415.94140625</v>
      </c>
    </row>
    <row r="625" spans="1:39" ht="16.5" hidden="1" x14ac:dyDescent="0.5">
      <c r="A625" s="20" t="str">
        <f>INDEX(Resource_Match!$B$2:$B$17,MATCH($H625,Resource_Match!$C$2:$C$17,0))</f>
        <v>Solar</v>
      </c>
      <c r="B625" s="20" t="str">
        <f>INDEX(Resource_Match!$A$2:$A$17,MATCH($H625,Resource_Match!$C$2:$C$17,0))</f>
        <v>Utility Solar</v>
      </c>
      <c r="C625" s="20" t="str">
        <f>IFERROR(INDEX(Project_Match!$C$3:$C$151,MATCH(I625,Project_Match!$A$3:$A$151,0)),"")</f>
        <v>New Solar</v>
      </c>
      <c r="D625" s="129" t="s">
        <v>409</v>
      </c>
      <c r="E625" s="129">
        <v>0</v>
      </c>
      <c r="F625" s="129" t="s">
        <v>407</v>
      </c>
      <c r="G625" s="130" t="s">
        <v>407</v>
      </c>
      <c r="H625" s="130" t="s">
        <v>45</v>
      </c>
      <c r="I625" s="130" t="s">
        <v>219</v>
      </c>
      <c r="J625" s="129">
        <v>2042</v>
      </c>
      <c r="K625" s="130">
        <v>30</v>
      </c>
      <c r="L625" s="130">
        <v>600</v>
      </c>
      <c r="M625" s="130">
        <v>162</v>
      </c>
      <c r="N625" s="130">
        <v>26.539136866274902</v>
      </c>
      <c r="O625" s="130">
        <v>1251.7076034545901</v>
      </c>
      <c r="P625" s="130">
        <v>23.8148326380249</v>
      </c>
      <c r="R625" s="130">
        <v>143189.418212891</v>
      </c>
      <c r="T625" s="130">
        <v>127500</v>
      </c>
      <c r="U625" s="130">
        <v>10950</v>
      </c>
      <c r="AB625" s="130">
        <v>39940.160000000003</v>
      </c>
      <c r="AC625" s="130">
        <v>39940.164306640603</v>
      </c>
      <c r="AD625" s="130">
        <v>31.9085417364325</v>
      </c>
      <c r="AF625" s="130">
        <v>39940.164306640603</v>
      </c>
      <c r="AG625" s="130">
        <v>44509.129150390603</v>
      </c>
      <c r="AH625" s="130">
        <v>15.738879173597701</v>
      </c>
      <c r="AI625" s="130">
        <v>19700.474731445302</v>
      </c>
      <c r="AL625" s="130">
        <v>18000.000549316399</v>
      </c>
      <c r="AM625" s="130">
        <v>-2239.6890258789099</v>
      </c>
    </row>
    <row r="626" spans="1:39" ht="16.5" hidden="1" x14ac:dyDescent="0.5">
      <c r="A626" s="20" t="str">
        <f>INDEX(Resource_Match!$B$2:$B$17,MATCH($H626,Resource_Match!$C$2:$C$17,0))</f>
        <v>Solar</v>
      </c>
      <c r="B626" s="20" t="str">
        <f>INDEX(Resource_Match!$A$2:$A$17,MATCH($H626,Resource_Match!$C$2:$C$17,0))</f>
        <v>Utility Solar</v>
      </c>
      <c r="C626" s="20" t="str">
        <f>IFERROR(INDEX(Project_Match!$C$3:$C$151,MATCH(I626,Project_Match!$A$3:$A$151,0)),"")</f>
        <v>New Solar</v>
      </c>
      <c r="D626" s="129" t="s">
        <v>409</v>
      </c>
      <c r="E626" s="129">
        <v>0</v>
      </c>
      <c r="F626" s="129" t="s">
        <v>407</v>
      </c>
      <c r="G626" s="130" t="s">
        <v>407</v>
      </c>
      <c r="H626" s="130" t="s">
        <v>45</v>
      </c>
      <c r="I626" s="130" t="s">
        <v>220</v>
      </c>
      <c r="J626" s="129">
        <v>2042</v>
      </c>
      <c r="K626" s="130">
        <v>30</v>
      </c>
      <c r="L626" s="130">
        <v>600</v>
      </c>
      <c r="M626" s="130">
        <v>162</v>
      </c>
      <c r="N626" s="130">
        <v>26.539136866274902</v>
      </c>
      <c r="O626" s="130">
        <v>1251.7076034545901</v>
      </c>
      <c r="P626" s="130">
        <v>23.8148326380249</v>
      </c>
      <c r="R626" s="130">
        <v>143189.418212891</v>
      </c>
      <c r="T626" s="130">
        <v>127500</v>
      </c>
      <c r="U626" s="130">
        <v>10950</v>
      </c>
      <c r="AB626" s="130">
        <v>39419.519999999997</v>
      </c>
      <c r="AC626" s="130">
        <v>39419.5185546875</v>
      </c>
      <c r="AD626" s="130">
        <v>31.492593354784699</v>
      </c>
      <c r="AF626" s="130">
        <v>39419.5185546875</v>
      </c>
      <c r="AG626" s="130">
        <v>43928.922973632798</v>
      </c>
      <c r="AH626" s="130">
        <v>15.738879173597701</v>
      </c>
      <c r="AI626" s="130">
        <v>19700.474731445302</v>
      </c>
      <c r="AL626" s="130">
        <v>18000.000549316399</v>
      </c>
      <c r="AM626" s="130">
        <v>-1719.0432739257801</v>
      </c>
    </row>
    <row r="627" spans="1:39" ht="16.5" hidden="1" x14ac:dyDescent="0.5">
      <c r="A627" s="20" t="str">
        <f>INDEX(Resource_Match!$B$2:$B$17,MATCH($H627,Resource_Match!$C$2:$C$17,0))</f>
        <v>Solar</v>
      </c>
      <c r="B627" s="20" t="str">
        <f>INDEX(Resource_Match!$A$2:$A$17,MATCH($H627,Resource_Match!$C$2:$C$17,0))</f>
        <v>Utility Solar</v>
      </c>
      <c r="C627" s="20" t="str">
        <f>IFERROR(INDEX(Project_Match!$C$3:$C$151,MATCH(I627,Project_Match!$A$3:$A$151,0)),"")</f>
        <v>New Solar</v>
      </c>
      <c r="D627" s="129" t="s">
        <v>409</v>
      </c>
      <c r="E627" s="129">
        <v>0</v>
      </c>
      <c r="F627" s="129" t="s">
        <v>407</v>
      </c>
      <c r="G627" s="130" t="s">
        <v>407</v>
      </c>
      <c r="H627" s="130" t="s">
        <v>45</v>
      </c>
      <c r="I627" s="130" t="s">
        <v>221</v>
      </c>
      <c r="J627" s="129">
        <v>2042</v>
      </c>
      <c r="K627" s="130">
        <v>23</v>
      </c>
      <c r="L627" s="130">
        <v>460</v>
      </c>
      <c r="M627" s="130">
        <v>124.200004577637</v>
      </c>
      <c r="N627" s="130">
        <v>26.539137705654699</v>
      </c>
      <c r="O627" s="130">
        <v>959.64250564575195</v>
      </c>
      <c r="P627" s="130">
        <v>23.814832877847699</v>
      </c>
      <c r="R627" s="130">
        <v>109778.54895019501</v>
      </c>
      <c r="T627" s="130">
        <v>97750</v>
      </c>
      <c r="U627" s="130">
        <v>8395</v>
      </c>
      <c r="AB627" s="130">
        <v>29825.73</v>
      </c>
      <c r="AC627" s="130">
        <v>29825.7297363281</v>
      </c>
      <c r="AD627" s="130">
        <v>31.080042370839099</v>
      </c>
      <c r="AF627" s="130">
        <v>29825.7297363281</v>
      </c>
      <c r="AG627" s="130">
        <v>33237.65234375</v>
      </c>
      <c r="AH627" s="130">
        <v>15.738879716844</v>
      </c>
      <c r="AI627" s="130">
        <v>15103.697967529301</v>
      </c>
      <c r="AL627" s="130">
        <v>13800.000929768899</v>
      </c>
      <c r="AM627" s="130">
        <v>-922.03083902993205</v>
      </c>
    </row>
    <row r="628" spans="1:39" ht="16.5" hidden="1" x14ac:dyDescent="0.5">
      <c r="A628" s="20" t="str">
        <f>INDEX(Resource_Match!$B$2:$B$17,MATCH($H628,Resource_Match!$C$2:$C$17,0))</f>
        <v>Solar</v>
      </c>
      <c r="B628" s="20" t="str">
        <f>INDEX(Resource_Match!$A$2:$A$17,MATCH($H628,Resource_Match!$C$2:$C$17,0))</f>
        <v>Utility Solar</v>
      </c>
      <c r="C628" s="20" t="str">
        <f>IFERROR(INDEX(Project_Match!$C$3:$C$151,MATCH(I628,Project_Match!$A$3:$A$151,0)),"")</f>
        <v>New Solar</v>
      </c>
      <c r="D628" s="129" t="s">
        <v>409</v>
      </c>
      <c r="E628" s="129">
        <v>0</v>
      </c>
      <c r="F628" s="129" t="s">
        <v>407</v>
      </c>
      <c r="G628" s="130" t="s">
        <v>407</v>
      </c>
      <c r="H628" s="130" t="s">
        <v>45</v>
      </c>
      <c r="I628" s="130" t="s">
        <v>225</v>
      </c>
      <c r="J628" s="129">
        <v>2042</v>
      </c>
      <c r="K628" s="130">
        <v>8</v>
      </c>
      <c r="L628" s="130">
        <v>160</v>
      </c>
      <c r="M628" s="130">
        <v>43.200000762939503</v>
      </c>
      <c r="N628" s="130">
        <v>26.5391380547388</v>
      </c>
      <c r="O628" s="130">
        <v>333.78871345520002</v>
      </c>
      <c r="P628" s="130">
        <v>23.814834007933801</v>
      </c>
      <c r="R628" s="130">
        <v>38183.844741821304</v>
      </c>
      <c r="T628" s="130">
        <v>34000</v>
      </c>
      <c r="U628" s="130">
        <v>2920</v>
      </c>
      <c r="AB628" s="130">
        <v>9967.73</v>
      </c>
      <c r="AC628" s="130">
        <v>9967.7327880859393</v>
      </c>
      <c r="AD628" s="130">
        <v>29.862402131292502</v>
      </c>
      <c r="AF628" s="130">
        <v>9967.7327880859393</v>
      </c>
      <c r="AG628" s="130">
        <v>11107.9940185547</v>
      </c>
      <c r="AH628" s="130">
        <v>15.7388785714804</v>
      </c>
      <c r="AI628" s="130">
        <v>5253.4600296020499</v>
      </c>
      <c r="AL628" s="130">
        <v>4800.0002312554298</v>
      </c>
      <c r="AM628" s="130">
        <v>85.727472771541201</v>
      </c>
    </row>
    <row r="629" spans="1:39" ht="16.5" hidden="1" x14ac:dyDescent="0.5">
      <c r="A629" s="20" t="str">
        <f>INDEX(Resource_Match!$B$2:$B$17,MATCH($H629,Resource_Match!$C$2:$C$17,0))</f>
        <v>Solar</v>
      </c>
      <c r="B629" s="20" t="str">
        <f>INDEX(Resource_Match!$A$2:$A$17,MATCH($H629,Resource_Match!$C$2:$C$17,0))</f>
        <v>Utility Solar</v>
      </c>
      <c r="C629" s="20" t="str">
        <f>IFERROR(INDEX(Project_Match!$C$3:$C$151,MATCH(I629,Project_Match!$A$3:$A$151,0)),"")</f>
        <v>New Solar</v>
      </c>
      <c r="D629" s="129" t="s">
        <v>409</v>
      </c>
      <c r="E629" s="129">
        <v>0</v>
      </c>
      <c r="F629" s="129" t="s">
        <v>407</v>
      </c>
      <c r="G629" s="130" t="s">
        <v>407</v>
      </c>
      <c r="H629" s="130" t="s">
        <v>45</v>
      </c>
      <c r="I629" s="130" t="s">
        <v>230</v>
      </c>
      <c r="J629" s="129">
        <v>2042</v>
      </c>
      <c r="K629" s="130">
        <v>8</v>
      </c>
      <c r="L629" s="130">
        <v>160</v>
      </c>
      <c r="M629" s="130">
        <v>43.200000762939503</v>
      </c>
      <c r="N629" s="130">
        <v>26.5391380547388</v>
      </c>
      <c r="O629" s="130">
        <v>333.78871345520002</v>
      </c>
      <c r="P629" s="130">
        <v>23.814834007933801</v>
      </c>
      <c r="R629" s="130">
        <v>38183.844741821304</v>
      </c>
      <c r="T629" s="130">
        <v>34000</v>
      </c>
      <c r="U629" s="130">
        <v>2920</v>
      </c>
      <c r="AB629" s="130">
        <v>9702.2099999999991</v>
      </c>
      <c r="AC629" s="130">
        <v>9702.2098693847693</v>
      </c>
      <c r="AD629" s="130">
        <v>29.0669201152811</v>
      </c>
      <c r="AF629" s="130">
        <v>9702.2098693847693</v>
      </c>
      <c r="AG629" s="130">
        <v>10812.0965270996</v>
      </c>
      <c r="AH629" s="130">
        <v>15.7388785714804</v>
      </c>
      <c r="AI629" s="130">
        <v>5253.4600296020499</v>
      </c>
      <c r="AL629" s="130">
        <v>4800.0002312554298</v>
      </c>
      <c r="AM629" s="130">
        <v>351.25039147271298</v>
      </c>
    </row>
    <row r="630" spans="1:39" ht="16.5" hidden="1" x14ac:dyDescent="0.5">
      <c r="A630" s="20" t="str">
        <f>INDEX(Resource_Match!$B$2:$B$17,MATCH($H630,Resource_Match!$C$2:$C$17,0))</f>
        <v>Solar</v>
      </c>
      <c r="B630" s="20" t="str">
        <f>INDEX(Resource_Match!$A$2:$A$17,MATCH($H630,Resource_Match!$C$2:$C$17,0))</f>
        <v>Utility Solar</v>
      </c>
      <c r="C630" s="20" t="str">
        <f>IFERROR(INDEX(Project_Match!$C$3:$C$151,MATCH(I630,Project_Match!$A$3:$A$151,0)),"")</f>
        <v>New Solar</v>
      </c>
      <c r="D630" s="129" t="s">
        <v>409</v>
      </c>
      <c r="E630" s="129">
        <v>0</v>
      </c>
      <c r="F630" s="129" t="s">
        <v>407</v>
      </c>
      <c r="G630" s="130" t="s">
        <v>407</v>
      </c>
      <c r="H630" s="130" t="s">
        <v>45</v>
      </c>
      <c r="I630" s="130" t="s">
        <v>235</v>
      </c>
      <c r="J630" s="129">
        <v>2042</v>
      </c>
      <c r="K630" s="130">
        <v>8</v>
      </c>
      <c r="L630" s="130">
        <v>160</v>
      </c>
      <c r="M630" s="130">
        <v>43.200000762939503</v>
      </c>
      <c r="N630" s="130">
        <v>26.5391380547388</v>
      </c>
      <c r="O630" s="130">
        <v>333.78871345520002</v>
      </c>
      <c r="P630" s="130">
        <v>23.814834007933801</v>
      </c>
      <c r="R630" s="130">
        <v>38183.844741821304</v>
      </c>
      <c r="T630" s="130">
        <v>34000</v>
      </c>
      <c r="U630" s="130">
        <v>2920</v>
      </c>
      <c r="AB630" s="130">
        <v>9440.91</v>
      </c>
      <c r="AC630" s="130">
        <v>9440.9138488769495</v>
      </c>
      <c r="AD630" s="130">
        <v>28.284101493875301</v>
      </c>
      <c r="AF630" s="130">
        <v>9440.9138488769495</v>
      </c>
      <c r="AG630" s="130">
        <v>10520.909667968799</v>
      </c>
      <c r="AH630" s="130">
        <v>15.7388785714804</v>
      </c>
      <c r="AI630" s="130">
        <v>5253.4600296020499</v>
      </c>
      <c r="AL630" s="130">
        <v>4800.0002312554298</v>
      </c>
      <c r="AM630" s="130">
        <v>612.54641198052605</v>
      </c>
    </row>
    <row r="631" spans="1:39" ht="16.5" hidden="1" x14ac:dyDescent="0.5">
      <c r="A631" s="20" t="str">
        <f>INDEX(Resource_Match!$B$2:$B$17,MATCH($H631,Resource_Match!$C$2:$C$17,0))</f>
        <v>Wind</v>
      </c>
      <c r="B631" s="20" t="str">
        <f>INDEX(Resource_Match!$A$2:$A$17,MATCH($H631,Resource_Match!$C$2:$C$17,0))</f>
        <v>Onshore Wind</v>
      </c>
      <c r="C631" s="20" t="str">
        <f>IFERROR(INDEX(Project_Match!$C$3:$C$151,MATCH(I631,Project_Match!$A$3:$A$151,0)),"")</f>
        <v>New Wind</v>
      </c>
      <c r="D631" s="129" t="s">
        <v>409</v>
      </c>
      <c r="E631" s="129">
        <v>0</v>
      </c>
      <c r="F631" s="129" t="s">
        <v>407</v>
      </c>
      <c r="G631" s="130" t="s">
        <v>407</v>
      </c>
      <c r="H631" s="130" t="s">
        <v>59</v>
      </c>
      <c r="I631" s="130" t="s">
        <v>278</v>
      </c>
      <c r="J631" s="129">
        <v>2042</v>
      </c>
      <c r="K631" s="130">
        <v>2</v>
      </c>
      <c r="L631" s="130">
        <v>200</v>
      </c>
      <c r="M631" s="130">
        <v>20</v>
      </c>
      <c r="N631" s="130">
        <v>36.742128629118298</v>
      </c>
      <c r="O631" s="130">
        <v>631.81891250610397</v>
      </c>
      <c r="P631" s="130">
        <v>36.062723316558397</v>
      </c>
      <c r="R631" s="130">
        <v>11903.1669464111</v>
      </c>
      <c r="T631" s="130">
        <v>16880</v>
      </c>
      <c r="U631" s="130">
        <v>598</v>
      </c>
      <c r="AB631" s="130">
        <v>43231.88</v>
      </c>
      <c r="AC631" s="130">
        <v>43231.884155273401</v>
      </c>
      <c r="AD631" s="130">
        <v>68.424485718217298</v>
      </c>
      <c r="AF631" s="130">
        <v>43231.884155273401</v>
      </c>
      <c r="AG631" s="130">
        <v>44046.349853515603</v>
      </c>
      <c r="AH631" s="130">
        <v>44.769519116860401</v>
      </c>
      <c r="AI631" s="130">
        <v>28286.228881835901</v>
      </c>
      <c r="AL631" s="130">
        <v>2222.2222900390602</v>
      </c>
      <c r="AM631" s="130">
        <v>-12723.432983398399</v>
      </c>
    </row>
    <row r="632" spans="1:39" ht="16.5" hidden="1" x14ac:dyDescent="0.5">
      <c r="A632" s="20" t="str">
        <f>INDEX(Resource_Match!$B$2:$B$17,MATCH($H632,Resource_Match!$C$2:$C$17,0))</f>
        <v>Wind</v>
      </c>
      <c r="B632" s="20" t="str">
        <f>INDEX(Resource_Match!$A$2:$A$17,MATCH($H632,Resource_Match!$C$2:$C$17,0))</f>
        <v>Onshore Wind</v>
      </c>
      <c r="C632" s="20" t="str">
        <f>IFERROR(INDEX(Project_Match!$C$3:$C$151,MATCH(I632,Project_Match!$A$3:$A$151,0)),"")</f>
        <v>New Wind</v>
      </c>
      <c r="D632" s="129" t="s">
        <v>409</v>
      </c>
      <c r="E632" s="129">
        <v>0</v>
      </c>
      <c r="F632" s="129" t="s">
        <v>407</v>
      </c>
      <c r="G632" s="130" t="s">
        <v>407</v>
      </c>
      <c r="H632" s="130" t="s">
        <v>59</v>
      </c>
      <c r="I632" s="130" t="s">
        <v>280</v>
      </c>
      <c r="J632" s="129">
        <v>2042</v>
      </c>
      <c r="K632" s="130">
        <v>2</v>
      </c>
      <c r="L632" s="130">
        <v>200</v>
      </c>
      <c r="M632" s="130">
        <v>24</v>
      </c>
      <c r="N632" s="130">
        <v>36.742128629118298</v>
      </c>
      <c r="O632" s="130">
        <v>631.81891250610397</v>
      </c>
      <c r="P632" s="130">
        <v>36.062723316558397</v>
      </c>
      <c r="R632" s="130">
        <v>11903.1669464111</v>
      </c>
      <c r="T632" s="130">
        <v>16880</v>
      </c>
      <c r="U632" s="130">
        <v>598</v>
      </c>
      <c r="AB632" s="130">
        <v>40894.129999999997</v>
      </c>
      <c r="AC632" s="130">
        <v>40894.130004882798</v>
      </c>
      <c r="AD632" s="130">
        <v>64.724447457067498</v>
      </c>
      <c r="AF632" s="130">
        <v>40894.130004882798</v>
      </c>
      <c r="AG632" s="130">
        <v>41664.555419921897</v>
      </c>
      <c r="AH632" s="130">
        <v>44.769519116860401</v>
      </c>
      <c r="AI632" s="130">
        <v>28286.228881835901</v>
      </c>
      <c r="AL632" s="130">
        <v>2666.66674804688</v>
      </c>
      <c r="AM632" s="130">
        <v>-9941.234375</v>
      </c>
    </row>
    <row r="633" spans="1:39" ht="16.5" hidden="1" x14ac:dyDescent="0.5">
      <c r="A633" s="20" t="str">
        <f>INDEX(Resource_Match!$B$2:$B$17,MATCH($H633,Resource_Match!$C$2:$C$17,0))</f>
        <v>Battery Storage</v>
      </c>
      <c r="B633" s="20" t="str">
        <f>INDEX(Resource_Match!$A$2:$A$17,MATCH($H633,Resource_Match!$C$2:$C$17,0))</f>
        <v>Battery Storage</v>
      </c>
      <c r="C633" s="20" t="str">
        <f>IFERROR(INDEX(Project_Match!$C$3:$C$151,MATCH(I633,Project_Match!$A$3:$A$151,0)),"")</f>
        <v>New Paired Battery</v>
      </c>
      <c r="D633" s="129" t="s">
        <v>409</v>
      </c>
      <c r="E633" s="129">
        <v>0</v>
      </c>
      <c r="F633" s="129" t="s">
        <v>407</v>
      </c>
      <c r="G633" s="130" t="s">
        <v>407</v>
      </c>
      <c r="H633" s="130" t="s">
        <v>61</v>
      </c>
      <c r="I633" s="130" t="s">
        <v>363</v>
      </c>
      <c r="J633" s="129">
        <v>2042</v>
      </c>
      <c r="K633" s="130">
        <v>3</v>
      </c>
      <c r="L633" s="130">
        <v>12</v>
      </c>
      <c r="M633" s="130">
        <v>9.6000003814697301</v>
      </c>
      <c r="N633" s="130">
        <v>100.00000442725501</v>
      </c>
      <c r="AE633" s="130">
        <v>1634.9093627929699</v>
      </c>
      <c r="AF633" s="130">
        <v>1634.9093627929699</v>
      </c>
      <c r="AG633" s="130">
        <v>1634.9093627929699</v>
      </c>
      <c r="AL633" s="130">
        <v>1066.6667416042801</v>
      </c>
      <c r="AM633" s="130">
        <v>-568.24262118869206</v>
      </c>
    </row>
    <row r="634" spans="1:39" ht="16.5" hidden="1" x14ac:dyDescent="0.5">
      <c r="A634" s="20" t="str">
        <f>INDEX(Resource_Match!$B$2:$B$17,MATCH($H634,Resource_Match!$C$2:$C$17,0))</f>
        <v>Solar</v>
      </c>
      <c r="B634" s="20" t="str">
        <f>INDEX(Resource_Match!$A$2:$A$17,MATCH($H634,Resource_Match!$C$2:$C$17,0))</f>
        <v>Utility Solar</v>
      </c>
      <c r="C634" s="20" t="str">
        <f>IFERROR(INDEX(Project_Match!$C$3:$C$151,MATCH(I634,Project_Match!$A$3:$A$151,0)),"")</f>
        <v>New Paired Solar</v>
      </c>
      <c r="D634" s="129" t="s">
        <v>409</v>
      </c>
      <c r="E634" s="129">
        <v>0</v>
      </c>
      <c r="F634" s="129" t="s">
        <v>407</v>
      </c>
      <c r="G634" s="130" t="s">
        <v>407</v>
      </c>
      <c r="H634" s="130" t="s">
        <v>45</v>
      </c>
      <c r="I634" s="130" t="s">
        <v>373</v>
      </c>
      <c r="J634" s="129">
        <v>2042</v>
      </c>
      <c r="K634" s="130">
        <v>1</v>
      </c>
      <c r="L634" s="130">
        <v>20</v>
      </c>
      <c r="M634" s="130">
        <v>5.4000000953674299</v>
      </c>
      <c r="N634" s="130">
        <v>26.5391380547388</v>
      </c>
      <c r="O634" s="130">
        <v>41.723589181900003</v>
      </c>
      <c r="P634" s="130">
        <v>23.814834007933801</v>
      </c>
      <c r="R634" s="130">
        <v>4772.9805927276602</v>
      </c>
      <c r="T634" s="130">
        <v>4250</v>
      </c>
      <c r="U634" s="130">
        <v>365</v>
      </c>
      <c r="AB634" s="130">
        <v>912.46</v>
      </c>
      <c r="AC634" s="130">
        <v>912.45918273925804</v>
      </c>
      <c r="AD634" s="130">
        <v>21.869144065273499</v>
      </c>
      <c r="AF634" s="130">
        <v>912.45918273925804</v>
      </c>
      <c r="AG634" s="130">
        <v>1016.84020233154</v>
      </c>
      <c r="AH634" s="130">
        <v>15.7388785714804</v>
      </c>
      <c r="AI634" s="130">
        <v>656.68250370025601</v>
      </c>
      <c r="AL634" s="130">
        <v>600.00002890692804</v>
      </c>
      <c r="AM634" s="130">
        <v>344.22334986792703</v>
      </c>
    </row>
    <row r="635" spans="1:39" ht="16.5" hidden="1" x14ac:dyDescent="0.5">
      <c r="A635" s="20" t="str">
        <f>INDEX(Resource_Match!$B$2:$B$17,MATCH($H635,Resource_Match!$C$2:$C$17,0))</f>
        <v>Capacity Only PPA</v>
      </c>
      <c r="B635" s="20" t="str">
        <f>INDEX(Resource_Match!$A$2:$A$17,MATCH($H635,Resource_Match!$C$2:$C$17,0))</f>
        <v>Capacity Only PPA</v>
      </c>
      <c r="C635" s="20" t="str">
        <f>IFERROR(INDEX(Project_Match!$C$3:$C$151,MATCH(I635,Project_Match!$A$3:$A$151,0)),"")</f>
        <v/>
      </c>
      <c r="D635" s="129" t="s">
        <v>409</v>
      </c>
      <c r="E635" s="129">
        <v>0</v>
      </c>
      <c r="F635" s="129" t="s">
        <v>407</v>
      </c>
      <c r="G635" s="130" t="s">
        <v>407</v>
      </c>
      <c r="H635" s="130" t="s">
        <v>402</v>
      </c>
      <c r="I635" s="130" t="s">
        <v>428</v>
      </c>
      <c r="J635" s="129">
        <v>2042</v>
      </c>
      <c r="K635" s="130">
        <v>5</v>
      </c>
      <c r="L635" s="130">
        <v>250</v>
      </c>
      <c r="M635" s="130">
        <v>250</v>
      </c>
      <c r="N635" s="130">
        <v>0</v>
      </c>
      <c r="AE635" s="130">
        <v>25888.1748046875</v>
      </c>
      <c r="AF635" s="130">
        <v>25888.1748046875</v>
      </c>
      <c r="AG635" s="130">
        <v>25888.1748046875</v>
      </c>
      <c r="AL635" s="130">
        <v>27777.778625488299</v>
      </c>
      <c r="AM635" s="130">
        <v>1889.6038208007801</v>
      </c>
    </row>
    <row r="636" spans="1:39" x14ac:dyDescent="0.5">
      <c r="A636" s="20" t="str">
        <f>INDEX(Resource_Match!$B$2:$B$17,MATCH($H636,Resource_Match!$C$2:$C$17,0))</f>
        <v>Gas</v>
      </c>
      <c r="B636" s="20" t="str">
        <f>INDEX(Resource_Match!$A$2:$A$17,MATCH($H636,Resource_Match!$C$2:$C$17,0))</f>
        <v>Gas</v>
      </c>
      <c r="C636" s="20" t="str">
        <f>IFERROR(INDEX(Project_Match!$C$3:$C$151,MATCH(I636,Project_Match!$A$3:$A$151,0)),"")</f>
        <v/>
      </c>
      <c r="D636" s="129" t="s">
        <v>409</v>
      </c>
      <c r="E636" s="129">
        <v>0</v>
      </c>
      <c r="F636" s="129" t="s">
        <v>407</v>
      </c>
      <c r="G636" s="130" t="s">
        <v>407</v>
      </c>
      <c r="H636" s="130" t="s">
        <v>41</v>
      </c>
      <c r="I636" s="130" t="s">
        <v>445</v>
      </c>
      <c r="J636" s="129">
        <v>2042</v>
      </c>
      <c r="K636" s="130">
        <v>1</v>
      </c>
      <c r="L636" s="130">
        <v>125</v>
      </c>
      <c r="M636" s="130">
        <v>125</v>
      </c>
      <c r="N636" s="130">
        <v>87.457645364003596</v>
      </c>
      <c r="AE636" s="130">
        <v>1505.3526306152301</v>
      </c>
      <c r="AF636" s="130">
        <v>1505.3526306152301</v>
      </c>
      <c r="AG636" s="130">
        <v>1505.3526306152301</v>
      </c>
      <c r="AL636" s="130">
        <v>13888.889312744101</v>
      </c>
      <c r="AM636" s="130">
        <v>12383.536682128901</v>
      </c>
    </row>
    <row r="637" spans="1:39" ht="16.5" hidden="1" x14ac:dyDescent="0.5">
      <c r="A637" s="20" t="str">
        <f>INDEX(Resource_Match!$B$2:$B$17,MATCH($H637,Resource_Match!$C$2:$C$17,0))</f>
        <v>Solar</v>
      </c>
      <c r="B637" s="20" t="str">
        <f>INDEX(Resource_Match!$A$2:$A$17,MATCH($H637,Resource_Match!$C$2:$C$17,0))</f>
        <v>Utility Solar</v>
      </c>
      <c r="C637" s="20" t="str">
        <f>IFERROR(INDEX(Project_Match!$C$3:$C$151,MATCH(I637,Project_Match!$A$3:$A$151,0)),"")</f>
        <v>New Solar</v>
      </c>
      <c r="D637" s="129" t="s">
        <v>409</v>
      </c>
      <c r="E637" s="129">
        <v>0</v>
      </c>
      <c r="F637" s="129" t="s">
        <v>407</v>
      </c>
      <c r="G637" s="130" t="s">
        <v>407</v>
      </c>
      <c r="H637" s="130" t="s">
        <v>45</v>
      </c>
      <c r="I637" s="130" t="s">
        <v>219</v>
      </c>
      <c r="J637" s="129">
        <v>2043</v>
      </c>
      <c r="K637" s="130">
        <v>30</v>
      </c>
      <c r="L637" s="130">
        <v>600</v>
      </c>
      <c r="M637" s="130">
        <v>162</v>
      </c>
      <c r="N637" s="130">
        <v>26.5806092156304</v>
      </c>
      <c r="O637" s="130">
        <v>1252.9319152831999</v>
      </c>
      <c r="P637" s="130">
        <v>23.8381262420701</v>
      </c>
      <c r="R637" s="130">
        <v>144144.92065429699</v>
      </c>
      <c r="T637" s="130">
        <v>127410</v>
      </c>
      <c r="U637" s="130">
        <v>10950</v>
      </c>
      <c r="AB637" s="130">
        <v>40858.769999999997</v>
      </c>
      <c r="AC637" s="130">
        <v>40858.7685546875</v>
      </c>
      <c r="AD637" s="130">
        <v>32.610525804550299</v>
      </c>
      <c r="AF637" s="130">
        <v>40858.7685546875</v>
      </c>
      <c r="AG637" s="130">
        <v>45559.41015625</v>
      </c>
      <c r="AH637" s="130">
        <v>16.627479203868301</v>
      </c>
      <c r="AI637" s="130">
        <v>20833.0993652344</v>
      </c>
      <c r="AL637" s="130">
        <v>18000.000549316399</v>
      </c>
      <c r="AM637" s="130">
        <v>-2025.6686401367199</v>
      </c>
    </row>
    <row r="638" spans="1:39" ht="16.5" hidden="1" x14ac:dyDescent="0.5">
      <c r="A638" s="20" t="str">
        <f>INDEX(Resource_Match!$B$2:$B$17,MATCH($H638,Resource_Match!$C$2:$C$17,0))</f>
        <v>Solar</v>
      </c>
      <c r="B638" s="20" t="str">
        <f>INDEX(Resource_Match!$A$2:$A$17,MATCH($H638,Resource_Match!$C$2:$C$17,0))</f>
        <v>Utility Solar</v>
      </c>
      <c r="C638" s="20" t="str">
        <f>IFERROR(INDEX(Project_Match!$C$3:$C$151,MATCH(I638,Project_Match!$A$3:$A$151,0)),"")</f>
        <v>New Solar</v>
      </c>
      <c r="D638" s="129" t="s">
        <v>409</v>
      </c>
      <c r="E638" s="129">
        <v>0</v>
      </c>
      <c r="F638" s="129" t="s">
        <v>407</v>
      </c>
      <c r="G638" s="130" t="s">
        <v>407</v>
      </c>
      <c r="H638" s="130" t="s">
        <v>45</v>
      </c>
      <c r="I638" s="130" t="s">
        <v>220</v>
      </c>
      <c r="J638" s="129">
        <v>2043</v>
      </c>
      <c r="K638" s="130">
        <v>30</v>
      </c>
      <c r="L638" s="130">
        <v>600</v>
      </c>
      <c r="M638" s="130">
        <v>162</v>
      </c>
      <c r="N638" s="130">
        <v>26.5806092156304</v>
      </c>
      <c r="O638" s="130">
        <v>1252.9319152831999</v>
      </c>
      <c r="P638" s="130">
        <v>23.8381262420701</v>
      </c>
      <c r="R638" s="130">
        <v>144144.92065429699</v>
      </c>
      <c r="T638" s="130">
        <v>127410</v>
      </c>
      <c r="U638" s="130">
        <v>10950</v>
      </c>
      <c r="AB638" s="130">
        <v>40326.15</v>
      </c>
      <c r="AC638" s="130">
        <v>40326.149658203103</v>
      </c>
      <c r="AD638" s="130">
        <v>32.185427768505797</v>
      </c>
      <c r="AF638" s="130">
        <v>40326.149658203103</v>
      </c>
      <c r="AG638" s="130">
        <v>44965.512939453103</v>
      </c>
      <c r="AH638" s="130">
        <v>16.627479203868301</v>
      </c>
      <c r="AI638" s="130">
        <v>20833.0993652344</v>
      </c>
      <c r="AL638" s="130">
        <v>18000.000549316399</v>
      </c>
      <c r="AM638" s="130">
        <v>-1493.0497436523401</v>
      </c>
    </row>
    <row r="639" spans="1:39" ht="16.5" hidden="1" x14ac:dyDescent="0.5">
      <c r="A639" s="20" t="str">
        <f>INDEX(Resource_Match!$B$2:$B$17,MATCH($H639,Resource_Match!$C$2:$C$17,0))</f>
        <v>Solar</v>
      </c>
      <c r="B639" s="20" t="str">
        <f>INDEX(Resource_Match!$A$2:$A$17,MATCH($H639,Resource_Match!$C$2:$C$17,0))</f>
        <v>Utility Solar</v>
      </c>
      <c r="C639" s="20" t="str">
        <f>IFERROR(INDEX(Project_Match!$C$3:$C$151,MATCH(I639,Project_Match!$A$3:$A$151,0)),"")</f>
        <v>New Solar</v>
      </c>
      <c r="D639" s="129" t="s">
        <v>409</v>
      </c>
      <c r="E639" s="129">
        <v>0</v>
      </c>
      <c r="F639" s="129" t="s">
        <v>407</v>
      </c>
      <c r="G639" s="130" t="s">
        <v>407</v>
      </c>
      <c r="H639" s="130" t="s">
        <v>45</v>
      </c>
      <c r="I639" s="130" t="s">
        <v>221</v>
      </c>
      <c r="J639" s="129">
        <v>2043</v>
      </c>
      <c r="K639" s="130">
        <v>23</v>
      </c>
      <c r="L639" s="130">
        <v>460</v>
      </c>
      <c r="M639" s="130">
        <v>124.200004577637</v>
      </c>
      <c r="N639" s="130">
        <v>26.580609095719002</v>
      </c>
      <c r="O639" s="130">
        <v>960.58110046386696</v>
      </c>
      <c r="P639" s="130">
        <v>23.8381253837569</v>
      </c>
      <c r="R639" s="130">
        <v>110511.107452393</v>
      </c>
      <c r="T639" s="130">
        <v>97681</v>
      </c>
      <c r="U639" s="130">
        <v>8395</v>
      </c>
      <c r="AB639" s="130">
        <v>30511.71</v>
      </c>
      <c r="AC639" s="130">
        <v>30511.7062988281</v>
      </c>
      <c r="AD639" s="130">
        <v>31.763800353862798</v>
      </c>
      <c r="AF639" s="130">
        <v>30511.7062988281</v>
      </c>
      <c r="AG639" s="130">
        <v>34021.960083007798</v>
      </c>
      <c r="AH639" s="130">
        <v>16.6274797390159</v>
      </c>
      <c r="AI639" s="130">
        <v>15972.0427856445</v>
      </c>
      <c r="AL639" s="130">
        <v>13800.000929768899</v>
      </c>
      <c r="AM639" s="130">
        <v>-739.66258341469802</v>
      </c>
    </row>
    <row r="640" spans="1:39" ht="16.5" hidden="1" x14ac:dyDescent="0.5">
      <c r="A640" s="20" t="str">
        <f>INDEX(Resource_Match!$B$2:$B$17,MATCH($H640,Resource_Match!$C$2:$C$17,0))</f>
        <v>Solar</v>
      </c>
      <c r="B640" s="20" t="str">
        <f>INDEX(Resource_Match!$A$2:$A$17,MATCH($H640,Resource_Match!$C$2:$C$17,0))</f>
        <v>Utility Solar</v>
      </c>
      <c r="C640" s="20" t="str">
        <f>IFERROR(INDEX(Project_Match!$C$3:$C$151,MATCH(I640,Project_Match!$A$3:$A$151,0)),"")</f>
        <v>New Solar</v>
      </c>
      <c r="D640" s="129" t="s">
        <v>409</v>
      </c>
      <c r="E640" s="129">
        <v>0</v>
      </c>
      <c r="F640" s="129" t="s">
        <v>407</v>
      </c>
      <c r="G640" s="130" t="s">
        <v>407</v>
      </c>
      <c r="H640" s="130" t="s">
        <v>45</v>
      </c>
      <c r="I640" s="130" t="s">
        <v>225</v>
      </c>
      <c r="J640" s="129">
        <v>2043</v>
      </c>
      <c r="K640" s="130">
        <v>8</v>
      </c>
      <c r="L640" s="130">
        <v>160</v>
      </c>
      <c r="M640" s="130">
        <v>43.200000762939503</v>
      </c>
      <c r="N640" s="130">
        <v>26.5806090069688</v>
      </c>
      <c r="O640" s="130">
        <v>334.11516189575201</v>
      </c>
      <c r="P640" s="130">
        <v>23.838125135256298</v>
      </c>
      <c r="R640" s="130">
        <v>38438.6474914551</v>
      </c>
      <c r="T640" s="130">
        <v>33976</v>
      </c>
      <c r="U640" s="130">
        <v>2920</v>
      </c>
      <c r="AB640" s="130">
        <v>10196.99</v>
      </c>
      <c r="AC640" s="130">
        <v>10196.985168457</v>
      </c>
      <c r="AD640" s="130">
        <v>30.519372753393998</v>
      </c>
      <c r="AF640" s="130">
        <v>10196.985168457</v>
      </c>
      <c r="AG640" s="130">
        <v>11370.1082763672</v>
      </c>
      <c r="AH640" s="130">
        <v>16.627480158565898</v>
      </c>
      <c r="AI640" s="130">
        <v>5555.4932250976599</v>
      </c>
      <c r="AL640" s="130">
        <v>4800.0002312554298</v>
      </c>
      <c r="AM640" s="130">
        <v>158.50828789605299</v>
      </c>
    </row>
    <row r="641" spans="1:39" ht="16.5" hidden="1" x14ac:dyDescent="0.5">
      <c r="A641" s="20" t="str">
        <f>INDEX(Resource_Match!$B$2:$B$17,MATCH($H641,Resource_Match!$C$2:$C$17,0))</f>
        <v>Solar</v>
      </c>
      <c r="B641" s="20" t="str">
        <f>INDEX(Resource_Match!$A$2:$A$17,MATCH($H641,Resource_Match!$C$2:$C$17,0))</f>
        <v>Utility Solar</v>
      </c>
      <c r="C641" s="20" t="str">
        <f>IFERROR(INDEX(Project_Match!$C$3:$C$151,MATCH(I641,Project_Match!$A$3:$A$151,0)),"")</f>
        <v>New Solar</v>
      </c>
      <c r="D641" s="129" t="s">
        <v>409</v>
      </c>
      <c r="E641" s="129">
        <v>0</v>
      </c>
      <c r="F641" s="129" t="s">
        <v>407</v>
      </c>
      <c r="G641" s="130" t="s">
        <v>407</v>
      </c>
      <c r="H641" s="130" t="s">
        <v>45</v>
      </c>
      <c r="I641" s="130" t="s">
        <v>230</v>
      </c>
      <c r="J641" s="129">
        <v>2043</v>
      </c>
      <c r="K641" s="130">
        <v>8</v>
      </c>
      <c r="L641" s="130">
        <v>160</v>
      </c>
      <c r="M641" s="130">
        <v>43.200000762939503</v>
      </c>
      <c r="N641" s="130">
        <v>26.5806090069688</v>
      </c>
      <c r="O641" s="130">
        <v>334.11516189575201</v>
      </c>
      <c r="P641" s="130">
        <v>23.838125135256298</v>
      </c>
      <c r="R641" s="130">
        <v>38438.6474914551</v>
      </c>
      <c r="T641" s="130">
        <v>33976</v>
      </c>
      <c r="U641" s="130">
        <v>2920</v>
      </c>
      <c r="AB641" s="130">
        <v>9925.36</v>
      </c>
      <c r="AC641" s="130">
        <v>9925.3554992675799</v>
      </c>
      <c r="AD641" s="130">
        <v>29.706390583868199</v>
      </c>
      <c r="AF641" s="130">
        <v>9925.3554992675799</v>
      </c>
      <c r="AG641" s="130">
        <v>11067.228729248</v>
      </c>
      <c r="AH641" s="130">
        <v>16.627480158565898</v>
      </c>
      <c r="AI641" s="130">
        <v>5555.4932250976599</v>
      </c>
      <c r="AL641" s="130">
        <v>4800.0002312554298</v>
      </c>
      <c r="AM641" s="130">
        <v>430.137957085506</v>
      </c>
    </row>
    <row r="642" spans="1:39" ht="16.5" hidden="1" x14ac:dyDescent="0.5">
      <c r="A642" s="20" t="str">
        <f>INDEX(Resource_Match!$B$2:$B$17,MATCH($H642,Resource_Match!$C$2:$C$17,0))</f>
        <v>Solar</v>
      </c>
      <c r="B642" s="20" t="str">
        <f>INDEX(Resource_Match!$A$2:$A$17,MATCH($H642,Resource_Match!$C$2:$C$17,0))</f>
        <v>Utility Solar</v>
      </c>
      <c r="C642" s="20" t="str">
        <f>IFERROR(INDEX(Project_Match!$C$3:$C$151,MATCH(I642,Project_Match!$A$3:$A$151,0)),"")</f>
        <v>New Solar</v>
      </c>
      <c r="D642" s="129" t="s">
        <v>409</v>
      </c>
      <c r="E642" s="129">
        <v>0</v>
      </c>
      <c r="F642" s="129" t="s">
        <v>407</v>
      </c>
      <c r="G642" s="130" t="s">
        <v>407</v>
      </c>
      <c r="H642" s="130" t="s">
        <v>45</v>
      </c>
      <c r="I642" s="130" t="s">
        <v>235</v>
      </c>
      <c r="J642" s="129">
        <v>2043</v>
      </c>
      <c r="K642" s="130">
        <v>8</v>
      </c>
      <c r="L642" s="130">
        <v>160</v>
      </c>
      <c r="M642" s="130">
        <v>43.200000762939503</v>
      </c>
      <c r="N642" s="130">
        <v>26.5806090069688</v>
      </c>
      <c r="O642" s="130">
        <v>334.11516189575201</v>
      </c>
      <c r="P642" s="130">
        <v>23.838125135256298</v>
      </c>
      <c r="R642" s="130">
        <v>38438.6474914551</v>
      </c>
      <c r="T642" s="130">
        <v>33976</v>
      </c>
      <c r="U642" s="130">
        <v>2920</v>
      </c>
      <c r="AB642" s="130">
        <v>9658.0499999999993</v>
      </c>
      <c r="AC642" s="130">
        <v>9658.0501098632794</v>
      </c>
      <c r="AD642" s="130">
        <v>28.906350897289499</v>
      </c>
      <c r="AF642" s="130">
        <v>9658.0501098632794</v>
      </c>
      <c r="AG642" s="130">
        <v>10769.171478271501</v>
      </c>
      <c r="AH642" s="130">
        <v>16.627480158565898</v>
      </c>
      <c r="AI642" s="130">
        <v>5555.4932250976599</v>
      </c>
      <c r="AL642" s="130">
        <v>4800.0002312554298</v>
      </c>
      <c r="AM642" s="130">
        <v>697.44334648980305</v>
      </c>
    </row>
    <row r="643" spans="1:39" ht="16.5" hidden="1" x14ac:dyDescent="0.5">
      <c r="A643" s="20" t="str">
        <f>INDEX(Resource_Match!$B$2:$B$17,MATCH($H643,Resource_Match!$C$2:$C$17,0))</f>
        <v>Wind</v>
      </c>
      <c r="B643" s="20" t="str">
        <f>INDEX(Resource_Match!$A$2:$A$17,MATCH($H643,Resource_Match!$C$2:$C$17,0))</f>
        <v>Onshore Wind</v>
      </c>
      <c r="C643" s="20" t="str">
        <f>IFERROR(INDEX(Project_Match!$C$3:$C$151,MATCH(I643,Project_Match!$A$3:$A$151,0)),"")</f>
        <v>New Wind</v>
      </c>
      <c r="D643" s="129" t="s">
        <v>409</v>
      </c>
      <c r="E643" s="129">
        <v>0</v>
      </c>
      <c r="F643" s="129" t="s">
        <v>407</v>
      </c>
      <c r="G643" s="130" t="s">
        <v>407</v>
      </c>
      <c r="H643" s="130" t="s">
        <v>59</v>
      </c>
      <c r="I643" s="130" t="s">
        <v>278</v>
      </c>
      <c r="J643" s="129">
        <v>2043</v>
      </c>
      <c r="K643" s="130">
        <v>2</v>
      </c>
      <c r="L643" s="130">
        <v>200</v>
      </c>
      <c r="M643" s="130">
        <v>20</v>
      </c>
      <c r="N643" s="130">
        <v>36.764779700536202</v>
      </c>
      <c r="O643" s="130">
        <v>632.09612655639603</v>
      </c>
      <c r="P643" s="130">
        <v>36.078546036323999</v>
      </c>
      <c r="R643" s="130">
        <v>12022.7980270386</v>
      </c>
      <c r="T643" s="130">
        <v>16924</v>
      </c>
      <c r="U643" s="130">
        <v>554</v>
      </c>
      <c r="AB643" s="130">
        <v>44202.36</v>
      </c>
      <c r="AC643" s="130">
        <v>44202.360595703103</v>
      </c>
      <c r="AD643" s="130">
        <v>69.929807728001194</v>
      </c>
      <c r="AF643" s="130">
        <v>44202.360595703103</v>
      </c>
      <c r="AG643" s="130">
        <v>45043.111083984397</v>
      </c>
      <c r="AH643" s="130">
        <v>45.856184114483298</v>
      </c>
      <c r="AI643" s="130">
        <v>28985.5163574219</v>
      </c>
      <c r="AL643" s="130">
        <v>2222.2222900390602</v>
      </c>
      <c r="AM643" s="130">
        <v>-12994.6219482422</v>
      </c>
    </row>
    <row r="644" spans="1:39" ht="16.5" hidden="1" x14ac:dyDescent="0.5">
      <c r="A644" s="20" t="str">
        <f>INDEX(Resource_Match!$B$2:$B$17,MATCH($H644,Resource_Match!$C$2:$C$17,0))</f>
        <v>Wind</v>
      </c>
      <c r="B644" s="20" t="str">
        <f>INDEX(Resource_Match!$A$2:$A$17,MATCH($H644,Resource_Match!$C$2:$C$17,0))</f>
        <v>Onshore Wind</v>
      </c>
      <c r="C644" s="20" t="str">
        <f>IFERROR(INDEX(Project_Match!$C$3:$C$151,MATCH(I644,Project_Match!$A$3:$A$151,0)),"")</f>
        <v>New Wind</v>
      </c>
      <c r="D644" s="129" t="s">
        <v>409</v>
      </c>
      <c r="E644" s="129">
        <v>0</v>
      </c>
      <c r="F644" s="129" t="s">
        <v>407</v>
      </c>
      <c r="G644" s="130" t="s">
        <v>407</v>
      </c>
      <c r="H644" s="130" t="s">
        <v>59</v>
      </c>
      <c r="I644" s="130" t="s">
        <v>280</v>
      </c>
      <c r="J644" s="129">
        <v>2043</v>
      </c>
      <c r="K644" s="130">
        <v>2</v>
      </c>
      <c r="L644" s="130">
        <v>200</v>
      </c>
      <c r="M644" s="130">
        <v>24</v>
      </c>
      <c r="N644" s="130">
        <v>36.764779700536202</v>
      </c>
      <c r="O644" s="130">
        <v>632.09612655639603</v>
      </c>
      <c r="P644" s="130">
        <v>36.078546036323999</v>
      </c>
      <c r="R644" s="130">
        <v>12022.7980270386</v>
      </c>
      <c r="T644" s="130">
        <v>16924</v>
      </c>
      <c r="U644" s="130">
        <v>554</v>
      </c>
      <c r="AB644" s="130">
        <v>41812.129999999997</v>
      </c>
      <c r="AC644" s="130">
        <v>41812.130737304702</v>
      </c>
      <c r="AD644" s="130">
        <v>66.148373610661807</v>
      </c>
      <c r="AF644" s="130">
        <v>41812.130737304702</v>
      </c>
      <c r="AG644" s="130">
        <v>42607.419555664099</v>
      </c>
      <c r="AH644" s="130">
        <v>45.856184114483298</v>
      </c>
      <c r="AI644" s="130">
        <v>28985.5163574219</v>
      </c>
      <c r="AL644" s="130">
        <v>2666.66674804688</v>
      </c>
      <c r="AM644" s="130">
        <v>-10159.947631835899</v>
      </c>
    </row>
    <row r="645" spans="1:39" ht="16.5" hidden="1" x14ac:dyDescent="0.5">
      <c r="A645" s="20" t="str">
        <f>INDEX(Resource_Match!$B$2:$B$17,MATCH($H645,Resource_Match!$C$2:$C$17,0))</f>
        <v>Battery Storage</v>
      </c>
      <c r="B645" s="20" t="str">
        <f>INDEX(Resource_Match!$A$2:$A$17,MATCH($H645,Resource_Match!$C$2:$C$17,0))</f>
        <v>Battery Storage</v>
      </c>
      <c r="C645" s="20" t="str">
        <f>IFERROR(INDEX(Project_Match!$C$3:$C$151,MATCH(I645,Project_Match!$A$3:$A$151,0)),"")</f>
        <v>New Paired Battery</v>
      </c>
      <c r="D645" s="129" t="s">
        <v>409</v>
      </c>
      <c r="E645" s="129">
        <v>0</v>
      </c>
      <c r="F645" s="129" t="s">
        <v>407</v>
      </c>
      <c r="G645" s="130" t="s">
        <v>407</v>
      </c>
      <c r="H645" s="130" t="s">
        <v>61</v>
      </c>
      <c r="I645" s="130" t="s">
        <v>363</v>
      </c>
      <c r="J645" s="129">
        <v>2043</v>
      </c>
      <c r="K645" s="130">
        <v>3</v>
      </c>
      <c r="L645" s="130">
        <v>12</v>
      </c>
      <c r="M645" s="130">
        <v>9.6000003814697301</v>
      </c>
      <c r="N645" s="130">
        <v>100.00000442725501</v>
      </c>
      <c r="AE645" s="130">
        <v>1670.87731933594</v>
      </c>
      <c r="AF645" s="130">
        <v>1670.87731933594</v>
      </c>
      <c r="AG645" s="130">
        <v>1670.87731933594</v>
      </c>
      <c r="AL645" s="130">
        <v>1066.6667416042801</v>
      </c>
      <c r="AM645" s="130">
        <v>-604.21057773166103</v>
      </c>
    </row>
    <row r="646" spans="1:39" ht="16.5" hidden="1" x14ac:dyDescent="0.5">
      <c r="A646" s="20" t="str">
        <f>INDEX(Resource_Match!$B$2:$B$17,MATCH($H646,Resource_Match!$C$2:$C$17,0))</f>
        <v>Solar</v>
      </c>
      <c r="B646" s="20" t="str">
        <f>INDEX(Resource_Match!$A$2:$A$17,MATCH($H646,Resource_Match!$C$2:$C$17,0))</f>
        <v>Utility Solar</v>
      </c>
      <c r="C646" s="20" t="str">
        <f>IFERROR(INDEX(Project_Match!$C$3:$C$151,MATCH(I646,Project_Match!$A$3:$A$151,0)),"")</f>
        <v>New Paired Solar</v>
      </c>
      <c r="D646" s="129" t="s">
        <v>409</v>
      </c>
      <c r="E646" s="129">
        <v>0</v>
      </c>
      <c r="F646" s="129" t="s">
        <v>407</v>
      </c>
      <c r="G646" s="130" t="s">
        <v>407</v>
      </c>
      <c r="H646" s="130" t="s">
        <v>45</v>
      </c>
      <c r="I646" s="130" t="s">
        <v>373</v>
      </c>
      <c r="J646" s="129">
        <v>2043</v>
      </c>
      <c r="K646" s="130">
        <v>1</v>
      </c>
      <c r="L646" s="130">
        <v>20</v>
      </c>
      <c r="M646" s="130">
        <v>5.4000000953674299</v>
      </c>
      <c r="N646" s="130">
        <v>26.5806090069688</v>
      </c>
      <c r="O646" s="130">
        <v>41.764395236969001</v>
      </c>
      <c r="P646" s="130">
        <v>23.838125135256298</v>
      </c>
      <c r="R646" s="130">
        <v>4804.8309364318802</v>
      </c>
      <c r="T646" s="130">
        <v>4247</v>
      </c>
      <c r="U646" s="130">
        <v>365</v>
      </c>
      <c r="AB646" s="130">
        <v>933.45</v>
      </c>
      <c r="AC646" s="130">
        <v>933.44534301757801</v>
      </c>
      <c r="AD646" s="130">
        <v>22.350266003404499</v>
      </c>
      <c r="AF646" s="130">
        <v>933.44534301757801</v>
      </c>
      <c r="AG646" s="130">
        <v>1040.83457946777</v>
      </c>
      <c r="AH646" s="130">
        <v>16.627480158565898</v>
      </c>
      <c r="AI646" s="130">
        <v>694.43665313720703</v>
      </c>
      <c r="AL646" s="130">
        <v>600.00002890692804</v>
      </c>
      <c r="AM646" s="130">
        <v>360.991339026557</v>
      </c>
    </row>
    <row r="647" spans="1:39" ht="16.5" hidden="1" x14ac:dyDescent="0.5">
      <c r="A647" s="20" t="str">
        <f>INDEX(Resource_Match!$B$2:$B$17,MATCH($H647,Resource_Match!$C$2:$C$17,0))</f>
        <v>Capacity Only PPA</v>
      </c>
      <c r="B647" s="20" t="str">
        <f>INDEX(Resource_Match!$A$2:$A$17,MATCH($H647,Resource_Match!$C$2:$C$17,0))</f>
        <v>Capacity Only PPA</v>
      </c>
      <c r="C647" s="20" t="str">
        <f>IFERROR(INDEX(Project_Match!$C$3:$C$151,MATCH(I647,Project_Match!$A$3:$A$151,0)),"")</f>
        <v/>
      </c>
      <c r="D647" s="129" t="s">
        <v>409</v>
      </c>
      <c r="E647" s="129">
        <v>0</v>
      </c>
      <c r="F647" s="129" t="s">
        <v>407</v>
      </c>
      <c r="G647" s="130" t="s">
        <v>407</v>
      </c>
      <c r="H647" s="130" t="s">
        <v>402</v>
      </c>
      <c r="I647" s="130" t="s">
        <v>429</v>
      </c>
      <c r="J647" s="129">
        <v>2043</v>
      </c>
      <c r="K647" s="130">
        <v>5</v>
      </c>
      <c r="L647" s="130">
        <v>250</v>
      </c>
      <c r="M647" s="130">
        <v>250</v>
      </c>
      <c r="N647" s="130">
        <v>0</v>
      </c>
      <c r="AE647" s="130">
        <v>26332.6728515625</v>
      </c>
      <c r="AF647" s="130">
        <v>26332.6728515625</v>
      </c>
      <c r="AG647" s="130">
        <v>26332.6728515625</v>
      </c>
      <c r="AL647" s="130">
        <v>27777.778625488299</v>
      </c>
      <c r="AM647" s="130">
        <v>1445.1057739257801</v>
      </c>
    </row>
    <row r="648" spans="1:39" x14ac:dyDescent="0.5">
      <c r="A648" s="20" t="str">
        <f>INDEX(Resource_Match!$B$2:$B$17,MATCH($H648,Resource_Match!$C$2:$C$17,0))</f>
        <v>Gas</v>
      </c>
      <c r="B648" s="20" t="str">
        <f>INDEX(Resource_Match!$A$2:$A$17,MATCH($H648,Resource_Match!$C$2:$C$17,0))</f>
        <v>Gas</v>
      </c>
      <c r="C648" s="20" t="str">
        <f>IFERROR(INDEX(Project_Match!$C$3:$C$151,MATCH(I648,Project_Match!$A$3:$A$151,0)),"")</f>
        <v/>
      </c>
      <c r="D648" s="129" t="s">
        <v>409</v>
      </c>
      <c r="E648" s="129">
        <v>0</v>
      </c>
      <c r="F648" s="129" t="s">
        <v>407</v>
      </c>
      <c r="G648" s="130" t="s">
        <v>407</v>
      </c>
      <c r="H648" s="130" t="s">
        <v>41</v>
      </c>
      <c r="I648" s="130" t="s">
        <v>445</v>
      </c>
      <c r="J648" s="129">
        <v>2043</v>
      </c>
      <c r="K648" s="130">
        <v>1</v>
      </c>
      <c r="L648" s="130">
        <v>125</v>
      </c>
      <c r="M648" s="130">
        <v>125</v>
      </c>
      <c r="N648" s="130">
        <v>87.457633519281501</v>
      </c>
      <c r="AE648" s="130">
        <v>1538.4702758789099</v>
      </c>
      <c r="AF648" s="130">
        <v>1538.4702758789099</v>
      </c>
      <c r="AG648" s="130">
        <v>1538.4702758789099</v>
      </c>
      <c r="AL648" s="130">
        <v>13888.889312744101</v>
      </c>
      <c r="AM648" s="130">
        <v>12350.4190368652</v>
      </c>
    </row>
    <row r="649" spans="1:39" ht="16.5" hidden="1" x14ac:dyDescent="0.5">
      <c r="A649" s="20" t="str">
        <f>INDEX(Resource_Match!$B$2:$B$17,MATCH($H649,Resource_Match!$C$2:$C$17,0))</f>
        <v>Solar</v>
      </c>
      <c r="B649" s="20" t="str">
        <f>INDEX(Resource_Match!$A$2:$A$17,MATCH($H649,Resource_Match!$C$2:$C$17,0))</f>
        <v>Utility Solar</v>
      </c>
      <c r="C649" s="20" t="str">
        <f>IFERROR(INDEX(Project_Match!$C$3:$C$151,MATCH(I649,Project_Match!$A$3:$A$151,0)),"")</f>
        <v>New Solar</v>
      </c>
      <c r="D649" s="129" t="s">
        <v>409</v>
      </c>
      <c r="E649" s="129">
        <v>0</v>
      </c>
      <c r="F649" s="129" t="s">
        <v>407</v>
      </c>
      <c r="G649" s="130" t="s">
        <v>407</v>
      </c>
      <c r="H649" s="130" t="s">
        <v>45</v>
      </c>
      <c r="I649" s="130" t="s">
        <v>219</v>
      </c>
      <c r="J649" s="129">
        <v>2044</v>
      </c>
      <c r="K649" s="130">
        <v>30</v>
      </c>
      <c r="L649" s="130">
        <v>600</v>
      </c>
      <c r="M649" s="130">
        <v>162</v>
      </c>
      <c r="N649" s="130">
        <v>26.5189000310938</v>
      </c>
      <c r="O649" s="130">
        <v>1255.2070350647</v>
      </c>
      <c r="P649" s="130">
        <v>23.816162626455199</v>
      </c>
      <c r="R649" s="130">
        <v>142445.02331543001</v>
      </c>
      <c r="T649" s="130">
        <v>128190</v>
      </c>
      <c r="U649" s="130">
        <v>10980</v>
      </c>
      <c r="AB649" s="130">
        <v>41833.49</v>
      </c>
      <c r="AC649" s="130">
        <v>41833.486083984397</v>
      </c>
      <c r="AD649" s="130">
        <v>33.327956994622902</v>
      </c>
      <c r="AF649" s="130">
        <v>41833.486083984397</v>
      </c>
      <c r="AG649" s="130">
        <v>46580.888916015603</v>
      </c>
      <c r="AH649" s="130">
        <v>18.522218668132101</v>
      </c>
      <c r="AI649" s="130">
        <v>23249.219177246101</v>
      </c>
      <c r="AL649" s="130">
        <v>9000.0002746581995</v>
      </c>
      <c r="AM649" s="130">
        <v>-9584.2666320800799</v>
      </c>
    </row>
    <row r="650" spans="1:39" ht="16.5" hidden="1" x14ac:dyDescent="0.5">
      <c r="A650" s="20" t="str">
        <f>INDEX(Resource_Match!$B$2:$B$17,MATCH($H650,Resource_Match!$C$2:$C$17,0))</f>
        <v>Solar</v>
      </c>
      <c r="B650" s="20" t="str">
        <f>INDEX(Resource_Match!$A$2:$A$17,MATCH($H650,Resource_Match!$C$2:$C$17,0))</f>
        <v>Utility Solar</v>
      </c>
      <c r="C650" s="20" t="str">
        <f>IFERROR(INDEX(Project_Match!$C$3:$C$151,MATCH(I650,Project_Match!$A$3:$A$151,0)),"")</f>
        <v>New Solar</v>
      </c>
      <c r="D650" s="129" t="s">
        <v>409</v>
      </c>
      <c r="E650" s="129">
        <v>0</v>
      </c>
      <c r="F650" s="129" t="s">
        <v>407</v>
      </c>
      <c r="G650" s="130" t="s">
        <v>407</v>
      </c>
      <c r="H650" s="130" t="s">
        <v>45</v>
      </c>
      <c r="I650" s="130" t="s">
        <v>220</v>
      </c>
      <c r="J650" s="129">
        <v>2044</v>
      </c>
      <c r="K650" s="130">
        <v>30</v>
      </c>
      <c r="L650" s="130">
        <v>600</v>
      </c>
      <c r="M650" s="130">
        <v>162</v>
      </c>
      <c r="N650" s="130">
        <v>26.5189000310938</v>
      </c>
      <c r="O650" s="130">
        <v>1255.2070350647</v>
      </c>
      <c r="P650" s="130">
        <v>23.816162626455199</v>
      </c>
      <c r="R650" s="130">
        <v>142445.02331543001</v>
      </c>
      <c r="T650" s="130">
        <v>128190</v>
      </c>
      <c r="U650" s="130">
        <v>10980</v>
      </c>
      <c r="AB650" s="130">
        <v>41288.160000000003</v>
      </c>
      <c r="AC650" s="130">
        <v>41288.16015625</v>
      </c>
      <c r="AD650" s="130">
        <v>32.893506013629001</v>
      </c>
      <c r="AF650" s="130">
        <v>41288.16015625</v>
      </c>
      <c r="AG650" s="130">
        <v>45973.678466796897</v>
      </c>
      <c r="AH650" s="130">
        <v>18.522218668132101</v>
      </c>
      <c r="AI650" s="130">
        <v>23249.219177246101</v>
      </c>
      <c r="AL650" s="130">
        <v>9000.0002746581995</v>
      </c>
      <c r="AM650" s="130">
        <v>-9038.9407043456995</v>
      </c>
    </row>
    <row r="651" spans="1:39" ht="16.5" hidden="1" x14ac:dyDescent="0.5">
      <c r="A651" s="20" t="str">
        <f>INDEX(Resource_Match!$B$2:$B$17,MATCH($H651,Resource_Match!$C$2:$C$17,0))</f>
        <v>Solar</v>
      </c>
      <c r="B651" s="20" t="str">
        <f>INDEX(Resource_Match!$A$2:$A$17,MATCH($H651,Resource_Match!$C$2:$C$17,0))</f>
        <v>Utility Solar</v>
      </c>
      <c r="C651" s="20" t="str">
        <f>IFERROR(INDEX(Project_Match!$C$3:$C$151,MATCH(I651,Project_Match!$A$3:$A$151,0)),"")</f>
        <v>New Solar</v>
      </c>
      <c r="D651" s="129" t="s">
        <v>409</v>
      </c>
      <c r="E651" s="129">
        <v>0</v>
      </c>
      <c r="F651" s="129" t="s">
        <v>407</v>
      </c>
      <c r="G651" s="130" t="s">
        <v>407</v>
      </c>
      <c r="H651" s="130" t="s">
        <v>45</v>
      </c>
      <c r="I651" s="130" t="s">
        <v>221</v>
      </c>
      <c r="J651" s="129">
        <v>2044</v>
      </c>
      <c r="K651" s="130">
        <v>23</v>
      </c>
      <c r="L651" s="130">
        <v>460</v>
      </c>
      <c r="M651" s="130">
        <v>124.200004577637</v>
      </c>
      <c r="N651" s="130">
        <v>26.518899773044598</v>
      </c>
      <c r="O651" s="130">
        <v>962.32543182373001</v>
      </c>
      <c r="P651" s="130">
        <v>23.816163573684602</v>
      </c>
      <c r="R651" s="130">
        <v>109207.847351074</v>
      </c>
      <c r="T651" s="130">
        <v>98279</v>
      </c>
      <c r="U651" s="130">
        <v>8418</v>
      </c>
      <c r="AB651" s="130">
        <v>31239.59</v>
      </c>
      <c r="AC651" s="130">
        <v>31239.58984375</v>
      </c>
      <c r="AD651" s="130">
        <v>32.462604448213497</v>
      </c>
      <c r="AF651" s="130">
        <v>31239.58984375</v>
      </c>
      <c r="AG651" s="130">
        <v>34784.759399414099</v>
      </c>
      <c r="AH651" s="130">
        <v>18.522217548794298</v>
      </c>
      <c r="AI651" s="130">
        <v>17824.401000976599</v>
      </c>
      <c r="AL651" s="130">
        <v>6900.0004648844497</v>
      </c>
      <c r="AM651" s="130">
        <v>-6515.1883778889896</v>
      </c>
    </row>
    <row r="652" spans="1:39" ht="16.5" hidden="1" x14ac:dyDescent="0.5">
      <c r="A652" s="20" t="str">
        <f>INDEX(Resource_Match!$B$2:$B$17,MATCH($H652,Resource_Match!$C$2:$C$17,0))</f>
        <v>Solar</v>
      </c>
      <c r="B652" s="20" t="str">
        <f>INDEX(Resource_Match!$A$2:$A$17,MATCH($H652,Resource_Match!$C$2:$C$17,0))</f>
        <v>Utility Solar</v>
      </c>
      <c r="C652" s="20" t="str">
        <f>IFERROR(INDEX(Project_Match!$C$3:$C$151,MATCH(I652,Project_Match!$A$3:$A$151,0)),"")</f>
        <v>New Solar</v>
      </c>
      <c r="D652" s="129" t="s">
        <v>409</v>
      </c>
      <c r="E652" s="129">
        <v>0</v>
      </c>
      <c r="F652" s="129" t="s">
        <v>407</v>
      </c>
      <c r="G652" s="130" t="s">
        <v>407</v>
      </c>
      <c r="H652" s="130" t="s">
        <v>45</v>
      </c>
      <c r="I652" s="130" t="s">
        <v>225</v>
      </c>
      <c r="J652" s="129">
        <v>2044</v>
      </c>
      <c r="K652" s="130">
        <v>8</v>
      </c>
      <c r="L652" s="130">
        <v>160</v>
      </c>
      <c r="M652" s="130">
        <v>43.200000762939503</v>
      </c>
      <c r="N652" s="130">
        <v>26.5188996963379</v>
      </c>
      <c r="O652" s="130">
        <v>334.72189140319801</v>
      </c>
      <c r="P652" s="130">
        <v>23.816163721197501</v>
      </c>
      <c r="R652" s="130">
        <v>37985.338989257798</v>
      </c>
      <c r="T652" s="130">
        <v>34184</v>
      </c>
      <c r="U652" s="130">
        <v>2928</v>
      </c>
      <c r="AB652" s="130">
        <v>10440.24</v>
      </c>
      <c r="AC652" s="130">
        <v>10440.2429199219</v>
      </c>
      <c r="AD652" s="130">
        <v>31.190798056724098</v>
      </c>
      <c r="AF652" s="130">
        <v>10440.2429199219</v>
      </c>
      <c r="AG652" s="130">
        <v>11625.0360107422</v>
      </c>
      <c r="AH652" s="130">
        <v>18.5222174003768</v>
      </c>
      <c r="AI652" s="130">
        <v>6199.7916412353497</v>
      </c>
      <c r="AL652" s="130">
        <v>2400.0001156277099</v>
      </c>
      <c r="AM652" s="130">
        <v>-1840.4511630588099</v>
      </c>
    </row>
    <row r="653" spans="1:39" ht="16.5" hidden="1" x14ac:dyDescent="0.5">
      <c r="A653" s="20" t="str">
        <f>INDEX(Resource_Match!$B$2:$B$17,MATCH($H653,Resource_Match!$C$2:$C$17,0))</f>
        <v>Solar</v>
      </c>
      <c r="B653" s="20" t="str">
        <f>INDEX(Resource_Match!$A$2:$A$17,MATCH($H653,Resource_Match!$C$2:$C$17,0))</f>
        <v>Utility Solar</v>
      </c>
      <c r="C653" s="20" t="str">
        <f>IFERROR(INDEX(Project_Match!$C$3:$C$151,MATCH(I653,Project_Match!$A$3:$A$151,0)),"")</f>
        <v>New Solar</v>
      </c>
      <c r="D653" s="129" t="s">
        <v>409</v>
      </c>
      <c r="E653" s="129">
        <v>0</v>
      </c>
      <c r="F653" s="129" t="s">
        <v>407</v>
      </c>
      <c r="G653" s="130" t="s">
        <v>407</v>
      </c>
      <c r="H653" s="130" t="s">
        <v>45</v>
      </c>
      <c r="I653" s="130" t="s">
        <v>230</v>
      </c>
      <c r="J653" s="129">
        <v>2044</v>
      </c>
      <c r="K653" s="130">
        <v>8</v>
      </c>
      <c r="L653" s="130">
        <v>160</v>
      </c>
      <c r="M653" s="130">
        <v>43.200000762939503</v>
      </c>
      <c r="N653" s="130">
        <v>26.5188996963379</v>
      </c>
      <c r="O653" s="130">
        <v>334.72189140319801</v>
      </c>
      <c r="P653" s="130">
        <v>23.816163721197501</v>
      </c>
      <c r="R653" s="130">
        <v>37985.338989257798</v>
      </c>
      <c r="T653" s="130">
        <v>34184</v>
      </c>
      <c r="U653" s="130">
        <v>2928</v>
      </c>
      <c r="AB653" s="130">
        <v>10162.129999999999</v>
      </c>
      <c r="AC653" s="130">
        <v>10162.132476806601</v>
      </c>
      <c r="AD653" s="130">
        <v>30.359927861920401</v>
      </c>
      <c r="AF653" s="130">
        <v>10162.132476806601</v>
      </c>
      <c r="AG653" s="130">
        <v>11315.364685058599</v>
      </c>
      <c r="AH653" s="130">
        <v>18.5222174003768</v>
      </c>
      <c r="AI653" s="130">
        <v>6199.7916412353497</v>
      </c>
      <c r="AL653" s="130">
        <v>2400.0001156277099</v>
      </c>
      <c r="AM653" s="130">
        <v>-1562.3407199435801</v>
      </c>
    </row>
    <row r="654" spans="1:39" ht="16.5" hidden="1" x14ac:dyDescent="0.5">
      <c r="A654" s="20" t="str">
        <f>INDEX(Resource_Match!$B$2:$B$17,MATCH($H654,Resource_Match!$C$2:$C$17,0))</f>
        <v>Solar</v>
      </c>
      <c r="B654" s="20" t="str">
        <f>INDEX(Resource_Match!$A$2:$A$17,MATCH($H654,Resource_Match!$C$2:$C$17,0))</f>
        <v>Utility Solar</v>
      </c>
      <c r="C654" s="20" t="str">
        <f>IFERROR(INDEX(Project_Match!$C$3:$C$151,MATCH(I654,Project_Match!$A$3:$A$151,0)),"")</f>
        <v>New Solar</v>
      </c>
      <c r="D654" s="129" t="s">
        <v>409</v>
      </c>
      <c r="E654" s="129">
        <v>0</v>
      </c>
      <c r="F654" s="129" t="s">
        <v>407</v>
      </c>
      <c r="G654" s="130" t="s">
        <v>407</v>
      </c>
      <c r="H654" s="130" t="s">
        <v>45</v>
      </c>
      <c r="I654" s="130" t="s">
        <v>235</v>
      </c>
      <c r="J654" s="129">
        <v>2044</v>
      </c>
      <c r="K654" s="130">
        <v>8</v>
      </c>
      <c r="L654" s="130">
        <v>160</v>
      </c>
      <c r="M654" s="130">
        <v>43.200000762939503</v>
      </c>
      <c r="N654" s="130">
        <v>26.5188996963379</v>
      </c>
      <c r="O654" s="130">
        <v>334.72189140319801</v>
      </c>
      <c r="P654" s="130">
        <v>23.816163721197501</v>
      </c>
      <c r="R654" s="130">
        <v>37985.338989257798</v>
      </c>
      <c r="T654" s="130">
        <v>34184</v>
      </c>
      <c r="U654" s="130">
        <v>2928</v>
      </c>
      <c r="AB654" s="130">
        <v>9888.4500000000007</v>
      </c>
      <c r="AC654" s="130">
        <v>9888.4508972168005</v>
      </c>
      <c r="AD654" s="130">
        <v>29.542289139688801</v>
      </c>
      <c r="AF654" s="130">
        <v>9888.4508972168005</v>
      </c>
      <c r="AG654" s="130">
        <v>11010.6248779297</v>
      </c>
      <c r="AH654" s="130">
        <v>18.5222174003768</v>
      </c>
      <c r="AI654" s="130">
        <v>6199.7916412353497</v>
      </c>
      <c r="AL654" s="130">
        <v>2400.0001156277099</v>
      </c>
      <c r="AM654" s="130">
        <v>-1288.65914035373</v>
      </c>
    </row>
    <row r="655" spans="1:39" ht="16.5" hidden="1" x14ac:dyDescent="0.5">
      <c r="A655" s="20" t="str">
        <f>INDEX(Resource_Match!$B$2:$B$17,MATCH($H655,Resource_Match!$C$2:$C$17,0))</f>
        <v>Wind</v>
      </c>
      <c r="B655" s="20" t="str">
        <f>INDEX(Resource_Match!$A$2:$A$17,MATCH($H655,Resource_Match!$C$2:$C$17,0))</f>
        <v>Onshore Wind</v>
      </c>
      <c r="C655" s="20" t="str">
        <f>IFERROR(INDEX(Project_Match!$C$3:$C$151,MATCH(I655,Project_Match!$A$3:$A$151,0)),"")</f>
        <v>New Wind</v>
      </c>
      <c r="D655" s="129" t="s">
        <v>409</v>
      </c>
      <c r="E655" s="129">
        <v>0</v>
      </c>
      <c r="F655" s="129" t="s">
        <v>407</v>
      </c>
      <c r="G655" s="130" t="s">
        <v>407</v>
      </c>
      <c r="H655" s="130" t="s">
        <v>59</v>
      </c>
      <c r="I655" s="130" t="s">
        <v>278</v>
      </c>
      <c r="J655" s="129">
        <v>2044</v>
      </c>
      <c r="K655" s="130">
        <v>2</v>
      </c>
      <c r="L655" s="130">
        <v>200</v>
      </c>
      <c r="M655" s="130">
        <v>20</v>
      </c>
      <c r="N655" s="130">
        <v>36.746461860469097</v>
      </c>
      <c r="O655" s="130">
        <v>634.16254997253395</v>
      </c>
      <c r="P655" s="130">
        <v>36.097595057635097</v>
      </c>
      <c r="R655" s="130">
        <v>11399.2975921631</v>
      </c>
      <c r="T655" s="130">
        <v>16986</v>
      </c>
      <c r="U655" s="130">
        <v>536</v>
      </c>
      <c r="AB655" s="130">
        <v>45322.5</v>
      </c>
      <c r="AC655" s="130">
        <v>45322.502807617202</v>
      </c>
      <c r="AD655" s="130">
        <v>71.468273882745194</v>
      </c>
      <c r="AF655" s="130">
        <v>45322.502807617202</v>
      </c>
      <c r="AG655" s="130">
        <v>46137.189575195298</v>
      </c>
      <c r="AH655" s="130">
        <v>47.642890863725199</v>
      </c>
      <c r="AI655" s="130">
        <v>30213.3371582031</v>
      </c>
      <c r="AL655" s="130">
        <v>1111.1111450195301</v>
      </c>
      <c r="AM655" s="130">
        <v>-13998.0545043945</v>
      </c>
    </row>
    <row r="656" spans="1:39" ht="16.5" hidden="1" x14ac:dyDescent="0.5">
      <c r="A656" s="20" t="str">
        <f>INDEX(Resource_Match!$B$2:$B$17,MATCH($H656,Resource_Match!$C$2:$C$17,0))</f>
        <v>Wind</v>
      </c>
      <c r="B656" s="20" t="str">
        <f>INDEX(Resource_Match!$A$2:$A$17,MATCH($H656,Resource_Match!$C$2:$C$17,0))</f>
        <v>Onshore Wind</v>
      </c>
      <c r="C656" s="20" t="str">
        <f>IFERROR(INDEX(Project_Match!$C$3:$C$151,MATCH(I656,Project_Match!$A$3:$A$151,0)),"")</f>
        <v>New Wind</v>
      </c>
      <c r="D656" s="129" t="s">
        <v>409</v>
      </c>
      <c r="E656" s="129">
        <v>0</v>
      </c>
      <c r="F656" s="129" t="s">
        <v>407</v>
      </c>
      <c r="G656" s="130" t="s">
        <v>407</v>
      </c>
      <c r="H656" s="130" t="s">
        <v>59</v>
      </c>
      <c r="I656" s="130" t="s">
        <v>280</v>
      </c>
      <c r="J656" s="129">
        <v>2044</v>
      </c>
      <c r="K656" s="130">
        <v>2</v>
      </c>
      <c r="L656" s="130">
        <v>200</v>
      </c>
      <c r="M656" s="130">
        <v>24</v>
      </c>
      <c r="N656" s="130">
        <v>36.746461860469097</v>
      </c>
      <c r="O656" s="130">
        <v>634.16254997253395</v>
      </c>
      <c r="P656" s="130">
        <v>36.097595057635097</v>
      </c>
      <c r="R656" s="130">
        <v>11399.2975921631</v>
      </c>
      <c r="T656" s="130">
        <v>16986</v>
      </c>
      <c r="U656" s="130">
        <v>536</v>
      </c>
      <c r="AB656" s="130">
        <v>42871.7</v>
      </c>
      <c r="AC656" s="130">
        <v>42871.695068359397</v>
      </c>
      <c r="AD656" s="130">
        <v>67.603637380063105</v>
      </c>
      <c r="AF656" s="130">
        <v>42871.695068359397</v>
      </c>
      <c r="AG656" s="130">
        <v>43642.329467773401</v>
      </c>
      <c r="AH656" s="130">
        <v>47.642890863725199</v>
      </c>
      <c r="AI656" s="130">
        <v>30213.3371582031</v>
      </c>
      <c r="AL656" s="130">
        <v>1333.33337402344</v>
      </c>
      <c r="AM656" s="130">
        <v>-11325.0245361328</v>
      </c>
    </row>
    <row r="657" spans="1:39" ht="16.5" hidden="1" x14ac:dyDescent="0.5">
      <c r="A657" s="20" t="str">
        <f>INDEX(Resource_Match!$B$2:$B$17,MATCH($H657,Resource_Match!$C$2:$C$17,0))</f>
        <v>Battery Storage</v>
      </c>
      <c r="B657" s="20" t="str">
        <f>INDEX(Resource_Match!$A$2:$A$17,MATCH($H657,Resource_Match!$C$2:$C$17,0))</f>
        <v>Battery Storage</v>
      </c>
      <c r="C657" s="20" t="str">
        <f>IFERROR(INDEX(Project_Match!$C$3:$C$151,MATCH(I657,Project_Match!$A$3:$A$151,0)),"")</f>
        <v>New Paired Battery</v>
      </c>
      <c r="D657" s="129" t="s">
        <v>409</v>
      </c>
      <c r="E657" s="129">
        <v>0</v>
      </c>
      <c r="F657" s="129" t="s">
        <v>407</v>
      </c>
      <c r="G657" s="130" t="s">
        <v>407</v>
      </c>
      <c r="H657" s="130" t="s">
        <v>61</v>
      </c>
      <c r="I657" s="130" t="s">
        <v>363</v>
      </c>
      <c r="J657" s="129">
        <v>2044</v>
      </c>
      <c r="K657" s="130">
        <v>3</v>
      </c>
      <c r="L657" s="130">
        <v>12</v>
      </c>
      <c r="M657" s="130">
        <v>9.6000003814697301</v>
      </c>
      <c r="N657" s="130">
        <v>100.00000451648999</v>
      </c>
      <c r="AE657" s="130">
        <v>1707.63647460938</v>
      </c>
      <c r="AF657" s="130">
        <v>1707.63647460938</v>
      </c>
      <c r="AG657" s="130">
        <v>1707.63647460938</v>
      </c>
      <c r="AL657" s="130">
        <v>533.33337080213801</v>
      </c>
      <c r="AM657" s="130">
        <v>-1174.3031038072399</v>
      </c>
    </row>
    <row r="658" spans="1:39" ht="16.5" hidden="1" x14ac:dyDescent="0.5">
      <c r="A658" s="20" t="str">
        <f>INDEX(Resource_Match!$B$2:$B$17,MATCH($H658,Resource_Match!$C$2:$C$17,0))</f>
        <v>Solar</v>
      </c>
      <c r="B658" s="20" t="str">
        <f>INDEX(Resource_Match!$A$2:$A$17,MATCH($H658,Resource_Match!$C$2:$C$17,0))</f>
        <v>Utility Solar</v>
      </c>
      <c r="C658" s="20" t="str">
        <f>IFERROR(INDEX(Project_Match!$C$3:$C$151,MATCH(I658,Project_Match!$A$3:$A$151,0)),"")</f>
        <v>New Paired Solar</v>
      </c>
      <c r="D658" s="129" t="s">
        <v>409</v>
      </c>
      <c r="E658" s="129">
        <v>0</v>
      </c>
      <c r="F658" s="129" t="s">
        <v>407</v>
      </c>
      <c r="G658" s="130" t="s">
        <v>407</v>
      </c>
      <c r="H658" s="130" t="s">
        <v>45</v>
      </c>
      <c r="I658" s="130" t="s">
        <v>373</v>
      </c>
      <c r="J658" s="129">
        <v>2044</v>
      </c>
      <c r="K658" s="130">
        <v>1</v>
      </c>
      <c r="L658" s="130">
        <v>20</v>
      </c>
      <c r="M658" s="130">
        <v>5.4000000953674299</v>
      </c>
      <c r="N658" s="130">
        <v>26.5188996963379</v>
      </c>
      <c r="O658" s="130">
        <v>41.840236425399802</v>
      </c>
      <c r="P658" s="130">
        <v>23.816163721197501</v>
      </c>
      <c r="R658" s="130">
        <v>4748.1673736572302</v>
      </c>
      <c r="T658" s="130">
        <v>4273</v>
      </c>
      <c r="U658" s="130">
        <v>366</v>
      </c>
      <c r="AB658" s="130">
        <v>955.71</v>
      </c>
      <c r="AC658" s="130">
        <v>955.71337127685501</v>
      </c>
      <c r="AD658" s="130">
        <v>22.841968710690001</v>
      </c>
      <c r="AF658" s="130">
        <v>955.71337127685501</v>
      </c>
      <c r="AG658" s="130">
        <v>1064.1709403991699</v>
      </c>
      <c r="AH658" s="130">
        <v>18.5222174003768</v>
      </c>
      <c r="AI658" s="130">
        <v>774.97395515441895</v>
      </c>
      <c r="AL658" s="130">
        <v>300.00001445346402</v>
      </c>
      <c r="AM658" s="130">
        <v>119.26059833102801</v>
      </c>
    </row>
    <row r="659" spans="1:39" ht="16.5" hidden="1" x14ac:dyDescent="0.5">
      <c r="A659" s="20" t="str">
        <f>INDEX(Resource_Match!$B$2:$B$17,MATCH($H659,Resource_Match!$C$2:$C$17,0))</f>
        <v>Capacity Only PPA</v>
      </c>
      <c r="B659" s="20" t="str">
        <f>INDEX(Resource_Match!$A$2:$A$17,MATCH($H659,Resource_Match!$C$2:$C$17,0))</f>
        <v>Capacity Only PPA</v>
      </c>
      <c r="C659" s="20" t="str">
        <f>IFERROR(INDEX(Project_Match!$C$3:$C$151,MATCH(I659,Project_Match!$A$3:$A$151,0)),"")</f>
        <v/>
      </c>
      <c r="D659" s="129" t="s">
        <v>409</v>
      </c>
      <c r="E659" s="129">
        <v>0</v>
      </c>
      <c r="F659" s="129" t="s">
        <v>407</v>
      </c>
      <c r="G659" s="130" t="s">
        <v>407</v>
      </c>
      <c r="H659" s="130" t="s">
        <v>402</v>
      </c>
      <c r="I659" s="130" t="s">
        <v>430</v>
      </c>
      <c r="J659" s="129">
        <v>2044</v>
      </c>
      <c r="K659" s="130">
        <v>5</v>
      </c>
      <c r="L659" s="130">
        <v>250</v>
      </c>
      <c r="M659" s="130">
        <v>250</v>
      </c>
      <c r="N659" s="130">
        <v>0</v>
      </c>
      <c r="AE659" s="130">
        <v>26773.8984375</v>
      </c>
      <c r="AF659" s="130">
        <v>26773.8984375</v>
      </c>
      <c r="AG659" s="130">
        <v>26773.8984375</v>
      </c>
      <c r="AL659" s="130">
        <v>13888.889312744101</v>
      </c>
      <c r="AM659" s="130">
        <v>-12885.009124755899</v>
      </c>
    </row>
    <row r="660" spans="1:39" x14ac:dyDescent="0.5">
      <c r="A660" s="20" t="str">
        <f>INDEX(Resource_Match!$B$2:$B$17,MATCH($H660,Resource_Match!$C$2:$C$17,0))</f>
        <v>Gas</v>
      </c>
      <c r="B660" s="20" t="str">
        <f>INDEX(Resource_Match!$A$2:$A$17,MATCH($H660,Resource_Match!$C$2:$C$17,0))</f>
        <v>Gas</v>
      </c>
      <c r="C660" s="20" t="str">
        <f>IFERROR(INDEX(Project_Match!$C$3:$C$151,MATCH(I660,Project_Match!$A$3:$A$151,0)),"")</f>
        <v/>
      </c>
      <c r="D660" s="129" t="s">
        <v>409</v>
      </c>
      <c r="E660" s="129">
        <v>0</v>
      </c>
      <c r="F660" s="129" t="s">
        <v>407</v>
      </c>
      <c r="G660" s="130" t="s">
        <v>407</v>
      </c>
      <c r="H660" s="130" t="s">
        <v>41</v>
      </c>
      <c r="I660" s="130" t="s">
        <v>445</v>
      </c>
      <c r="J660" s="129">
        <v>2044</v>
      </c>
      <c r="K660" s="130">
        <v>1</v>
      </c>
      <c r="L660" s="130">
        <v>125</v>
      </c>
      <c r="M660" s="130">
        <v>125</v>
      </c>
      <c r="N660" s="130">
        <v>87.469319133376402</v>
      </c>
      <c r="AE660" s="130">
        <v>1572.3165893554699</v>
      </c>
      <c r="AF660" s="130">
        <v>1572.3165893554699</v>
      </c>
      <c r="AG660" s="130">
        <v>1572.3165893554699</v>
      </c>
      <c r="AL660" s="130">
        <v>6944.4446563720703</v>
      </c>
      <c r="AM660" s="130">
        <v>5372.1280670165997</v>
      </c>
    </row>
    <row r="661" spans="1:39" ht="16.5" hidden="1" x14ac:dyDescent="0.5">
      <c r="A661" s="20" t="str">
        <f>INDEX(Resource_Match!$B$2:$B$17,MATCH($H661,Resource_Match!$C$2:$C$17,0))</f>
        <v>Solar</v>
      </c>
      <c r="B661" s="20" t="str">
        <f>INDEX(Resource_Match!$A$2:$A$17,MATCH($H661,Resource_Match!$C$2:$C$17,0))</f>
        <v>Utility Solar</v>
      </c>
      <c r="C661" s="20" t="str">
        <f>IFERROR(INDEX(Project_Match!$C$3:$C$151,MATCH(I661,Project_Match!$A$3:$A$151,0)),"")</f>
        <v>New Solar</v>
      </c>
      <c r="D661" s="129" t="s">
        <v>409</v>
      </c>
      <c r="E661" s="129">
        <v>0</v>
      </c>
      <c r="F661" s="129" t="s">
        <v>407</v>
      </c>
      <c r="G661" s="130" t="s">
        <v>407</v>
      </c>
      <c r="H661" s="130" t="s">
        <v>45</v>
      </c>
      <c r="I661" s="130" t="s">
        <v>219</v>
      </c>
      <c r="J661" s="129">
        <v>2045</v>
      </c>
      <c r="K661" s="130">
        <v>30</v>
      </c>
      <c r="L661" s="130">
        <v>600</v>
      </c>
      <c r="M661" s="130">
        <v>162</v>
      </c>
      <c r="N661" s="130">
        <v>26.572671945418001</v>
      </c>
      <c r="O661" s="130">
        <v>1225.85863494873</v>
      </c>
      <c r="P661" s="130">
        <v>23.323033389435501</v>
      </c>
      <c r="R661" s="130">
        <v>170800.98229980501</v>
      </c>
      <c r="T661" s="130">
        <v>128820</v>
      </c>
      <c r="U661" s="130">
        <v>10950</v>
      </c>
      <c r="AB661" s="130">
        <v>41754.18</v>
      </c>
      <c r="AC661" s="130">
        <v>41754.1796875</v>
      </c>
      <c r="AD661" s="130">
        <v>34.0611702663793</v>
      </c>
      <c r="AF661" s="130">
        <v>41754.1796875</v>
      </c>
      <c r="AG661" s="130">
        <v>47571.860839843801</v>
      </c>
      <c r="AH661" s="130">
        <v>15.939343252329</v>
      </c>
      <c r="AI661" s="130">
        <v>19539.381561279301</v>
      </c>
      <c r="AL661" s="130">
        <v>18000.000549316399</v>
      </c>
      <c r="AM661" s="130">
        <v>-4214.7975769042996</v>
      </c>
    </row>
    <row r="662" spans="1:39" ht="16.5" hidden="1" x14ac:dyDescent="0.5">
      <c r="A662" s="20" t="str">
        <f>INDEX(Resource_Match!$B$2:$B$17,MATCH($H662,Resource_Match!$C$2:$C$17,0))</f>
        <v>Solar</v>
      </c>
      <c r="B662" s="20" t="str">
        <f>INDEX(Resource_Match!$A$2:$A$17,MATCH($H662,Resource_Match!$C$2:$C$17,0))</f>
        <v>Utility Solar</v>
      </c>
      <c r="C662" s="20" t="str">
        <f>IFERROR(INDEX(Project_Match!$C$3:$C$151,MATCH(I662,Project_Match!$A$3:$A$151,0)),"")</f>
        <v>New Solar</v>
      </c>
      <c r="D662" s="129" t="s">
        <v>409</v>
      </c>
      <c r="E662" s="129">
        <v>0</v>
      </c>
      <c r="F662" s="129" t="s">
        <v>407</v>
      </c>
      <c r="G662" s="130" t="s">
        <v>407</v>
      </c>
      <c r="H662" s="130" t="s">
        <v>45</v>
      </c>
      <c r="I662" s="130" t="s">
        <v>220</v>
      </c>
      <c r="J662" s="129">
        <v>2045</v>
      </c>
      <c r="K662" s="130">
        <v>30</v>
      </c>
      <c r="L662" s="130">
        <v>600</v>
      </c>
      <c r="M662" s="130">
        <v>162</v>
      </c>
      <c r="N662" s="130">
        <v>26.572671945418001</v>
      </c>
      <c r="O662" s="130">
        <v>1225.85863494873</v>
      </c>
      <c r="P662" s="130">
        <v>23.323033389435501</v>
      </c>
      <c r="R662" s="130">
        <v>170800.98229980501</v>
      </c>
      <c r="T662" s="130">
        <v>128820</v>
      </c>
      <c r="U662" s="130">
        <v>10950</v>
      </c>
      <c r="AB662" s="130">
        <v>41209.89</v>
      </c>
      <c r="AC662" s="130">
        <v>41209.886474609397</v>
      </c>
      <c r="AD662" s="130">
        <v>33.617160494474902</v>
      </c>
      <c r="AF662" s="130">
        <v>41209.886474609397</v>
      </c>
      <c r="AG662" s="130">
        <v>46951.727050781301</v>
      </c>
      <c r="AH662" s="130">
        <v>15.939343252329</v>
      </c>
      <c r="AI662" s="130">
        <v>19539.381561279301</v>
      </c>
      <c r="AL662" s="130">
        <v>18000.000549316399</v>
      </c>
      <c r="AM662" s="130">
        <v>-3670.5043640136701</v>
      </c>
    </row>
    <row r="663" spans="1:39" ht="16.5" hidden="1" x14ac:dyDescent="0.5">
      <c r="A663" s="20" t="str">
        <f>INDEX(Resource_Match!$B$2:$B$17,MATCH($H663,Resource_Match!$C$2:$C$17,0))</f>
        <v>Solar</v>
      </c>
      <c r="B663" s="20" t="str">
        <f>INDEX(Resource_Match!$A$2:$A$17,MATCH($H663,Resource_Match!$C$2:$C$17,0))</f>
        <v>Utility Solar</v>
      </c>
      <c r="C663" s="20" t="str">
        <f>IFERROR(INDEX(Project_Match!$C$3:$C$151,MATCH(I663,Project_Match!$A$3:$A$151,0)),"")</f>
        <v>New Solar</v>
      </c>
      <c r="D663" s="129" t="s">
        <v>409</v>
      </c>
      <c r="E663" s="129">
        <v>0</v>
      </c>
      <c r="F663" s="129" t="s">
        <v>407</v>
      </c>
      <c r="G663" s="130" t="s">
        <v>407</v>
      </c>
      <c r="H663" s="130" t="s">
        <v>45</v>
      </c>
      <c r="I663" s="130" t="s">
        <v>221</v>
      </c>
      <c r="J663" s="129">
        <v>2045</v>
      </c>
      <c r="K663" s="130">
        <v>23</v>
      </c>
      <c r="L663" s="130">
        <v>460</v>
      </c>
      <c r="M663" s="130">
        <v>124.200004577637</v>
      </c>
      <c r="N663" s="130">
        <v>26.5726705191035</v>
      </c>
      <c r="O663" s="130">
        <v>939.82490921020496</v>
      </c>
      <c r="P663" s="130">
        <v>23.323032291299501</v>
      </c>
      <c r="R663" s="130">
        <v>130947.42065429701</v>
      </c>
      <c r="T663" s="130">
        <v>98762</v>
      </c>
      <c r="U663" s="130">
        <v>8395</v>
      </c>
      <c r="AB663" s="130">
        <v>31180.37</v>
      </c>
      <c r="AC663" s="130">
        <v>31180.365722656301</v>
      </c>
      <c r="AD663" s="130">
        <v>33.1767815654717</v>
      </c>
      <c r="AF663" s="130">
        <v>31180.365722656301</v>
      </c>
      <c r="AG663" s="130">
        <v>35524.777587890603</v>
      </c>
      <c r="AH663" s="130">
        <v>15.939343651038</v>
      </c>
      <c r="AI663" s="130">
        <v>14980.192199707</v>
      </c>
      <c r="AL663" s="130">
        <v>13800.000929768899</v>
      </c>
      <c r="AM663" s="130">
        <v>-2400.1725931803198</v>
      </c>
    </row>
    <row r="664" spans="1:39" ht="16.5" hidden="1" x14ac:dyDescent="0.5">
      <c r="A664" s="20" t="str">
        <f>INDEX(Resource_Match!$B$2:$B$17,MATCH($H664,Resource_Match!$C$2:$C$17,0))</f>
        <v>Solar</v>
      </c>
      <c r="B664" s="20" t="str">
        <f>INDEX(Resource_Match!$A$2:$A$17,MATCH($H664,Resource_Match!$C$2:$C$17,0))</f>
        <v>Utility Solar</v>
      </c>
      <c r="C664" s="20" t="str">
        <f>IFERROR(INDEX(Project_Match!$C$3:$C$151,MATCH(I664,Project_Match!$A$3:$A$151,0)),"")</f>
        <v>New Solar</v>
      </c>
      <c r="D664" s="129" t="s">
        <v>409</v>
      </c>
      <c r="E664" s="129">
        <v>0</v>
      </c>
      <c r="F664" s="129" t="s">
        <v>407</v>
      </c>
      <c r="G664" s="130" t="s">
        <v>407</v>
      </c>
      <c r="H664" s="130" t="s">
        <v>45</v>
      </c>
      <c r="I664" s="130" t="s">
        <v>225</v>
      </c>
      <c r="J664" s="129">
        <v>2045</v>
      </c>
      <c r="K664" s="130">
        <v>8</v>
      </c>
      <c r="L664" s="130">
        <v>160</v>
      </c>
      <c r="M664" s="130">
        <v>43.200000762939503</v>
      </c>
      <c r="N664" s="130">
        <v>26.5726708386042</v>
      </c>
      <c r="O664" s="130">
        <v>326.89561271667498</v>
      </c>
      <c r="P664" s="130">
        <v>23.323031729214801</v>
      </c>
      <c r="R664" s="130">
        <v>45546.929870605498</v>
      </c>
      <c r="T664" s="130">
        <v>34352</v>
      </c>
      <c r="U664" s="130">
        <v>2920</v>
      </c>
      <c r="AB664" s="130">
        <v>10420.450000000001</v>
      </c>
      <c r="AC664" s="130">
        <v>10420.449645996099</v>
      </c>
      <c r="AD664" s="130">
        <v>31.876994491901101</v>
      </c>
      <c r="AF664" s="130">
        <v>10420.449645996099</v>
      </c>
      <c r="AG664" s="130">
        <v>11872.3483886719</v>
      </c>
      <c r="AH664" s="130">
        <v>15.939343842375999</v>
      </c>
      <c r="AI664" s="130">
        <v>5210.5015716552698</v>
      </c>
      <c r="AL664" s="130">
        <v>4800.0002312554298</v>
      </c>
      <c r="AM664" s="130">
        <v>-409.94784308539198</v>
      </c>
    </row>
    <row r="665" spans="1:39" ht="16.5" hidden="1" x14ac:dyDescent="0.5">
      <c r="A665" s="20" t="str">
        <f>INDEX(Resource_Match!$B$2:$B$17,MATCH($H665,Resource_Match!$C$2:$C$17,0))</f>
        <v>Solar</v>
      </c>
      <c r="B665" s="20" t="str">
        <f>INDEX(Resource_Match!$A$2:$A$17,MATCH($H665,Resource_Match!$C$2:$C$17,0))</f>
        <v>Utility Solar</v>
      </c>
      <c r="C665" s="20" t="str">
        <f>IFERROR(INDEX(Project_Match!$C$3:$C$151,MATCH(I665,Project_Match!$A$3:$A$151,0)),"")</f>
        <v>New Solar</v>
      </c>
      <c r="D665" s="129" t="s">
        <v>409</v>
      </c>
      <c r="E665" s="129">
        <v>0</v>
      </c>
      <c r="F665" s="129" t="s">
        <v>407</v>
      </c>
      <c r="G665" s="130" t="s">
        <v>407</v>
      </c>
      <c r="H665" s="130" t="s">
        <v>45</v>
      </c>
      <c r="I665" s="130" t="s">
        <v>230</v>
      </c>
      <c r="J665" s="129">
        <v>2045</v>
      </c>
      <c r="K665" s="130">
        <v>8</v>
      </c>
      <c r="L665" s="130">
        <v>160</v>
      </c>
      <c r="M665" s="130">
        <v>43.200000762939503</v>
      </c>
      <c r="N665" s="130">
        <v>26.5726708386042</v>
      </c>
      <c r="O665" s="130">
        <v>326.89561271667498</v>
      </c>
      <c r="P665" s="130">
        <v>23.323031729214801</v>
      </c>
      <c r="R665" s="130">
        <v>45546.929870605498</v>
      </c>
      <c r="T665" s="130">
        <v>34352</v>
      </c>
      <c r="U665" s="130">
        <v>2920</v>
      </c>
      <c r="AB665" s="130">
        <v>10142.870000000001</v>
      </c>
      <c r="AC665" s="130">
        <v>10142.867614746099</v>
      </c>
      <c r="AD665" s="130">
        <v>31.027848708196199</v>
      </c>
      <c r="AF665" s="130">
        <v>10142.867614746099</v>
      </c>
      <c r="AG665" s="130">
        <v>11556.0907592773</v>
      </c>
      <c r="AH665" s="130">
        <v>15.939343842375999</v>
      </c>
      <c r="AI665" s="130">
        <v>5210.5015716552698</v>
      </c>
      <c r="AL665" s="130">
        <v>4800.0002312554298</v>
      </c>
      <c r="AM665" s="130">
        <v>-132.36581183539201</v>
      </c>
    </row>
    <row r="666" spans="1:39" ht="16.5" hidden="1" x14ac:dyDescent="0.5">
      <c r="A666" s="20" t="str">
        <f>INDEX(Resource_Match!$B$2:$B$17,MATCH($H666,Resource_Match!$C$2:$C$17,0))</f>
        <v>Solar</v>
      </c>
      <c r="B666" s="20" t="str">
        <f>INDEX(Resource_Match!$A$2:$A$17,MATCH($H666,Resource_Match!$C$2:$C$17,0))</f>
        <v>Utility Solar</v>
      </c>
      <c r="C666" s="20" t="str">
        <f>IFERROR(INDEX(Project_Match!$C$3:$C$151,MATCH(I666,Project_Match!$A$3:$A$151,0)),"")</f>
        <v>New Solar</v>
      </c>
      <c r="D666" s="129" t="s">
        <v>409</v>
      </c>
      <c r="E666" s="129">
        <v>0</v>
      </c>
      <c r="F666" s="129" t="s">
        <v>407</v>
      </c>
      <c r="G666" s="130" t="s">
        <v>407</v>
      </c>
      <c r="H666" s="130" t="s">
        <v>45</v>
      </c>
      <c r="I666" s="130" t="s">
        <v>235</v>
      </c>
      <c r="J666" s="129">
        <v>2045</v>
      </c>
      <c r="K666" s="130">
        <v>8</v>
      </c>
      <c r="L666" s="130">
        <v>160</v>
      </c>
      <c r="M666" s="130">
        <v>43.200000762939503</v>
      </c>
      <c r="N666" s="130">
        <v>26.5726708386042</v>
      </c>
      <c r="O666" s="130">
        <v>326.89561271667498</v>
      </c>
      <c r="P666" s="130">
        <v>23.323031729214801</v>
      </c>
      <c r="R666" s="130">
        <v>45546.929870605498</v>
      </c>
      <c r="T666" s="130">
        <v>34352</v>
      </c>
      <c r="U666" s="130">
        <v>2920</v>
      </c>
      <c r="AB666" s="130">
        <v>9869.7000000000007</v>
      </c>
      <c r="AC666" s="130">
        <v>9869.7041625976599</v>
      </c>
      <c r="AD666" s="130">
        <v>30.1922197137343</v>
      </c>
      <c r="AF666" s="130">
        <v>9869.7041625976599</v>
      </c>
      <c r="AG666" s="130">
        <v>11244.866394043</v>
      </c>
      <c r="AH666" s="130">
        <v>15.939343842375999</v>
      </c>
      <c r="AI666" s="130">
        <v>5210.5015716552698</v>
      </c>
      <c r="AL666" s="130">
        <v>4800.0002312554298</v>
      </c>
      <c r="AM666" s="130">
        <v>140.79764031304501</v>
      </c>
    </row>
    <row r="667" spans="1:39" ht="16.5" hidden="1" x14ac:dyDescent="0.5">
      <c r="A667" s="20" t="str">
        <f>INDEX(Resource_Match!$B$2:$B$17,MATCH($H667,Resource_Match!$C$2:$C$17,0))</f>
        <v>Wind</v>
      </c>
      <c r="B667" s="20" t="str">
        <f>INDEX(Resource_Match!$A$2:$A$17,MATCH($H667,Resource_Match!$C$2:$C$17,0))</f>
        <v>Onshore Wind</v>
      </c>
      <c r="C667" s="20" t="str">
        <f>IFERROR(INDEX(Project_Match!$C$3:$C$151,MATCH(I667,Project_Match!$A$3:$A$151,0)),"")</f>
        <v>New Wind</v>
      </c>
      <c r="D667" s="129" t="s">
        <v>409</v>
      </c>
      <c r="E667" s="129">
        <v>0</v>
      </c>
      <c r="F667" s="129" t="s">
        <v>407</v>
      </c>
      <c r="G667" s="130" t="s">
        <v>407</v>
      </c>
      <c r="H667" s="130" t="s">
        <v>59</v>
      </c>
      <c r="I667" s="130" t="s">
        <v>278</v>
      </c>
      <c r="J667" s="129">
        <v>2045</v>
      </c>
      <c r="K667" s="130">
        <v>2</v>
      </c>
      <c r="L667" s="130">
        <v>200</v>
      </c>
      <c r="M667" s="130">
        <v>20</v>
      </c>
      <c r="N667" s="130">
        <v>36.7402593839114</v>
      </c>
      <c r="O667" s="130">
        <v>628.42364501953102</v>
      </c>
      <c r="P667" s="130">
        <v>35.868929510247199</v>
      </c>
      <c r="R667" s="130">
        <v>15265.690979003901</v>
      </c>
      <c r="T667" s="130">
        <v>16938</v>
      </c>
      <c r="U667" s="130">
        <v>536</v>
      </c>
      <c r="AB667" s="130">
        <v>45900.42</v>
      </c>
      <c r="AC667" s="130">
        <v>45900.415649414099</v>
      </c>
      <c r="AD667" s="130">
        <v>73.040561113812799</v>
      </c>
      <c r="AF667" s="130">
        <v>45900.415649414099</v>
      </c>
      <c r="AG667" s="130">
        <v>47015.429077148401</v>
      </c>
      <c r="AH667" s="130">
        <v>47.820386237770002</v>
      </c>
      <c r="AI667" s="130">
        <v>30051.461425781301</v>
      </c>
      <c r="AL667" s="130">
        <v>2222.2222900390602</v>
      </c>
      <c r="AM667" s="130">
        <v>-13626.731933593799</v>
      </c>
    </row>
    <row r="668" spans="1:39" ht="16.5" hidden="1" x14ac:dyDescent="0.5">
      <c r="A668" s="20" t="str">
        <f>INDEX(Resource_Match!$B$2:$B$17,MATCH($H668,Resource_Match!$C$2:$C$17,0))</f>
        <v>Wind</v>
      </c>
      <c r="B668" s="20" t="str">
        <f>INDEX(Resource_Match!$A$2:$A$17,MATCH($H668,Resource_Match!$C$2:$C$17,0))</f>
        <v>Onshore Wind</v>
      </c>
      <c r="C668" s="20" t="str">
        <f>IFERROR(INDEX(Project_Match!$C$3:$C$151,MATCH(I668,Project_Match!$A$3:$A$151,0)),"")</f>
        <v>New Wind</v>
      </c>
      <c r="D668" s="129" t="s">
        <v>409</v>
      </c>
      <c r="E668" s="129">
        <v>0</v>
      </c>
      <c r="F668" s="129" t="s">
        <v>407</v>
      </c>
      <c r="G668" s="130" t="s">
        <v>407</v>
      </c>
      <c r="H668" s="130" t="s">
        <v>59</v>
      </c>
      <c r="I668" s="130" t="s">
        <v>280</v>
      </c>
      <c r="J668" s="129">
        <v>2045</v>
      </c>
      <c r="K668" s="130">
        <v>2</v>
      </c>
      <c r="L668" s="130">
        <v>200</v>
      </c>
      <c r="M668" s="130">
        <v>24</v>
      </c>
      <c r="N668" s="130">
        <v>36.7402593839114</v>
      </c>
      <c r="O668" s="130">
        <v>628.42364501953102</v>
      </c>
      <c r="P668" s="130">
        <v>35.868929510247199</v>
      </c>
      <c r="R668" s="130">
        <v>15265.690979003901</v>
      </c>
      <c r="T668" s="130">
        <v>16938</v>
      </c>
      <c r="U668" s="130">
        <v>536</v>
      </c>
      <c r="AB668" s="130">
        <v>43418.36</v>
      </c>
      <c r="AC668" s="130">
        <v>43418.364624023401</v>
      </c>
      <c r="AD668" s="130">
        <v>69.090914971339103</v>
      </c>
      <c r="AF668" s="130">
        <v>43418.364624023401</v>
      </c>
      <c r="AG668" s="130">
        <v>44473.085327148401</v>
      </c>
      <c r="AH668" s="130">
        <v>47.820386237770002</v>
      </c>
      <c r="AI668" s="130">
        <v>30051.461425781301</v>
      </c>
      <c r="AL668" s="130">
        <v>2666.66674804688</v>
      </c>
      <c r="AM668" s="130">
        <v>-10700.2364501953</v>
      </c>
    </row>
    <row r="669" spans="1:39" ht="16.5" hidden="1" x14ac:dyDescent="0.5">
      <c r="A669" s="20" t="str">
        <f>INDEX(Resource_Match!$B$2:$B$17,MATCH($H669,Resource_Match!$C$2:$C$17,0))</f>
        <v>Battery Storage</v>
      </c>
      <c r="B669" s="20" t="str">
        <f>INDEX(Resource_Match!$A$2:$A$17,MATCH($H669,Resource_Match!$C$2:$C$17,0))</f>
        <v>Battery Storage</v>
      </c>
      <c r="C669" s="20" t="str">
        <f>IFERROR(INDEX(Project_Match!$C$3:$C$151,MATCH(I669,Project_Match!$A$3:$A$151,0)),"")</f>
        <v>New Paired Battery</v>
      </c>
      <c r="D669" s="129" t="s">
        <v>409</v>
      </c>
      <c r="E669" s="129">
        <v>0</v>
      </c>
      <c r="F669" s="129" t="s">
        <v>407</v>
      </c>
      <c r="G669" s="130" t="s">
        <v>407</v>
      </c>
      <c r="H669" s="130" t="s">
        <v>61</v>
      </c>
      <c r="I669" s="130" t="s">
        <v>363</v>
      </c>
      <c r="J669" s="129">
        <v>2045</v>
      </c>
      <c r="K669" s="130">
        <v>3</v>
      </c>
      <c r="L669" s="130">
        <v>12</v>
      </c>
      <c r="M669" s="130">
        <v>9.6000003814697301</v>
      </c>
      <c r="N669" s="130">
        <v>100.00000442725501</v>
      </c>
      <c r="AE669" s="130">
        <v>1745.2044067382801</v>
      </c>
      <c r="AF669" s="130">
        <v>1745.2044067382801</v>
      </c>
      <c r="AG669" s="130">
        <v>1745.2044067382801</v>
      </c>
      <c r="AL669" s="130">
        <v>1066.6667416042801</v>
      </c>
      <c r="AM669" s="130">
        <v>-678.53766513400501</v>
      </c>
    </row>
    <row r="670" spans="1:39" ht="16.5" hidden="1" x14ac:dyDescent="0.5">
      <c r="A670" s="20" t="str">
        <f>INDEX(Resource_Match!$B$2:$B$17,MATCH($H670,Resource_Match!$C$2:$C$17,0))</f>
        <v>Solar</v>
      </c>
      <c r="B670" s="20" t="str">
        <f>INDEX(Resource_Match!$A$2:$A$17,MATCH($H670,Resource_Match!$C$2:$C$17,0))</f>
        <v>Utility Solar</v>
      </c>
      <c r="C670" s="20" t="str">
        <f>IFERROR(INDEX(Project_Match!$C$3:$C$151,MATCH(I670,Project_Match!$A$3:$A$151,0)),"")</f>
        <v>New Paired Solar</v>
      </c>
      <c r="D670" s="129" t="s">
        <v>409</v>
      </c>
      <c r="E670" s="129">
        <v>0</v>
      </c>
      <c r="F670" s="129" t="s">
        <v>407</v>
      </c>
      <c r="G670" s="130" t="s">
        <v>407</v>
      </c>
      <c r="H670" s="130" t="s">
        <v>45</v>
      </c>
      <c r="I670" s="130" t="s">
        <v>373</v>
      </c>
      <c r="J670" s="129">
        <v>2045</v>
      </c>
      <c r="K670" s="130">
        <v>1</v>
      </c>
      <c r="L670" s="130">
        <v>20</v>
      </c>
      <c r="M670" s="130">
        <v>5.4000000953674299</v>
      </c>
      <c r="N670" s="130">
        <v>26.5726708386042</v>
      </c>
      <c r="O670" s="130">
        <v>40.8619515895844</v>
      </c>
      <c r="P670" s="130">
        <v>23.323031729214801</v>
      </c>
      <c r="R670" s="130">
        <v>5693.36623382568</v>
      </c>
      <c r="T670" s="130">
        <v>4294</v>
      </c>
      <c r="U670" s="130">
        <v>365</v>
      </c>
      <c r="AB670" s="130">
        <v>953.9</v>
      </c>
      <c r="AC670" s="130">
        <v>953.90155029296898</v>
      </c>
      <c r="AD670" s="130">
        <v>23.344493182164001</v>
      </c>
      <c r="AF670" s="130">
        <v>953.90155029296898</v>
      </c>
      <c r="AG670" s="130">
        <v>1086.81031036377</v>
      </c>
      <c r="AH670" s="130">
        <v>15.939343842375999</v>
      </c>
      <c r="AI670" s="130">
        <v>651.31269645690895</v>
      </c>
      <c r="AL670" s="130">
        <v>600.00002890692804</v>
      </c>
      <c r="AM670" s="130">
        <v>297.41117507086898</v>
      </c>
    </row>
    <row r="671" spans="1:39" ht="16.5" hidden="1" x14ac:dyDescent="0.5">
      <c r="A671" s="20" t="str">
        <f>INDEX(Resource_Match!$B$2:$B$17,MATCH($H671,Resource_Match!$C$2:$C$17,0))</f>
        <v>Wind</v>
      </c>
      <c r="B671" s="20" t="str">
        <f>INDEX(Resource_Match!$A$2:$A$17,MATCH($H671,Resource_Match!$C$2:$C$17,0))</f>
        <v>Onshore Wind</v>
      </c>
      <c r="C671" s="20" t="str">
        <f>IFERROR(INDEX(Project_Match!$C$3:$C$151,MATCH(I671,Project_Match!$A$3:$A$151,0)),"")</f>
        <v>New Wind</v>
      </c>
      <c r="D671" s="129" t="s">
        <v>409</v>
      </c>
      <c r="E671" s="129">
        <v>0</v>
      </c>
      <c r="F671" s="129" t="s">
        <v>407</v>
      </c>
      <c r="G671" s="130" t="s">
        <v>407</v>
      </c>
      <c r="H671" s="130" t="s">
        <v>59</v>
      </c>
      <c r="I671" s="130" t="s">
        <v>387</v>
      </c>
      <c r="J671" s="129">
        <v>2045</v>
      </c>
      <c r="K671" s="130">
        <v>4</v>
      </c>
      <c r="L671" s="130">
        <v>400</v>
      </c>
      <c r="M671" s="130">
        <v>48</v>
      </c>
      <c r="N671" s="130">
        <v>36.7402593839114</v>
      </c>
      <c r="O671" s="130">
        <v>1256.84729003906</v>
      </c>
      <c r="P671" s="130">
        <v>35.868929510247199</v>
      </c>
      <c r="R671" s="130">
        <v>30531.381958007802</v>
      </c>
      <c r="T671" s="130">
        <v>33876</v>
      </c>
      <c r="U671" s="130">
        <v>1072</v>
      </c>
      <c r="AB671" s="130">
        <v>63778.16</v>
      </c>
      <c r="AC671" s="130">
        <v>63778.1630859375</v>
      </c>
      <c r="AD671" s="130">
        <v>50.744560290976402</v>
      </c>
      <c r="AF671" s="130">
        <v>63778.1630859375</v>
      </c>
      <c r="AG671" s="130">
        <v>65327.461669921897</v>
      </c>
      <c r="AH671" s="130">
        <v>47.820386237770002</v>
      </c>
      <c r="AI671" s="130">
        <v>60102.9228515625</v>
      </c>
      <c r="AL671" s="130">
        <v>5333.33349609375</v>
      </c>
      <c r="AM671" s="130">
        <v>1658.09326171875</v>
      </c>
    </row>
    <row r="672" spans="1:39" ht="16.5" hidden="1" x14ac:dyDescent="0.5">
      <c r="A672" s="20" t="str">
        <f>INDEX(Resource_Match!$B$2:$B$17,MATCH($H672,Resource_Match!$C$2:$C$17,0))</f>
        <v>Capacity Only PPA</v>
      </c>
      <c r="B672" s="20" t="str">
        <f>INDEX(Resource_Match!$A$2:$A$17,MATCH($H672,Resource_Match!$C$2:$C$17,0))</f>
        <v>Capacity Only PPA</v>
      </c>
      <c r="C672" s="20" t="str">
        <f>IFERROR(INDEX(Project_Match!$C$3:$C$151,MATCH(I672,Project_Match!$A$3:$A$151,0)),"")</f>
        <v/>
      </c>
      <c r="D672" s="129" t="s">
        <v>409</v>
      </c>
      <c r="E672" s="129">
        <v>0</v>
      </c>
      <c r="F672" s="129" t="s">
        <v>407</v>
      </c>
      <c r="G672" s="130" t="s">
        <v>407</v>
      </c>
      <c r="H672" s="130" t="s">
        <v>402</v>
      </c>
      <c r="I672" s="130" t="s">
        <v>431</v>
      </c>
      <c r="J672" s="129">
        <v>2045</v>
      </c>
      <c r="K672" s="130">
        <v>4</v>
      </c>
      <c r="L672" s="130">
        <v>200</v>
      </c>
      <c r="M672" s="130">
        <v>200</v>
      </c>
      <c r="N672" s="130">
        <v>0</v>
      </c>
      <c r="AE672" s="130">
        <v>21770.122558593801</v>
      </c>
      <c r="AF672" s="130">
        <v>21770.122558593801</v>
      </c>
      <c r="AG672" s="130">
        <v>21770.122558593801</v>
      </c>
      <c r="AL672" s="130">
        <v>22222.2229003906</v>
      </c>
      <c r="AM672" s="130">
        <v>452.100341796875</v>
      </c>
    </row>
    <row r="673" spans="1:39" x14ac:dyDescent="0.5">
      <c r="A673" s="20" t="str">
        <f>INDEX(Resource_Match!$B$2:$B$17,MATCH($H673,Resource_Match!$C$2:$C$17,0))</f>
        <v>Gas</v>
      </c>
      <c r="B673" s="20" t="str">
        <f>INDEX(Resource_Match!$A$2:$A$17,MATCH($H673,Resource_Match!$C$2:$C$17,0))</f>
        <v>Gas</v>
      </c>
      <c r="C673" s="20" t="str">
        <f>IFERROR(INDEX(Project_Match!$C$3:$C$151,MATCH(I673,Project_Match!$A$3:$A$151,0)),"")</f>
        <v/>
      </c>
      <c r="D673" s="129" t="s">
        <v>409</v>
      </c>
      <c r="E673" s="129">
        <v>0</v>
      </c>
      <c r="F673" s="129" t="s">
        <v>407</v>
      </c>
      <c r="G673" s="130" t="s">
        <v>407</v>
      </c>
      <c r="H673" s="130" t="s">
        <v>41</v>
      </c>
      <c r="I673" s="130" t="s">
        <v>445</v>
      </c>
      <c r="J673" s="129">
        <v>2045</v>
      </c>
      <c r="K673" s="130">
        <v>1</v>
      </c>
      <c r="L673" s="130">
        <v>125</v>
      </c>
      <c r="M673" s="130">
        <v>125</v>
      </c>
      <c r="N673" s="130">
        <v>87.457650241242106</v>
      </c>
      <c r="AE673" s="130">
        <v>1606.9074096679699</v>
      </c>
      <c r="AF673" s="130">
        <v>1606.9074096679699</v>
      </c>
      <c r="AG673" s="130">
        <v>1606.9074096679699</v>
      </c>
      <c r="AL673" s="130">
        <v>13888.889312744101</v>
      </c>
      <c r="AM673" s="130">
        <v>12281.981903076199</v>
      </c>
    </row>
    <row r="674" spans="1:39" ht="16.5" hidden="1" x14ac:dyDescent="0.5">
      <c r="A674" s="20" t="str">
        <f>INDEX(Resource_Match!$B$2:$B$17,MATCH($H674,Resource_Match!$C$2:$C$17,0))</f>
        <v>Solar</v>
      </c>
      <c r="B674" s="20" t="str">
        <f>INDEX(Resource_Match!$A$2:$A$17,MATCH($H674,Resource_Match!$C$2:$C$17,0))</f>
        <v>Utility Solar</v>
      </c>
      <c r="C674" s="20" t="str">
        <f>IFERROR(INDEX(Project_Match!$C$3:$C$151,MATCH(I674,Project_Match!$A$3:$A$151,0)),"")</f>
        <v>New Solar</v>
      </c>
      <c r="D674" s="129" t="s">
        <v>409</v>
      </c>
      <c r="E674" s="129">
        <v>0</v>
      </c>
      <c r="F674" s="129" t="s">
        <v>407</v>
      </c>
      <c r="G674" s="130" t="s">
        <v>407</v>
      </c>
      <c r="H674" s="130" t="s">
        <v>45</v>
      </c>
      <c r="I674" s="130" t="s">
        <v>219</v>
      </c>
      <c r="J674" s="129">
        <v>2046</v>
      </c>
      <c r="K674" s="130">
        <v>30</v>
      </c>
      <c r="L674" s="130">
        <v>600</v>
      </c>
      <c r="M674" s="130">
        <v>162</v>
      </c>
      <c r="N674" s="130">
        <v>26.554070651259099</v>
      </c>
      <c r="O674" s="130">
        <v>1199.3148574829099</v>
      </c>
      <c r="P674" s="130">
        <v>22.8180147922928</v>
      </c>
      <c r="R674" s="130">
        <v>196367.05615234401</v>
      </c>
      <c r="T674" s="130">
        <v>128790</v>
      </c>
      <c r="U674" s="130">
        <v>10950</v>
      </c>
      <c r="AB674" s="130">
        <v>41748.769999999997</v>
      </c>
      <c r="AC674" s="130">
        <v>41748.767089843801</v>
      </c>
      <c r="AD674" s="130">
        <v>34.810514377738102</v>
      </c>
      <c r="AF674" s="130">
        <v>41748.767089843801</v>
      </c>
      <c r="AG674" s="130">
        <v>48584.407714843801</v>
      </c>
      <c r="AH674" s="130">
        <v>16.339751018910398</v>
      </c>
      <c r="AI674" s="130">
        <v>19596.506164550799</v>
      </c>
      <c r="AL674" s="130">
        <v>18000.000549316399</v>
      </c>
      <c r="AM674" s="130">
        <v>-4152.2603759765598</v>
      </c>
    </row>
    <row r="675" spans="1:39" ht="16.5" hidden="1" x14ac:dyDescent="0.5">
      <c r="A675" s="20" t="str">
        <f>INDEX(Resource_Match!$B$2:$B$17,MATCH($H675,Resource_Match!$C$2:$C$17,0))</f>
        <v>Solar</v>
      </c>
      <c r="B675" s="20" t="str">
        <f>INDEX(Resource_Match!$A$2:$A$17,MATCH($H675,Resource_Match!$C$2:$C$17,0))</f>
        <v>Utility Solar</v>
      </c>
      <c r="C675" s="20" t="str">
        <f>IFERROR(INDEX(Project_Match!$C$3:$C$151,MATCH(I675,Project_Match!$A$3:$A$151,0)),"")</f>
        <v>New Solar</v>
      </c>
      <c r="D675" s="129" t="s">
        <v>409</v>
      </c>
      <c r="E675" s="129">
        <v>0</v>
      </c>
      <c r="F675" s="129" t="s">
        <v>407</v>
      </c>
      <c r="G675" s="130" t="s">
        <v>407</v>
      </c>
      <c r="H675" s="130" t="s">
        <v>45</v>
      </c>
      <c r="I675" s="130" t="s">
        <v>220</v>
      </c>
      <c r="J675" s="129">
        <v>2046</v>
      </c>
      <c r="K675" s="130">
        <v>30</v>
      </c>
      <c r="L675" s="130">
        <v>600</v>
      </c>
      <c r="M675" s="130">
        <v>162</v>
      </c>
      <c r="N675" s="130">
        <v>26.554070651259099</v>
      </c>
      <c r="O675" s="130">
        <v>1199.3148574829099</v>
      </c>
      <c r="P675" s="130">
        <v>22.8180147922928</v>
      </c>
      <c r="R675" s="130">
        <v>196367.05615234401</v>
      </c>
      <c r="T675" s="130">
        <v>128790</v>
      </c>
      <c r="U675" s="130">
        <v>10950</v>
      </c>
      <c r="AB675" s="130">
        <v>41204.54</v>
      </c>
      <c r="AC675" s="130">
        <v>41204.5419921875</v>
      </c>
      <c r="AD675" s="130">
        <v>34.356734376380899</v>
      </c>
      <c r="AF675" s="130">
        <v>41204.5419921875</v>
      </c>
      <c r="AG675" s="130">
        <v>47951.071533203103</v>
      </c>
      <c r="AH675" s="130">
        <v>16.339751018910398</v>
      </c>
      <c r="AI675" s="130">
        <v>19596.506164550799</v>
      </c>
      <c r="AL675" s="130">
        <v>18000.000549316399</v>
      </c>
      <c r="AM675" s="130">
        <v>-3608.0352783203102</v>
      </c>
    </row>
    <row r="676" spans="1:39" ht="16.5" hidden="1" x14ac:dyDescent="0.5">
      <c r="A676" s="20" t="str">
        <f>INDEX(Resource_Match!$B$2:$B$17,MATCH($H676,Resource_Match!$C$2:$C$17,0))</f>
        <v>Solar</v>
      </c>
      <c r="B676" s="20" t="str">
        <f>INDEX(Resource_Match!$A$2:$A$17,MATCH($H676,Resource_Match!$C$2:$C$17,0))</f>
        <v>Utility Solar</v>
      </c>
      <c r="C676" s="20" t="str">
        <f>IFERROR(INDEX(Project_Match!$C$3:$C$151,MATCH(I676,Project_Match!$A$3:$A$151,0)),"")</f>
        <v>New Solar</v>
      </c>
      <c r="D676" s="129" t="s">
        <v>409</v>
      </c>
      <c r="E676" s="129">
        <v>0</v>
      </c>
      <c r="F676" s="129" t="s">
        <v>407</v>
      </c>
      <c r="G676" s="130" t="s">
        <v>407</v>
      </c>
      <c r="H676" s="130" t="s">
        <v>45</v>
      </c>
      <c r="I676" s="130" t="s">
        <v>221</v>
      </c>
      <c r="J676" s="129">
        <v>2046</v>
      </c>
      <c r="K676" s="130">
        <v>23</v>
      </c>
      <c r="L676" s="130">
        <v>460</v>
      </c>
      <c r="M676" s="130">
        <v>124.200004577637</v>
      </c>
      <c r="N676" s="130">
        <v>26.554068473920399</v>
      </c>
      <c r="O676" s="130">
        <v>919.47465515136696</v>
      </c>
      <c r="P676" s="130">
        <v>22.818013081977501</v>
      </c>
      <c r="R676" s="130">
        <v>150548.07910156299</v>
      </c>
      <c r="T676" s="130">
        <v>98739</v>
      </c>
      <c r="U676" s="130">
        <v>8395</v>
      </c>
      <c r="AB676" s="130">
        <v>31176.33</v>
      </c>
      <c r="AC676" s="130">
        <v>31176.3259277344</v>
      </c>
      <c r="AD676" s="130">
        <v>33.906672416763897</v>
      </c>
      <c r="AF676" s="130">
        <v>31176.3259277344</v>
      </c>
      <c r="AG676" s="130">
        <v>36280.90625</v>
      </c>
      <c r="AH676" s="130">
        <v>16.339752451642202</v>
      </c>
      <c r="AI676" s="130">
        <v>15023.9882507324</v>
      </c>
      <c r="AL676" s="130">
        <v>13800.000929768899</v>
      </c>
      <c r="AM676" s="130">
        <v>-2352.3367472330601</v>
      </c>
    </row>
    <row r="677" spans="1:39" ht="16.5" hidden="1" x14ac:dyDescent="0.5">
      <c r="A677" s="20" t="str">
        <f>INDEX(Resource_Match!$B$2:$B$17,MATCH($H677,Resource_Match!$C$2:$C$17,0))</f>
        <v>Solar</v>
      </c>
      <c r="B677" s="20" t="str">
        <f>INDEX(Resource_Match!$A$2:$A$17,MATCH($H677,Resource_Match!$C$2:$C$17,0))</f>
        <v>Utility Solar</v>
      </c>
      <c r="C677" s="20" t="str">
        <f>IFERROR(INDEX(Project_Match!$C$3:$C$151,MATCH(I677,Project_Match!$A$3:$A$151,0)),"")</f>
        <v>New Solar</v>
      </c>
      <c r="D677" s="129" t="s">
        <v>409</v>
      </c>
      <c r="E677" s="129">
        <v>0</v>
      </c>
      <c r="F677" s="129" t="s">
        <v>407</v>
      </c>
      <c r="G677" s="130" t="s">
        <v>407</v>
      </c>
      <c r="H677" s="130" t="s">
        <v>45</v>
      </c>
      <c r="I677" s="130" t="s">
        <v>225</v>
      </c>
      <c r="J677" s="129">
        <v>2046</v>
      </c>
      <c r="K677" s="130">
        <v>8</v>
      </c>
      <c r="L677" s="130">
        <v>160</v>
      </c>
      <c r="M677" s="130">
        <v>43.200000762939503</v>
      </c>
      <c r="N677" s="130">
        <v>26.5540688821714</v>
      </c>
      <c r="O677" s="130">
        <v>319.81728172302201</v>
      </c>
      <c r="P677" s="130">
        <v>22.818013821562701</v>
      </c>
      <c r="R677" s="130">
        <v>52364.548339843801</v>
      </c>
      <c r="T677" s="130">
        <v>34344</v>
      </c>
      <c r="U677" s="130">
        <v>2920</v>
      </c>
      <c r="AB677" s="130">
        <v>10419.1</v>
      </c>
      <c r="AC677" s="130">
        <v>10419.0986938477</v>
      </c>
      <c r="AD677" s="130">
        <v>32.578285443846397</v>
      </c>
      <c r="AF677" s="130">
        <v>10419.0986938477</v>
      </c>
      <c r="AG677" s="130">
        <v>12125.0456542969</v>
      </c>
      <c r="AH677" s="130">
        <v>16.339751739486399</v>
      </c>
      <c r="AI677" s="130">
        <v>5225.7349853515598</v>
      </c>
      <c r="AL677" s="130">
        <v>4800.0002312554298</v>
      </c>
      <c r="AM677" s="130">
        <v>-393.36347724066599</v>
      </c>
    </row>
    <row r="678" spans="1:39" ht="16.5" hidden="1" x14ac:dyDescent="0.5">
      <c r="A678" s="20" t="str">
        <f>INDEX(Resource_Match!$B$2:$B$17,MATCH($H678,Resource_Match!$C$2:$C$17,0))</f>
        <v>Solar</v>
      </c>
      <c r="B678" s="20" t="str">
        <f>INDEX(Resource_Match!$A$2:$A$17,MATCH($H678,Resource_Match!$C$2:$C$17,0))</f>
        <v>Utility Solar</v>
      </c>
      <c r="C678" s="20" t="str">
        <f>IFERROR(INDEX(Project_Match!$C$3:$C$151,MATCH(I678,Project_Match!$A$3:$A$151,0)),"")</f>
        <v>New Solar</v>
      </c>
      <c r="D678" s="129" t="s">
        <v>409</v>
      </c>
      <c r="E678" s="129">
        <v>0</v>
      </c>
      <c r="F678" s="129" t="s">
        <v>407</v>
      </c>
      <c r="G678" s="130" t="s">
        <v>407</v>
      </c>
      <c r="H678" s="130" t="s">
        <v>45</v>
      </c>
      <c r="I678" s="130" t="s">
        <v>230</v>
      </c>
      <c r="J678" s="129">
        <v>2046</v>
      </c>
      <c r="K678" s="130">
        <v>8</v>
      </c>
      <c r="L678" s="130">
        <v>160</v>
      </c>
      <c r="M678" s="130">
        <v>43.200000762939503</v>
      </c>
      <c r="N678" s="130">
        <v>26.5540688821714</v>
      </c>
      <c r="O678" s="130">
        <v>319.81728172302201</v>
      </c>
      <c r="P678" s="130">
        <v>22.818013821562701</v>
      </c>
      <c r="R678" s="130">
        <v>52364.548339843801</v>
      </c>
      <c r="T678" s="130">
        <v>34344</v>
      </c>
      <c r="U678" s="130">
        <v>2920</v>
      </c>
      <c r="AB678" s="130">
        <v>10141.549999999999</v>
      </c>
      <c r="AC678" s="130">
        <v>10141.5526733398</v>
      </c>
      <c r="AD678" s="130">
        <v>31.710458605307402</v>
      </c>
      <c r="AF678" s="130">
        <v>10141.5526733398</v>
      </c>
      <c r="AG678" s="130">
        <v>11802.0565185547</v>
      </c>
      <c r="AH678" s="130">
        <v>16.339751739486399</v>
      </c>
      <c r="AI678" s="130">
        <v>5225.7349853515598</v>
      </c>
      <c r="AL678" s="130">
        <v>4800.0002312554298</v>
      </c>
      <c r="AM678" s="130">
        <v>-115.817456732853</v>
      </c>
    </row>
    <row r="679" spans="1:39" ht="16.5" hidden="1" x14ac:dyDescent="0.5">
      <c r="A679" s="20" t="str">
        <f>INDEX(Resource_Match!$B$2:$B$17,MATCH($H679,Resource_Match!$C$2:$C$17,0))</f>
        <v>Solar</v>
      </c>
      <c r="B679" s="20" t="str">
        <f>INDEX(Resource_Match!$A$2:$A$17,MATCH($H679,Resource_Match!$C$2:$C$17,0))</f>
        <v>Utility Solar</v>
      </c>
      <c r="C679" s="20" t="str">
        <f>IFERROR(INDEX(Project_Match!$C$3:$C$151,MATCH(I679,Project_Match!$A$3:$A$151,0)),"")</f>
        <v>New Solar</v>
      </c>
      <c r="D679" s="129" t="s">
        <v>409</v>
      </c>
      <c r="E679" s="129">
        <v>0</v>
      </c>
      <c r="F679" s="129" t="s">
        <v>407</v>
      </c>
      <c r="G679" s="130" t="s">
        <v>407</v>
      </c>
      <c r="H679" s="130" t="s">
        <v>45</v>
      </c>
      <c r="I679" s="130" t="s">
        <v>235</v>
      </c>
      <c r="J679" s="129">
        <v>2046</v>
      </c>
      <c r="K679" s="130">
        <v>8</v>
      </c>
      <c r="L679" s="130">
        <v>160</v>
      </c>
      <c r="M679" s="130">
        <v>43.200000762939503</v>
      </c>
      <c r="N679" s="130">
        <v>26.5540688821714</v>
      </c>
      <c r="O679" s="130">
        <v>319.81728172302201</v>
      </c>
      <c r="P679" s="130">
        <v>22.818013821562701</v>
      </c>
      <c r="R679" s="130">
        <v>52364.548339843801</v>
      </c>
      <c r="T679" s="130">
        <v>34344</v>
      </c>
      <c r="U679" s="130">
        <v>2920</v>
      </c>
      <c r="AB679" s="130">
        <v>9868.42</v>
      </c>
      <c r="AC679" s="130">
        <v>9868.4241333007794</v>
      </c>
      <c r="AD679" s="130">
        <v>30.856444280104</v>
      </c>
      <c r="AF679" s="130">
        <v>9868.4241333007794</v>
      </c>
      <c r="AG679" s="130">
        <v>11484.208557128901</v>
      </c>
      <c r="AH679" s="130">
        <v>16.339751739486399</v>
      </c>
      <c r="AI679" s="130">
        <v>5225.7349853515598</v>
      </c>
      <c r="AL679" s="130">
        <v>4800.0002312554298</v>
      </c>
      <c r="AM679" s="130">
        <v>157.31108330620901</v>
      </c>
    </row>
    <row r="680" spans="1:39" ht="16.5" hidden="1" x14ac:dyDescent="0.5">
      <c r="A680" s="20" t="str">
        <f>INDEX(Resource_Match!$B$2:$B$17,MATCH($H680,Resource_Match!$C$2:$C$17,0))</f>
        <v>Wind</v>
      </c>
      <c r="B680" s="20" t="str">
        <f>INDEX(Resource_Match!$A$2:$A$17,MATCH($H680,Resource_Match!$C$2:$C$17,0))</f>
        <v>Onshore Wind</v>
      </c>
      <c r="C680" s="20" t="str">
        <f>IFERROR(INDEX(Project_Match!$C$3:$C$151,MATCH(I680,Project_Match!$A$3:$A$151,0)),"")</f>
        <v>New Wind</v>
      </c>
      <c r="D680" s="129" t="s">
        <v>409</v>
      </c>
      <c r="E680" s="129">
        <v>0</v>
      </c>
      <c r="F680" s="129" t="s">
        <v>407</v>
      </c>
      <c r="G680" s="130" t="s">
        <v>407</v>
      </c>
      <c r="H680" s="130" t="s">
        <v>59</v>
      </c>
      <c r="I680" s="130" t="s">
        <v>278</v>
      </c>
      <c r="J680" s="129">
        <v>2046</v>
      </c>
      <c r="K680" s="130">
        <v>2</v>
      </c>
      <c r="L680" s="130">
        <v>200</v>
      </c>
      <c r="M680" s="130">
        <v>20</v>
      </c>
      <c r="N680" s="130">
        <v>36.7428280991506</v>
      </c>
      <c r="O680" s="130">
        <v>625.12152481079102</v>
      </c>
      <c r="P680" s="130">
        <v>35.680452329383101</v>
      </c>
      <c r="R680" s="130">
        <v>18612.812850952101</v>
      </c>
      <c r="T680" s="130">
        <v>16938</v>
      </c>
      <c r="U680" s="130">
        <v>536</v>
      </c>
      <c r="AB680" s="130">
        <v>46663.73</v>
      </c>
      <c r="AC680" s="130">
        <v>46663.729614257798</v>
      </c>
      <c r="AD680" s="130">
        <v>74.647452954658306</v>
      </c>
      <c r="AF680" s="130">
        <v>46663.729614257798</v>
      </c>
      <c r="AG680" s="130">
        <v>48053.128784179702</v>
      </c>
      <c r="AH680" s="130">
        <v>49.142016325597602</v>
      </c>
      <c r="AI680" s="130">
        <v>30719.7321777344</v>
      </c>
      <c r="AL680" s="130">
        <v>2222.2222900390602</v>
      </c>
      <c r="AM680" s="130">
        <v>-13721.7751464844</v>
      </c>
    </row>
    <row r="681" spans="1:39" ht="16.5" hidden="1" x14ac:dyDescent="0.5">
      <c r="A681" s="20" t="str">
        <f>INDEX(Resource_Match!$B$2:$B$17,MATCH($H681,Resource_Match!$C$2:$C$17,0))</f>
        <v>Wind</v>
      </c>
      <c r="B681" s="20" t="str">
        <f>INDEX(Resource_Match!$A$2:$A$17,MATCH($H681,Resource_Match!$C$2:$C$17,0))</f>
        <v>Onshore Wind</v>
      </c>
      <c r="C681" s="20" t="str">
        <f>IFERROR(INDEX(Project_Match!$C$3:$C$151,MATCH(I681,Project_Match!$A$3:$A$151,0)),"")</f>
        <v>New Wind</v>
      </c>
      <c r="D681" s="129" t="s">
        <v>409</v>
      </c>
      <c r="E681" s="129">
        <v>0</v>
      </c>
      <c r="F681" s="129" t="s">
        <v>407</v>
      </c>
      <c r="G681" s="130" t="s">
        <v>407</v>
      </c>
      <c r="H681" s="130" t="s">
        <v>59</v>
      </c>
      <c r="I681" s="130" t="s">
        <v>280</v>
      </c>
      <c r="J681" s="129">
        <v>2046</v>
      </c>
      <c r="K681" s="130">
        <v>2</v>
      </c>
      <c r="L681" s="130">
        <v>200</v>
      </c>
      <c r="M681" s="130">
        <v>24</v>
      </c>
      <c r="N681" s="130">
        <v>36.7428280991506</v>
      </c>
      <c r="O681" s="130">
        <v>625.12152481079102</v>
      </c>
      <c r="P681" s="130">
        <v>35.680452329383101</v>
      </c>
      <c r="R681" s="130">
        <v>18612.812850952101</v>
      </c>
      <c r="T681" s="130">
        <v>16938</v>
      </c>
      <c r="U681" s="130">
        <v>536</v>
      </c>
      <c r="AB681" s="130">
        <v>44140.4</v>
      </c>
      <c r="AC681" s="130">
        <v>44140.401000976599</v>
      </c>
      <c r="AD681" s="130">
        <v>70.610912037202297</v>
      </c>
      <c r="AF681" s="130">
        <v>44140.401000976599</v>
      </c>
      <c r="AG681" s="130">
        <v>45454.6669921875</v>
      </c>
      <c r="AH681" s="130">
        <v>49.142016325597602</v>
      </c>
      <c r="AI681" s="130">
        <v>30719.7321777344</v>
      </c>
      <c r="AL681" s="130">
        <v>2666.66674804688</v>
      </c>
      <c r="AM681" s="130">
        <v>-10754.0020751953</v>
      </c>
    </row>
    <row r="682" spans="1:39" ht="16.5" hidden="1" x14ac:dyDescent="0.5">
      <c r="A682" s="20" t="str">
        <f>INDEX(Resource_Match!$B$2:$B$17,MATCH($H682,Resource_Match!$C$2:$C$17,0))</f>
        <v>Battery Storage</v>
      </c>
      <c r="B682" s="20" t="str">
        <f>INDEX(Resource_Match!$A$2:$A$17,MATCH($H682,Resource_Match!$C$2:$C$17,0))</f>
        <v>Battery Storage</v>
      </c>
      <c r="C682" s="20" t="str">
        <f>IFERROR(INDEX(Project_Match!$C$3:$C$151,MATCH(I682,Project_Match!$A$3:$A$151,0)),"")</f>
        <v>New Paired Battery</v>
      </c>
      <c r="D682" s="129" t="s">
        <v>409</v>
      </c>
      <c r="E682" s="129">
        <v>0</v>
      </c>
      <c r="F682" s="129" t="s">
        <v>407</v>
      </c>
      <c r="G682" s="130" t="s">
        <v>407</v>
      </c>
      <c r="H682" s="130" t="s">
        <v>61</v>
      </c>
      <c r="I682" s="130" t="s">
        <v>363</v>
      </c>
      <c r="J682" s="129">
        <v>2046</v>
      </c>
      <c r="K682" s="130">
        <v>3</v>
      </c>
      <c r="L682" s="130">
        <v>12</v>
      </c>
      <c r="M682" s="130">
        <v>9.6000003814697301</v>
      </c>
      <c r="N682" s="130">
        <v>100.00000442725501</v>
      </c>
      <c r="AE682" s="130">
        <v>1783.59887695313</v>
      </c>
      <c r="AF682" s="130">
        <v>1783.59887695313</v>
      </c>
      <c r="AG682" s="130">
        <v>1783.59887695313</v>
      </c>
      <c r="AL682" s="130">
        <v>1066.6667416042801</v>
      </c>
      <c r="AM682" s="130">
        <v>-716.93213534884899</v>
      </c>
    </row>
    <row r="683" spans="1:39" ht="16.5" hidden="1" x14ac:dyDescent="0.5">
      <c r="A683" s="20" t="str">
        <f>INDEX(Resource_Match!$B$2:$B$17,MATCH($H683,Resource_Match!$C$2:$C$17,0))</f>
        <v>Solar</v>
      </c>
      <c r="B683" s="20" t="str">
        <f>INDEX(Resource_Match!$A$2:$A$17,MATCH($H683,Resource_Match!$C$2:$C$17,0))</f>
        <v>Utility Solar</v>
      </c>
      <c r="C683" s="20" t="str">
        <f>IFERROR(INDEX(Project_Match!$C$3:$C$151,MATCH(I683,Project_Match!$A$3:$A$151,0)),"")</f>
        <v>New Paired Solar</v>
      </c>
      <c r="D683" s="129" t="s">
        <v>409</v>
      </c>
      <c r="E683" s="129">
        <v>0</v>
      </c>
      <c r="F683" s="129" t="s">
        <v>407</v>
      </c>
      <c r="G683" s="130" t="s">
        <v>407</v>
      </c>
      <c r="H683" s="130" t="s">
        <v>45</v>
      </c>
      <c r="I683" s="130" t="s">
        <v>373</v>
      </c>
      <c r="J683" s="129">
        <v>2046</v>
      </c>
      <c r="K683" s="130">
        <v>1</v>
      </c>
      <c r="L683" s="130">
        <v>20</v>
      </c>
      <c r="M683" s="130">
        <v>5.4000000953674299</v>
      </c>
      <c r="N683" s="130">
        <v>26.5540688821714</v>
      </c>
      <c r="O683" s="130">
        <v>39.977160215377801</v>
      </c>
      <c r="P683" s="130">
        <v>22.818013821562701</v>
      </c>
      <c r="R683" s="130">
        <v>6545.5685424804697</v>
      </c>
      <c r="T683" s="130">
        <v>4293</v>
      </c>
      <c r="U683" s="130">
        <v>365</v>
      </c>
      <c r="AB683" s="130">
        <v>953.78</v>
      </c>
      <c r="AC683" s="130">
        <v>953.77785873413097</v>
      </c>
      <c r="AD683" s="130">
        <v>23.8580692974597</v>
      </c>
      <c r="AF683" s="130">
        <v>953.77785873413097</v>
      </c>
      <c r="AG683" s="130">
        <v>1109.9425315856899</v>
      </c>
      <c r="AH683" s="130">
        <v>16.339751739486399</v>
      </c>
      <c r="AI683" s="130">
        <v>653.21687316894497</v>
      </c>
      <c r="AL683" s="130">
        <v>600.00002890692804</v>
      </c>
      <c r="AM683" s="130">
        <v>299.439043341743</v>
      </c>
    </row>
    <row r="684" spans="1:39" ht="16.5" hidden="1" x14ac:dyDescent="0.5">
      <c r="A684" s="20" t="str">
        <f>INDEX(Resource_Match!$B$2:$B$17,MATCH($H684,Resource_Match!$C$2:$C$17,0))</f>
        <v>Wind</v>
      </c>
      <c r="B684" s="20" t="str">
        <f>INDEX(Resource_Match!$A$2:$A$17,MATCH($H684,Resource_Match!$C$2:$C$17,0))</f>
        <v>Onshore Wind</v>
      </c>
      <c r="C684" s="20" t="str">
        <f>IFERROR(INDEX(Project_Match!$C$3:$C$151,MATCH(I684,Project_Match!$A$3:$A$151,0)),"")</f>
        <v>New Wind</v>
      </c>
      <c r="D684" s="129" t="s">
        <v>409</v>
      </c>
      <c r="E684" s="129">
        <v>0</v>
      </c>
      <c r="F684" s="129" t="s">
        <v>407</v>
      </c>
      <c r="G684" s="130" t="s">
        <v>407</v>
      </c>
      <c r="H684" s="130" t="s">
        <v>59</v>
      </c>
      <c r="I684" s="130" t="s">
        <v>387</v>
      </c>
      <c r="J684" s="129">
        <v>2046</v>
      </c>
      <c r="K684" s="130">
        <v>4</v>
      </c>
      <c r="L684" s="130">
        <v>400</v>
      </c>
      <c r="M684" s="130">
        <v>48</v>
      </c>
      <c r="N684" s="130">
        <v>36.7428280991506</v>
      </c>
      <c r="O684" s="130">
        <v>1250.24304962158</v>
      </c>
      <c r="P684" s="130">
        <v>35.680452329383101</v>
      </c>
      <c r="R684" s="130">
        <v>37225.625701904297</v>
      </c>
      <c r="T684" s="130">
        <v>33876</v>
      </c>
      <c r="U684" s="130">
        <v>1072</v>
      </c>
      <c r="AB684" s="130">
        <v>64838.78</v>
      </c>
      <c r="AC684" s="130">
        <v>64838.779052734397</v>
      </c>
      <c r="AD684" s="130">
        <v>51.860939416827399</v>
      </c>
      <c r="AF684" s="130">
        <v>64838.779052734397</v>
      </c>
      <c r="AG684" s="130">
        <v>66769.3369140625</v>
      </c>
      <c r="AH684" s="130">
        <v>49.142016325597602</v>
      </c>
      <c r="AI684" s="130">
        <v>61439.464355468801</v>
      </c>
      <c r="AL684" s="130">
        <v>5333.33349609375</v>
      </c>
      <c r="AM684" s="130">
        <v>1934.01879882813</v>
      </c>
    </row>
    <row r="685" spans="1:39" ht="16.5" hidden="1" x14ac:dyDescent="0.5">
      <c r="A685" s="20" t="str">
        <f>INDEX(Resource_Match!$B$2:$B$17,MATCH($H685,Resource_Match!$C$2:$C$17,0))</f>
        <v>Wind</v>
      </c>
      <c r="B685" s="20" t="str">
        <f>INDEX(Resource_Match!$A$2:$A$17,MATCH($H685,Resource_Match!$C$2:$C$17,0))</f>
        <v>Onshore Wind</v>
      </c>
      <c r="C685" s="20" t="str">
        <f>IFERROR(INDEX(Project_Match!$C$3:$C$151,MATCH(I685,Project_Match!$A$3:$A$151,0)),"")</f>
        <v>New Wind</v>
      </c>
      <c r="D685" s="129" t="s">
        <v>409</v>
      </c>
      <c r="E685" s="129">
        <v>0</v>
      </c>
      <c r="F685" s="129" t="s">
        <v>407</v>
      </c>
      <c r="G685" s="130" t="s">
        <v>407</v>
      </c>
      <c r="H685" s="130" t="s">
        <v>59</v>
      </c>
      <c r="I685" s="130" t="s">
        <v>388</v>
      </c>
      <c r="J685" s="129">
        <v>2046</v>
      </c>
      <c r="K685" s="130">
        <v>4</v>
      </c>
      <c r="L685" s="130">
        <v>400</v>
      </c>
      <c r="M685" s="130">
        <v>48</v>
      </c>
      <c r="N685" s="130">
        <v>36.7428280991506</v>
      </c>
      <c r="O685" s="130">
        <v>1250.24304962158</v>
      </c>
      <c r="P685" s="130">
        <v>35.680452329383101</v>
      </c>
      <c r="R685" s="130">
        <v>37225.625701904297</v>
      </c>
      <c r="T685" s="130">
        <v>33876</v>
      </c>
      <c r="U685" s="130">
        <v>1072</v>
      </c>
      <c r="AB685" s="130">
        <v>64115.64</v>
      </c>
      <c r="AC685" s="130">
        <v>64115.639404296897</v>
      </c>
      <c r="AD685" s="130">
        <v>51.282540161853397</v>
      </c>
      <c r="AF685" s="130">
        <v>64115.639404296897</v>
      </c>
      <c r="AG685" s="130">
        <v>66024.664550781294</v>
      </c>
      <c r="AH685" s="130">
        <v>49.142016325597602</v>
      </c>
      <c r="AI685" s="130">
        <v>61439.464355468801</v>
      </c>
      <c r="AL685" s="130">
        <v>5333.33349609375</v>
      </c>
      <c r="AM685" s="130">
        <v>2657.15844726563</v>
      </c>
    </row>
    <row r="686" spans="1:39" ht="16.5" hidden="1" x14ac:dyDescent="0.5">
      <c r="A686" s="20" t="str">
        <f>INDEX(Resource_Match!$B$2:$B$17,MATCH($H686,Resource_Match!$C$2:$C$17,0))</f>
        <v>Capacity Only PPA</v>
      </c>
      <c r="B686" s="20" t="str">
        <f>INDEX(Resource_Match!$A$2:$A$17,MATCH($H686,Resource_Match!$C$2:$C$17,0))</f>
        <v>Capacity Only PPA</v>
      </c>
      <c r="C686" s="20" t="str">
        <f>IFERROR(INDEX(Project_Match!$C$3:$C$151,MATCH(I686,Project_Match!$A$3:$A$151,0)),"")</f>
        <v/>
      </c>
      <c r="D686" s="129" t="s">
        <v>409</v>
      </c>
      <c r="E686" s="129">
        <v>0</v>
      </c>
      <c r="F686" s="129" t="s">
        <v>407</v>
      </c>
      <c r="G686" s="130" t="s">
        <v>407</v>
      </c>
      <c r="H686" s="130" t="s">
        <v>402</v>
      </c>
      <c r="I686" s="130" t="s">
        <v>432</v>
      </c>
      <c r="J686" s="129">
        <v>2046</v>
      </c>
      <c r="K686" s="130">
        <v>3</v>
      </c>
      <c r="L686" s="130">
        <v>150</v>
      </c>
      <c r="M686" s="130">
        <v>150</v>
      </c>
      <c r="N686" s="130">
        <v>0</v>
      </c>
      <c r="AE686" s="130">
        <v>16591.1103515625</v>
      </c>
      <c r="AF686" s="130">
        <v>16591.1103515625</v>
      </c>
      <c r="AG686" s="130">
        <v>16591.1103515625</v>
      </c>
      <c r="AL686" s="130">
        <v>16666.667175293001</v>
      </c>
      <c r="AM686" s="130">
        <v>75.556823730468807</v>
      </c>
    </row>
    <row r="687" spans="1:39" x14ac:dyDescent="0.5">
      <c r="A687" s="20" t="str">
        <f>INDEX(Resource_Match!$B$2:$B$17,MATCH($H687,Resource_Match!$C$2:$C$17,0))</f>
        <v>Gas</v>
      </c>
      <c r="B687" s="20" t="str">
        <f>INDEX(Resource_Match!$A$2:$A$17,MATCH($H687,Resource_Match!$C$2:$C$17,0))</f>
        <v>Gas</v>
      </c>
      <c r="C687" s="20" t="str">
        <f>IFERROR(INDEX(Project_Match!$C$3:$C$151,MATCH(I687,Project_Match!$A$3:$A$151,0)),"")</f>
        <v/>
      </c>
      <c r="D687" s="129" t="s">
        <v>409</v>
      </c>
      <c r="E687" s="129">
        <v>0</v>
      </c>
      <c r="F687" s="129" t="s">
        <v>407</v>
      </c>
      <c r="G687" s="130" t="s">
        <v>407</v>
      </c>
      <c r="H687" s="130" t="s">
        <v>41</v>
      </c>
      <c r="I687" s="130" t="s">
        <v>445</v>
      </c>
      <c r="J687" s="129">
        <v>2046</v>
      </c>
      <c r="K687" s="130">
        <v>1</v>
      </c>
      <c r="L687" s="130">
        <v>125</v>
      </c>
      <c r="M687" s="130">
        <v>125</v>
      </c>
      <c r="N687" s="130">
        <v>87.457656511977405</v>
      </c>
      <c r="AE687" s="130">
        <v>1642.2592163085901</v>
      </c>
      <c r="AF687" s="130">
        <v>1642.2592163085901</v>
      </c>
      <c r="AG687" s="130">
        <v>1642.2592163085901</v>
      </c>
      <c r="AL687" s="130">
        <v>13888.889312744101</v>
      </c>
      <c r="AM687" s="130">
        <v>12246.6300964355</v>
      </c>
    </row>
    <row r="688" spans="1:39" ht="16.5" hidden="1" x14ac:dyDescent="0.5">
      <c r="A688" s="20" t="str">
        <f>INDEX(Resource_Match!$B$2:$B$17,MATCH($H688,Resource_Match!$C$2:$C$17,0))</f>
        <v>Solar</v>
      </c>
      <c r="B688" s="20" t="str">
        <f>INDEX(Resource_Match!$A$2:$A$17,MATCH($H688,Resource_Match!$C$2:$C$17,0))</f>
        <v>Utility Solar</v>
      </c>
      <c r="C688" s="20" t="str">
        <f>IFERROR(INDEX(Project_Match!$C$3:$C$151,MATCH(I688,Project_Match!$A$3:$A$151,0)),"")</f>
        <v>New Solar</v>
      </c>
      <c r="D688" s="129" t="s">
        <v>409</v>
      </c>
      <c r="E688" s="129">
        <v>0</v>
      </c>
      <c r="F688" s="129" t="s">
        <v>407</v>
      </c>
      <c r="G688" s="130" t="s">
        <v>407</v>
      </c>
      <c r="H688" s="130" t="s">
        <v>45</v>
      </c>
      <c r="I688" s="130" t="s">
        <v>219</v>
      </c>
      <c r="J688" s="129">
        <v>2047</v>
      </c>
      <c r="K688" s="130">
        <v>30</v>
      </c>
      <c r="L688" s="130">
        <v>600</v>
      </c>
      <c r="M688" s="130">
        <v>162</v>
      </c>
      <c r="N688" s="130">
        <v>26.578897682317699</v>
      </c>
      <c r="O688" s="130">
        <v>1169.4719543456999</v>
      </c>
      <c r="P688" s="130">
        <v>22.250227441889301</v>
      </c>
      <c r="R688" s="130">
        <v>227514.88232421901</v>
      </c>
      <c r="T688" s="130">
        <v>129030</v>
      </c>
      <c r="U688" s="130">
        <v>10950</v>
      </c>
      <c r="AB688" s="130">
        <v>41605.54</v>
      </c>
      <c r="AC688" s="130">
        <v>41605.540527343801</v>
      </c>
      <c r="AD688" s="130">
        <v>35.576347404261803</v>
      </c>
      <c r="AF688" s="130">
        <v>41605.540527343801</v>
      </c>
      <c r="AG688" s="130">
        <v>49699.691162109397</v>
      </c>
      <c r="AH688" s="130">
        <v>13.786594421994</v>
      </c>
      <c r="AI688" s="130">
        <v>16123.035522460899</v>
      </c>
      <c r="AL688" s="130">
        <v>18000.000549316399</v>
      </c>
      <c r="AM688" s="130">
        <v>-7482.5044555664099</v>
      </c>
    </row>
    <row r="689" spans="1:39" ht="16.5" hidden="1" x14ac:dyDescent="0.5">
      <c r="A689" s="20" t="str">
        <f>INDEX(Resource_Match!$B$2:$B$17,MATCH($H689,Resource_Match!$C$2:$C$17,0))</f>
        <v>Solar</v>
      </c>
      <c r="B689" s="20" t="str">
        <f>INDEX(Resource_Match!$A$2:$A$17,MATCH($H689,Resource_Match!$C$2:$C$17,0))</f>
        <v>Utility Solar</v>
      </c>
      <c r="C689" s="20" t="str">
        <f>IFERROR(INDEX(Project_Match!$C$3:$C$151,MATCH(I689,Project_Match!$A$3:$A$151,0)),"")</f>
        <v>New Solar</v>
      </c>
      <c r="D689" s="129" t="s">
        <v>409</v>
      </c>
      <c r="E689" s="129">
        <v>0</v>
      </c>
      <c r="F689" s="129" t="s">
        <v>407</v>
      </c>
      <c r="G689" s="130" t="s">
        <v>407</v>
      </c>
      <c r="H689" s="130" t="s">
        <v>45</v>
      </c>
      <c r="I689" s="130" t="s">
        <v>220</v>
      </c>
      <c r="J689" s="129">
        <v>2047</v>
      </c>
      <c r="K689" s="130">
        <v>30</v>
      </c>
      <c r="L689" s="130">
        <v>600</v>
      </c>
      <c r="M689" s="130">
        <v>162</v>
      </c>
      <c r="N689" s="130">
        <v>26.578897682317699</v>
      </c>
      <c r="O689" s="130">
        <v>1169.4719543456999</v>
      </c>
      <c r="P689" s="130">
        <v>22.250227441889301</v>
      </c>
      <c r="R689" s="130">
        <v>227514.88232421901</v>
      </c>
      <c r="T689" s="130">
        <v>129030</v>
      </c>
      <c r="U689" s="130">
        <v>10950</v>
      </c>
      <c r="AB689" s="130">
        <v>41063.18</v>
      </c>
      <c r="AC689" s="130">
        <v>41063.181884765603</v>
      </c>
      <c r="AD689" s="130">
        <v>35.112583702564898</v>
      </c>
      <c r="AF689" s="130">
        <v>41063.181884765603</v>
      </c>
      <c r="AG689" s="130">
        <v>49051.817871093801</v>
      </c>
      <c r="AH689" s="130">
        <v>13.786594421994</v>
      </c>
      <c r="AI689" s="130">
        <v>16123.035522460899</v>
      </c>
      <c r="AL689" s="130">
        <v>18000.000549316399</v>
      </c>
      <c r="AM689" s="130">
        <v>-6940.1458129882803</v>
      </c>
    </row>
    <row r="690" spans="1:39" ht="16.5" hidden="1" x14ac:dyDescent="0.5">
      <c r="A690" s="20" t="str">
        <f>INDEX(Resource_Match!$B$2:$B$17,MATCH($H690,Resource_Match!$C$2:$C$17,0))</f>
        <v>Solar</v>
      </c>
      <c r="B690" s="20" t="str">
        <f>INDEX(Resource_Match!$A$2:$A$17,MATCH($H690,Resource_Match!$C$2:$C$17,0))</f>
        <v>Utility Solar</v>
      </c>
      <c r="C690" s="20" t="str">
        <f>IFERROR(INDEX(Project_Match!$C$3:$C$151,MATCH(I690,Project_Match!$A$3:$A$151,0)),"")</f>
        <v>New Solar</v>
      </c>
      <c r="D690" s="129" t="s">
        <v>409</v>
      </c>
      <c r="E690" s="129">
        <v>0</v>
      </c>
      <c r="F690" s="129" t="s">
        <v>407</v>
      </c>
      <c r="G690" s="130" t="s">
        <v>407</v>
      </c>
      <c r="H690" s="130" t="s">
        <v>45</v>
      </c>
      <c r="I690" s="130" t="s">
        <v>221</v>
      </c>
      <c r="J690" s="129">
        <v>2047</v>
      </c>
      <c r="K690" s="130">
        <v>23</v>
      </c>
      <c r="L690" s="130">
        <v>460</v>
      </c>
      <c r="M690" s="130">
        <v>124.200004577637</v>
      </c>
      <c r="N690" s="130">
        <v>26.578897707562199</v>
      </c>
      <c r="O690" s="130">
        <v>896.59515762329102</v>
      </c>
      <c r="P690" s="130">
        <v>22.250227258866701</v>
      </c>
      <c r="R690" s="130">
        <v>174428.08447265599</v>
      </c>
      <c r="T690" s="130">
        <v>98923</v>
      </c>
      <c r="U690" s="130">
        <v>8395</v>
      </c>
      <c r="AB690" s="130">
        <v>31069.37</v>
      </c>
      <c r="AC690" s="130">
        <v>31069.367797851599</v>
      </c>
      <c r="AD690" s="130">
        <v>34.652616104029299</v>
      </c>
      <c r="AF690" s="130">
        <v>31069.367797851599</v>
      </c>
      <c r="AG690" s="130">
        <v>37113.757080078103</v>
      </c>
      <c r="AH690" s="130">
        <v>13.786593543781001</v>
      </c>
      <c r="AI690" s="130">
        <v>12360.9930114746</v>
      </c>
      <c r="AL690" s="130">
        <v>13800.000929768899</v>
      </c>
      <c r="AM690" s="130">
        <v>-4908.3738566080601</v>
      </c>
    </row>
    <row r="691" spans="1:39" ht="16.5" hidden="1" x14ac:dyDescent="0.5">
      <c r="A691" s="20" t="str">
        <f>INDEX(Resource_Match!$B$2:$B$17,MATCH($H691,Resource_Match!$C$2:$C$17,0))</f>
        <v>Solar</v>
      </c>
      <c r="B691" s="20" t="str">
        <f>INDEX(Resource_Match!$A$2:$A$17,MATCH($H691,Resource_Match!$C$2:$C$17,0))</f>
        <v>Utility Solar</v>
      </c>
      <c r="C691" s="20" t="str">
        <f>IFERROR(INDEX(Project_Match!$C$3:$C$151,MATCH(I691,Project_Match!$A$3:$A$151,0)),"")</f>
        <v>New Solar</v>
      </c>
      <c r="D691" s="129" t="s">
        <v>409</v>
      </c>
      <c r="E691" s="129">
        <v>0</v>
      </c>
      <c r="F691" s="129" t="s">
        <v>407</v>
      </c>
      <c r="G691" s="130" t="s">
        <v>407</v>
      </c>
      <c r="H691" s="130" t="s">
        <v>45</v>
      </c>
      <c r="I691" s="130" t="s">
        <v>225</v>
      </c>
      <c r="J691" s="129">
        <v>2047</v>
      </c>
      <c r="K691" s="130">
        <v>8</v>
      </c>
      <c r="L691" s="130">
        <v>160</v>
      </c>
      <c r="M691" s="130">
        <v>43.200000762939503</v>
      </c>
      <c r="N691" s="130">
        <v>26.578898163146601</v>
      </c>
      <c r="O691" s="130">
        <v>311.85919380188</v>
      </c>
      <c r="P691" s="130">
        <v>22.250227868284799</v>
      </c>
      <c r="R691" s="130">
        <v>60670.638061523401</v>
      </c>
      <c r="T691" s="130">
        <v>34408</v>
      </c>
      <c r="U691" s="130">
        <v>2920</v>
      </c>
      <c r="AB691" s="130">
        <v>10383.35</v>
      </c>
      <c r="AC691" s="130">
        <v>10383.3537597656</v>
      </c>
      <c r="AD691" s="130">
        <v>33.295006099329697</v>
      </c>
      <c r="AF691" s="130">
        <v>10383.3537597656</v>
      </c>
      <c r="AG691" s="130">
        <v>12403.3828735352</v>
      </c>
      <c r="AH691" s="130">
        <v>13.786594242602</v>
      </c>
      <c r="AI691" s="130">
        <v>4299.4761657714798</v>
      </c>
      <c r="AL691" s="130">
        <v>4800.0002312554298</v>
      </c>
      <c r="AM691" s="130">
        <v>-1283.87736273871</v>
      </c>
    </row>
    <row r="692" spans="1:39" ht="16.5" hidden="1" x14ac:dyDescent="0.5">
      <c r="A692" s="20" t="str">
        <f>INDEX(Resource_Match!$B$2:$B$17,MATCH($H692,Resource_Match!$C$2:$C$17,0))</f>
        <v>Solar</v>
      </c>
      <c r="B692" s="20" t="str">
        <f>INDEX(Resource_Match!$A$2:$A$17,MATCH($H692,Resource_Match!$C$2:$C$17,0))</f>
        <v>Utility Solar</v>
      </c>
      <c r="C692" s="20" t="str">
        <f>IFERROR(INDEX(Project_Match!$C$3:$C$151,MATCH(I692,Project_Match!$A$3:$A$151,0)),"")</f>
        <v>New Solar</v>
      </c>
      <c r="D692" s="129" t="s">
        <v>409</v>
      </c>
      <c r="E692" s="129">
        <v>0</v>
      </c>
      <c r="F692" s="129" t="s">
        <v>407</v>
      </c>
      <c r="G692" s="130" t="s">
        <v>407</v>
      </c>
      <c r="H692" s="130" t="s">
        <v>45</v>
      </c>
      <c r="I692" s="130" t="s">
        <v>230</v>
      </c>
      <c r="J692" s="129">
        <v>2047</v>
      </c>
      <c r="K692" s="130">
        <v>8</v>
      </c>
      <c r="L692" s="130">
        <v>160</v>
      </c>
      <c r="M692" s="130">
        <v>43.200000762939503</v>
      </c>
      <c r="N692" s="130">
        <v>26.578898163146601</v>
      </c>
      <c r="O692" s="130">
        <v>311.85919380188</v>
      </c>
      <c r="P692" s="130">
        <v>22.250227868284799</v>
      </c>
      <c r="R692" s="130">
        <v>60670.638061523401</v>
      </c>
      <c r="T692" s="130">
        <v>34408</v>
      </c>
      <c r="U692" s="130">
        <v>2920</v>
      </c>
      <c r="AB692" s="130">
        <v>10106.76</v>
      </c>
      <c r="AC692" s="130">
        <v>10106.7604980469</v>
      </c>
      <c r="AD692" s="130">
        <v>32.408088967444598</v>
      </c>
      <c r="AF692" s="130">
        <v>10106.7604980469</v>
      </c>
      <c r="AG692" s="130">
        <v>12072.9797363281</v>
      </c>
      <c r="AH692" s="130">
        <v>13.786594242602</v>
      </c>
      <c r="AI692" s="130">
        <v>4299.4761657714798</v>
      </c>
      <c r="AL692" s="130">
        <v>4800.0002312554298</v>
      </c>
      <c r="AM692" s="130">
        <v>-1007.28410101996</v>
      </c>
    </row>
    <row r="693" spans="1:39" ht="16.5" hidden="1" x14ac:dyDescent="0.5">
      <c r="A693" s="20" t="str">
        <f>INDEX(Resource_Match!$B$2:$B$17,MATCH($H693,Resource_Match!$C$2:$C$17,0))</f>
        <v>Solar</v>
      </c>
      <c r="B693" s="20" t="str">
        <f>INDEX(Resource_Match!$A$2:$A$17,MATCH($H693,Resource_Match!$C$2:$C$17,0))</f>
        <v>Utility Solar</v>
      </c>
      <c r="C693" s="20" t="str">
        <f>IFERROR(INDEX(Project_Match!$C$3:$C$151,MATCH(I693,Project_Match!$A$3:$A$151,0)),"")</f>
        <v>New Solar</v>
      </c>
      <c r="D693" s="129" t="s">
        <v>409</v>
      </c>
      <c r="E693" s="129">
        <v>0</v>
      </c>
      <c r="F693" s="129" t="s">
        <v>407</v>
      </c>
      <c r="G693" s="130" t="s">
        <v>407</v>
      </c>
      <c r="H693" s="130" t="s">
        <v>45</v>
      </c>
      <c r="I693" s="130" t="s">
        <v>235</v>
      </c>
      <c r="J693" s="129">
        <v>2047</v>
      </c>
      <c r="K693" s="130">
        <v>8</v>
      </c>
      <c r="L693" s="130">
        <v>160</v>
      </c>
      <c r="M693" s="130">
        <v>43.200000762939503</v>
      </c>
      <c r="N693" s="130">
        <v>26.578898163146601</v>
      </c>
      <c r="O693" s="130">
        <v>311.85919380188</v>
      </c>
      <c r="P693" s="130">
        <v>22.250227868284799</v>
      </c>
      <c r="R693" s="130">
        <v>60670.638061523401</v>
      </c>
      <c r="T693" s="130">
        <v>34408</v>
      </c>
      <c r="U693" s="130">
        <v>2920</v>
      </c>
      <c r="AB693" s="130">
        <v>9834.57</v>
      </c>
      <c r="AC693" s="130">
        <v>9834.568359375</v>
      </c>
      <c r="AD693" s="130">
        <v>31.535284368184399</v>
      </c>
      <c r="AF693" s="130">
        <v>9834.568359375</v>
      </c>
      <c r="AG693" s="130">
        <v>11747.833984375</v>
      </c>
      <c r="AH693" s="130">
        <v>13.786594242602</v>
      </c>
      <c r="AI693" s="130">
        <v>4299.4761657714798</v>
      </c>
      <c r="AL693" s="130">
        <v>4800.0002312554298</v>
      </c>
      <c r="AM693" s="130">
        <v>-735.09196234808803</v>
      </c>
    </row>
    <row r="694" spans="1:39" ht="16.5" hidden="1" x14ac:dyDescent="0.5">
      <c r="A694" s="20" t="str">
        <f>INDEX(Resource_Match!$B$2:$B$17,MATCH($H694,Resource_Match!$C$2:$C$17,0))</f>
        <v>Wind</v>
      </c>
      <c r="B694" s="20" t="str">
        <f>INDEX(Resource_Match!$A$2:$A$17,MATCH($H694,Resource_Match!$C$2:$C$17,0))</f>
        <v>Onshore Wind</v>
      </c>
      <c r="C694" s="20" t="str">
        <f>IFERROR(INDEX(Project_Match!$C$3:$C$151,MATCH(I694,Project_Match!$A$3:$A$151,0)),"")</f>
        <v>New Wind</v>
      </c>
      <c r="D694" s="129" t="s">
        <v>409</v>
      </c>
      <c r="E694" s="129">
        <v>0</v>
      </c>
      <c r="F694" s="129" t="s">
        <v>407</v>
      </c>
      <c r="G694" s="130" t="s">
        <v>407</v>
      </c>
      <c r="H694" s="130" t="s">
        <v>59</v>
      </c>
      <c r="I694" s="130" t="s">
        <v>278</v>
      </c>
      <c r="J694" s="129">
        <v>2047</v>
      </c>
      <c r="K694" s="130">
        <v>2</v>
      </c>
      <c r="L694" s="130">
        <v>200</v>
      </c>
      <c r="M694" s="130">
        <v>20</v>
      </c>
      <c r="N694" s="130">
        <v>36.621334890252399</v>
      </c>
      <c r="O694" s="130">
        <v>617.85967826843296</v>
      </c>
      <c r="P694" s="130">
        <v>35.265963371485903</v>
      </c>
      <c r="R694" s="130">
        <v>23746.125335693399</v>
      </c>
      <c r="T694" s="130">
        <v>16926</v>
      </c>
      <c r="U694" s="130">
        <v>550</v>
      </c>
      <c r="AB694" s="130">
        <v>47136.32</v>
      </c>
      <c r="AC694" s="130">
        <v>47136.323974609397</v>
      </c>
      <c r="AD694" s="130">
        <v>76.289691061747405</v>
      </c>
      <c r="AF694" s="130">
        <v>47136.323974609397</v>
      </c>
      <c r="AG694" s="130">
        <v>48947.909912109397</v>
      </c>
      <c r="AH694" s="130">
        <v>50.302983071538897</v>
      </c>
      <c r="AI694" s="130">
        <v>31080.184936523401</v>
      </c>
      <c r="AL694" s="130">
        <v>2222.2222900390602</v>
      </c>
      <c r="AM694" s="130">
        <v>-13833.9167480469</v>
      </c>
    </row>
    <row r="695" spans="1:39" ht="16.5" hidden="1" x14ac:dyDescent="0.5">
      <c r="A695" s="20" t="str">
        <f>INDEX(Resource_Match!$B$2:$B$17,MATCH($H695,Resource_Match!$C$2:$C$17,0))</f>
        <v>Wind</v>
      </c>
      <c r="B695" s="20" t="str">
        <f>INDEX(Resource_Match!$A$2:$A$17,MATCH($H695,Resource_Match!$C$2:$C$17,0))</f>
        <v>Onshore Wind</v>
      </c>
      <c r="C695" s="20" t="str">
        <f>IFERROR(INDEX(Project_Match!$C$3:$C$151,MATCH(I695,Project_Match!$A$3:$A$151,0)),"")</f>
        <v>New Wind</v>
      </c>
      <c r="D695" s="129" t="s">
        <v>409</v>
      </c>
      <c r="E695" s="129">
        <v>0</v>
      </c>
      <c r="F695" s="129" t="s">
        <v>407</v>
      </c>
      <c r="G695" s="130" t="s">
        <v>407</v>
      </c>
      <c r="H695" s="130" t="s">
        <v>59</v>
      </c>
      <c r="I695" s="130" t="s">
        <v>280</v>
      </c>
      <c r="J695" s="129">
        <v>2047</v>
      </c>
      <c r="K695" s="130">
        <v>2</v>
      </c>
      <c r="L695" s="130">
        <v>200</v>
      </c>
      <c r="M695" s="130">
        <v>24</v>
      </c>
      <c r="N695" s="130">
        <v>36.621334890252399</v>
      </c>
      <c r="O695" s="130">
        <v>617.85967826843296</v>
      </c>
      <c r="P695" s="130">
        <v>35.265963371485903</v>
      </c>
      <c r="R695" s="130">
        <v>23746.125335693399</v>
      </c>
      <c r="T695" s="130">
        <v>16926</v>
      </c>
      <c r="U695" s="130">
        <v>550</v>
      </c>
      <c r="AB695" s="130">
        <v>44587.44</v>
      </c>
      <c r="AC695" s="130">
        <v>44587.444458007798</v>
      </c>
      <c r="AD695" s="130">
        <v>72.164353859383198</v>
      </c>
      <c r="AF695" s="130">
        <v>44587.444458007798</v>
      </c>
      <c r="AG695" s="130">
        <v>46301.068847656301</v>
      </c>
      <c r="AH695" s="130">
        <v>50.302983071538897</v>
      </c>
      <c r="AI695" s="130">
        <v>31080.184936523401</v>
      </c>
      <c r="AL695" s="130">
        <v>2666.66674804688</v>
      </c>
      <c r="AM695" s="130">
        <v>-10840.5927734375</v>
      </c>
    </row>
    <row r="696" spans="1:39" ht="16.5" hidden="1" x14ac:dyDescent="0.5">
      <c r="A696" s="20" t="str">
        <f>INDEX(Resource_Match!$B$2:$B$17,MATCH($H696,Resource_Match!$C$2:$C$17,0))</f>
        <v>Battery Storage</v>
      </c>
      <c r="B696" s="20" t="str">
        <f>INDEX(Resource_Match!$A$2:$A$17,MATCH($H696,Resource_Match!$C$2:$C$17,0))</f>
        <v>Battery Storage</v>
      </c>
      <c r="C696" s="20" t="str">
        <f>IFERROR(INDEX(Project_Match!$C$3:$C$151,MATCH(I696,Project_Match!$A$3:$A$151,0)),"")</f>
        <v>New Paired Battery</v>
      </c>
      <c r="D696" s="129" t="s">
        <v>409</v>
      </c>
      <c r="E696" s="129">
        <v>0</v>
      </c>
      <c r="F696" s="129" t="s">
        <v>407</v>
      </c>
      <c r="G696" s="130" t="s">
        <v>407</v>
      </c>
      <c r="H696" s="130" t="s">
        <v>61</v>
      </c>
      <c r="I696" s="130" t="s">
        <v>363</v>
      </c>
      <c r="J696" s="129">
        <v>2047</v>
      </c>
      <c r="K696" s="130">
        <v>3</v>
      </c>
      <c r="L696" s="130">
        <v>12</v>
      </c>
      <c r="M696" s="130">
        <v>9.6000003814697301</v>
      </c>
      <c r="N696" s="130">
        <v>100.00000442725501</v>
      </c>
      <c r="AE696" s="130">
        <v>1822.83801269531</v>
      </c>
      <c r="AF696" s="130">
        <v>1822.83801269531</v>
      </c>
      <c r="AG696" s="130">
        <v>1822.83801269531</v>
      </c>
      <c r="AL696" s="130">
        <v>1066.6667416042801</v>
      </c>
      <c r="AM696" s="130">
        <v>-756.17127109103603</v>
      </c>
    </row>
    <row r="697" spans="1:39" ht="16.5" hidden="1" x14ac:dyDescent="0.5">
      <c r="A697" s="20" t="str">
        <f>INDEX(Resource_Match!$B$2:$B$17,MATCH($H697,Resource_Match!$C$2:$C$17,0))</f>
        <v>Solar</v>
      </c>
      <c r="B697" s="20" t="str">
        <f>INDEX(Resource_Match!$A$2:$A$17,MATCH($H697,Resource_Match!$C$2:$C$17,0))</f>
        <v>Utility Solar</v>
      </c>
      <c r="C697" s="20" t="str">
        <f>IFERROR(INDEX(Project_Match!$C$3:$C$151,MATCH(I697,Project_Match!$A$3:$A$151,0)),"")</f>
        <v>New Paired Solar</v>
      </c>
      <c r="D697" s="129" t="s">
        <v>409</v>
      </c>
      <c r="E697" s="129">
        <v>0</v>
      </c>
      <c r="F697" s="129" t="s">
        <v>407</v>
      </c>
      <c r="G697" s="130" t="s">
        <v>407</v>
      </c>
      <c r="H697" s="130" t="s">
        <v>45</v>
      </c>
      <c r="I697" s="130" t="s">
        <v>373</v>
      </c>
      <c r="J697" s="129">
        <v>2047</v>
      </c>
      <c r="K697" s="130">
        <v>1</v>
      </c>
      <c r="L697" s="130">
        <v>20</v>
      </c>
      <c r="M697" s="130">
        <v>5.4000000953674299</v>
      </c>
      <c r="N697" s="130">
        <v>26.578898163146601</v>
      </c>
      <c r="O697" s="130">
        <v>38.982399225235</v>
      </c>
      <c r="P697" s="130">
        <v>22.250227868284799</v>
      </c>
      <c r="R697" s="130">
        <v>7583.8297576904297</v>
      </c>
      <c r="T697" s="130">
        <v>4301</v>
      </c>
      <c r="U697" s="130">
        <v>365</v>
      </c>
      <c r="AB697" s="130">
        <v>950.51</v>
      </c>
      <c r="AC697" s="130">
        <v>950.50574111938499</v>
      </c>
      <c r="AD697" s="130">
        <v>24.3829461503252</v>
      </c>
      <c r="AF697" s="130">
        <v>950.50574111938499</v>
      </c>
      <c r="AG697" s="130">
        <v>1135.4218482971201</v>
      </c>
      <c r="AH697" s="130">
        <v>13.786594242602</v>
      </c>
      <c r="AI697" s="130">
        <v>537.434520721436</v>
      </c>
      <c r="AL697" s="130">
        <v>600.00002890692804</v>
      </c>
      <c r="AM697" s="130">
        <v>186.92880850897899</v>
      </c>
    </row>
    <row r="698" spans="1:39" ht="16.5" hidden="1" x14ac:dyDescent="0.5">
      <c r="A698" s="20" t="str">
        <f>INDEX(Resource_Match!$B$2:$B$17,MATCH($H698,Resource_Match!$C$2:$C$17,0))</f>
        <v>Wind</v>
      </c>
      <c r="B698" s="20" t="str">
        <f>INDEX(Resource_Match!$A$2:$A$17,MATCH($H698,Resource_Match!$C$2:$C$17,0))</f>
        <v>Onshore Wind</v>
      </c>
      <c r="C698" s="20" t="str">
        <f>IFERROR(INDEX(Project_Match!$C$3:$C$151,MATCH(I698,Project_Match!$A$3:$A$151,0)),"")</f>
        <v>New Wind</v>
      </c>
      <c r="D698" s="129" t="s">
        <v>409</v>
      </c>
      <c r="E698" s="129">
        <v>0</v>
      </c>
      <c r="F698" s="129" t="s">
        <v>407</v>
      </c>
      <c r="G698" s="130" t="s">
        <v>407</v>
      </c>
      <c r="H698" s="130" t="s">
        <v>59</v>
      </c>
      <c r="I698" s="130" t="s">
        <v>387</v>
      </c>
      <c r="J698" s="129">
        <v>2047</v>
      </c>
      <c r="K698" s="130">
        <v>4</v>
      </c>
      <c r="L698" s="130">
        <v>400</v>
      </c>
      <c r="M698" s="130">
        <v>48</v>
      </c>
      <c r="N698" s="130">
        <v>36.621334890252399</v>
      </c>
      <c r="O698" s="130">
        <v>1235.71935653687</v>
      </c>
      <c r="P698" s="130">
        <v>35.265963371485903</v>
      </c>
      <c r="R698" s="130">
        <v>47492.250671386697</v>
      </c>
      <c r="T698" s="130">
        <v>33852</v>
      </c>
      <c r="U698" s="130">
        <v>1100</v>
      </c>
      <c r="AB698" s="130">
        <v>65495.45</v>
      </c>
      <c r="AC698" s="130">
        <v>65495.447753906301</v>
      </c>
      <c r="AD698" s="130">
        <v>53.001878952077703</v>
      </c>
      <c r="AF698" s="130">
        <v>65495.447753906301</v>
      </c>
      <c r="AG698" s="130">
        <v>68012.627197265596</v>
      </c>
      <c r="AH698" s="130">
        <v>50.302983071538897</v>
      </c>
      <c r="AI698" s="130">
        <v>62160.369873046897</v>
      </c>
      <c r="AL698" s="130">
        <v>5333.33349609375</v>
      </c>
      <c r="AM698" s="130">
        <v>1998.25561523438</v>
      </c>
    </row>
    <row r="699" spans="1:39" ht="16.5" hidden="1" x14ac:dyDescent="0.5">
      <c r="A699" s="20" t="str">
        <f>INDEX(Resource_Match!$B$2:$B$17,MATCH($H699,Resource_Match!$C$2:$C$17,0))</f>
        <v>Wind</v>
      </c>
      <c r="B699" s="20" t="str">
        <f>INDEX(Resource_Match!$A$2:$A$17,MATCH($H699,Resource_Match!$C$2:$C$17,0))</f>
        <v>Onshore Wind</v>
      </c>
      <c r="C699" s="20" t="str">
        <f>IFERROR(INDEX(Project_Match!$C$3:$C$151,MATCH(I699,Project_Match!$A$3:$A$151,0)),"")</f>
        <v>New Wind</v>
      </c>
      <c r="D699" s="129" t="s">
        <v>409</v>
      </c>
      <c r="E699" s="129">
        <v>0</v>
      </c>
      <c r="F699" s="129" t="s">
        <v>407</v>
      </c>
      <c r="G699" s="130" t="s">
        <v>407</v>
      </c>
      <c r="H699" s="130" t="s">
        <v>59</v>
      </c>
      <c r="I699" s="130" t="s">
        <v>388</v>
      </c>
      <c r="J699" s="129">
        <v>2047</v>
      </c>
      <c r="K699" s="130">
        <v>4</v>
      </c>
      <c r="L699" s="130">
        <v>400</v>
      </c>
      <c r="M699" s="130">
        <v>48</v>
      </c>
      <c r="N699" s="130">
        <v>36.621334890252399</v>
      </c>
      <c r="O699" s="130">
        <v>1235.71935653687</v>
      </c>
      <c r="P699" s="130">
        <v>35.265963371485903</v>
      </c>
      <c r="R699" s="130">
        <v>47492.250671386697</v>
      </c>
      <c r="T699" s="130">
        <v>33852</v>
      </c>
      <c r="U699" s="130">
        <v>1100</v>
      </c>
      <c r="AB699" s="130">
        <v>64764.99</v>
      </c>
      <c r="AC699" s="130">
        <v>64764.989013671897</v>
      </c>
      <c r="AD699" s="130">
        <v>52.410758697814202</v>
      </c>
      <c r="AF699" s="130">
        <v>64764.989013671897</v>
      </c>
      <c r="AG699" s="130">
        <v>67254.092529296904</v>
      </c>
      <c r="AH699" s="130">
        <v>50.302983071538897</v>
      </c>
      <c r="AI699" s="130">
        <v>62160.369873046897</v>
      </c>
      <c r="AL699" s="130">
        <v>5333.33349609375</v>
      </c>
      <c r="AM699" s="130">
        <v>2728.71435546875</v>
      </c>
    </row>
    <row r="700" spans="1:39" ht="16.5" hidden="1" x14ac:dyDescent="0.5">
      <c r="A700" s="20" t="str">
        <f>INDEX(Resource_Match!$B$2:$B$17,MATCH($H700,Resource_Match!$C$2:$C$17,0))</f>
        <v>Wind</v>
      </c>
      <c r="B700" s="20" t="str">
        <f>INDEX(Resource_Match!$A$2:$A$17,MATCH($H700,Resource_Match!$C$2:$C$17,0))</f>
        <v>Onshore Wind</v>
      </c>
      <c r="C700" s="20" t="str">
        <f>IFERROR(INDEX(Project_Match!$C$3:$C$151,MATCH(I700,Project_Match!$A$3:$A$151,0)),"")</f>
        <v>New Wind</v>
      </c>
      <c r="D700" s="129" t="s">
        <v>409</v>
      </c>
      <c r="E700" s="129">
        <v>0</v>
      </c>
      <c r="F700" s="129" t="s">
        <v>407</v>
      </c>
      <c r="G700" s="130" t="s">
        <v>407</v>
      </c>
      <c r="H700" s="130" t="s">
        <v>59</v>
      </c>
      <c r="I700" s="130" t="s">
        <v>389</v>
      </c>
      <c r="J700" s="129">
        <v>2047</v>
      </c>
      <c r="K700" s="130">
        <v>4</v>
      </c>
      <c r="L700" s="130">
        <v>400</v>
      </c>
      <c r="M700" s="130">
        <v>48</v>
      </c>
      <c r="N700" s="130">
        <v>36.621334890252399</v>
      </c>
      <c r="O700" s="130">
        <v>1235.71935653687</v>
      </c>
      <c r="P700" s="130">
        <v>35.265963371485903</v>
      </c>
      <c r="R700" s="130">
        <v>47492.250671386697</v>
      </c>
      <c r="T700" s="130">
        <v>33852</v>
      </c>
      <c r="U700" s="130">
        <v>1100</v>
      </c>
      <c r="AB700" s="130">
        <v>64034.8</v>
      </c>
      <c r="AC700" s="130">
        <v>64034.804199218801</v>
      </c>
      <c r="AD700" s="130">
        <v>51.819860116683699</v>
      </c>
      <c r="AF700" s="130">
        <v>64034.804199218801</v>
      </c>
      <c r="AG700" s="130">
        <v>66495.847412109404</v>
      </c>
      <c r="AH700" s="130">
        <v>50.302983071538897</v>
      </c>
      <c r="AI700" s="130">
        <v>62160.369873046897</v>
      </c>
      <c r="AL700" s="130">
        <v>5333.33349609375</v>
      </c>
      <c r="AM700" s="130">
        <v>3458.89916992188</v>
      </c>
    </row>
    <row r="701" spans="1:39" ht="16.5" hidden="1" x14ac:dyDescent="0.5">
      <c r="A701" s="20" t="str">
        <f>INDEX(Resource_Match!$B$2:$B$17,MATCH($H701,Resource_Match!$C$2:$C$17,0))</f>
        <v>Capacity Only PPA</v>
      </c>
      <c r="B701" s="20" t="str">
        <f>INDEX(Resource_Match!$A$2:$A$17,MATCH($H701,Resource_Match!$C$2:$C$17,0))</f>
        <v>Capacity Only PPA</v>
      </c>
      <c r="C701" s="20" t="str">
        <f>IFERROR(INDEX(Project_Match!$C$3:$C$151,MATCH(I701,Project_Match!$A$3:$A$151,0)),"")</f>
        <v/>
      </c>
      <c r="D701" s="129" t="s">
        <v>409</v>
      </c>
      <c r="E701" s="129">
        <v>0</v>
      </c>
      <c r="F701" s="129" t="s">
        <v>407</v>
      </c>
      <c r="G701" s="130" t="s">
        <v>407</v>
      </c>
      <c r="H701" s="130" t="s">
        <v>402</v>
      </c>
      <c r="I701" s="130" t="s">
        <v>433</v>
      </c>
      <c r="J701" s="129">
        <v>2047</v>
      </c>
      <c r="K701" s="130">
        <v>2</v>
      </c>
      <c r="L701" s="130">
        <v>100</v>
      </c>
      <c r="M701" s="130">
        <v>100</v>
      </c>
      <c r="N701" s="130">
        <v>0</v>
      </c>
      <c r="AE701" s="130">
        <v>11235.971191406299</v>
      </c>
      <c r="AF701" s="130">
        <v>11235.971191406299</v>
      </c>
      <c r="AG701" s="130">
        <v>11235.971191406299</v>
      </c>
      <c r="AL701" s="130">
        <v>11111.1114501953</v>
      </c>
      <c r="AM701" s="130">
        <v>-124.859741210938</v>
      </c>
    </row>
    <row r="702" spans="1:39" x14ac:dyDescent="0.5">
      <c r="A702" s="20" t="str">
        <f>INDEX(Resource_Match!$B$2:$B$17,MATCH($H702,Resource_Match!$C$2:$C$17,0))</f>
        <v>Gas</v>
      </c>
      <c r="B702" s="20" t="str">
        <f>INDEX(Resource_Match!$A$2:$A$17,MATCH($H702,Resource_Match!$C$2:$C$17,0))</f>
        <v>Gas</v>
      </c>
      <c r="C702" s="20" t="str">
        <f>IFERROR(INDEX(Project_Match!$C$3:$C$151,MATCH(I702,Project_Match!$A$3:$A$151,0)),"")</f>
        <v/>
      </c>
      <c r="D702" s="129" t="s">
        <v>409</v>
      </c>
      <c r="E702" s="129">
        <v>0</v>
      </c>
      <c r="F702" s="129" t="s">
        <v>407</v>
      </c>
      <c r="G702" s="130" t="s">
        <v>407</v>
      </c>
      <c r="H702" s="130" t="s">
        <v>41</v>
      </c>
      <c r="I702" s="130" t="s">
        <v>445</v>
      </c>
      <c r="J702" s="129">
        <v>2047</v>
      </c>
      <c r="K702" s="130">
        <v>1</v>
      </c>
      <c r="L702" s="130">
        <v>125</v>
      </c>
      <c r="M702" s="130">
        <v>125</v>
      </c>
      <c r="N702" s="130">
        <v>87.457637003023294</v>
      </c>
      <c r="AE702" s="130">
        <v>1678.3888549804699</v>
      </c>
      <c r="AF702" s="130">
        <v>1678.3888549804699</v>
      </c>
      <c r="AG702" s="130">
        <v>1678.3888549804699</v>
      </c>
      <c r="AL702" s="130">
        <v>13888.889312744101</v>
      </c>
      <c r="AM702" s="130">
        <v>12210.500457763699</v>
      </c>
    </row>
    <row r="703" spans="1:39" ht="16.5" hidden="1" x14ac:dyDescent="0.5">
      <c r="A703" s="20" t="str">
        <f>INDEX(Resource_Match!$B$2:$B$17,MATCH($H703,Resource_Match!$C$2:$C$17,0))</f>
        <v>Solar</v>
      </c>
      <c r="B703" s="20" t="str">
        <f>INDEX(Resource_Match!$A$2:$A$17,MATCH($H703,Resource_Match!$C$2:$C$17,0))</f>
        <v>Utility Solar</v>
      </c>
      <c r="C703" s="20" t="str">
        <f>IFERROR(INDEX(Project_Match!$C$3:$C$151,MATCH(I703,Project_Match!$A$3:$A$151,0)),"")</f>
        <v>New Solar</v>
      </c>
      <c r="D703" s="129" t="s">
        <v>409</v>
      </c>
      <c r="E703" s="129">
        <v>0</v>
      </c>
      <c r="F703" s="129" t="s">
        <v>407</v>
      </c>
      <c r="G703" s="130" t="s">
        <v>407</v>
      </c>
      <c r="H703" s="130" t="s">
        <v>45</v>
      </c>
      <c r="I703" s="130" t="s">
        <v>219</v>
      </c>
      <c r="J703" s="129">
        <v>2048</v>
      </c>
      <c r="K703" s="130">
        <v>30</v>
      </c>
      <c r="L703" s="130">
        <v>600</v>
      </c>
      <c r="M703" s="130">
        <v>162</v>
      </c>
      <c r="N703" s="130">
        <v>26.530260017733202</v>
      </c>
      <c r="O703" s="130">
        <v>1141.90822219849</v>
      </c>
      <c r="P703" s="130">
        <v>21.666443195933599</v>
      </c>
      <c r="R703" s="130">
        <v>256342.57421875</v>
      </c>
      <c r="T703" s="130">
        <v>128760</v>
      </c>
      <c r="U703" s="130">
        <v>10980</v>
      </c>
      <c r="AB703" s="130">
        <v>41518.67</v>
      </c>
      <c r="AC703" s="130">
        <v>41518.6669921875</v>
      </c>
      <c r="AD703" s="130">
        <v>36.359022717476101</v>
      </c>
      <c r="AF703" s="130">
        <v>41518.6669921875</v>
      </c>
      <c r="AG703" s="130">
        <v>50839.034423828103</v>
      </c>
      <c r="AH703" s="130">
        <v>13.548118638696099</v>
      </c>
      <c r="AI703" s="130">
        <v>15470.7080688477</v>
      </c>
      <c r="AL703" s="130">
        <v>27000.000823974598</v>
      </c>
      <c r="AM703" s="130">
        <v>952.04190063476597</v>
      </c>
    </row>
    <row r="704" spans="1:39" ht="16.5" hidden="1" x14ac:dyDescent="0.5">
      <c r="A704" s="20" t="str">
        <f>INDEX(Resource_Match!$B$2:$B$17,MATCH($H704,Resource_Match!$C$2:$C$17,0))</f>
        <v>Solar</v>
      </c>
      <c r="B704" s="20" t="str">
        <f>INDEX(Resource_Match!$A$2:$A$17,MATCH($H704,Resource_Match!$C$2:$C$17,0))</f>
        <v>Utility Solar</v>
      </c>
      <c r="C704" s="20" t="str">
        <f>IFERROR(INDEX(Project_Match!$C$3:$C$151,MATCH(I704,Project_Match!$A$3:$A$151,0)),"")</f>
        <v>New Solar</v>
      </c>
      <c r="D704" s="129" t="s">
        <v>409</v>
      </c>
      <c r="E704" s="129">
        <v>0</v>
      </c>
      <c r="F704" s="129" t="s">
        <v>407</v>
      </c>
      <c r="G704" s="130" t="s">
        <v>407</v>
      </c>
      <c r="H704" s="130" t="s">
        <v>45</v>
      </c>
      <c r="I704" s="130" t="s">
        <v>220</v>
      </c>
      <c r="J704" s="129">
        <v>2048</v>
      </c>
      <c r="K704" s="130">
        <v>30</v>
      </c>
      <c r="L704" s="130">
        <v>600</v>
      </c>
      <c r="M704" s="130">
        <v>162</v>
      </c>
      <c r="N704" s="130">
        <v>26.530260017733202</v>
      </c>
      <c r="O704" s="130">
        <v>1141.90822219849</v>
      </c>
      <c r="P704" s="130">
        <v>21.666443195933599</v>
      </c>
      <c r="R704" s="130">
        <v>256342.57421875</v>
      </c>
      <c r="T704" s="130">
        <v>128760</v>
      </c>
      <c r="U704" s="130">
        <v>10980</v>
      </c>
      <c r="AB704" s="130">
        <v>40977.440000000002</v>
      </c>
      <c r="AC704" s="130">
        <v>40977.444580078103</v>
      </c>
      <c r="AD704" s="130">
        <v>35.885059572638298</v>
      </c>
      <c r="AF704" s="130">
        <v>40977.444580078103</v>
      </c>
      <c r="AG704" s="130">
        <v>50176.312744140603</v>
      </c>
      <c r="AH704" s="130">
        <v>13.548118638696099</v>
      </c>
      <c r="AI704" s="130">
        <v>15470.7080688477</v>
      </c>
      <c r="AL704" s="130">
        <v>27000.000823974598</v>
      </c>
      <c r="AM704" s="130">
        <v>1493.2643127441399</v>
      </c>
    </row>
    <row r="705" spans="1:39" ht="16.5" hidden="1" x14ac:dyDescent="0.5">
      <c r="A705" s="20" t="str">
        <f>INDEX(Resource_Match!$B$2:$B$17,MATCH($H705,Resource_Match!$C$2:$C$17,0))</f>
        <v>Solar</v>
      </c>
      <c r="B705" s="20" t="str">
        <f>INDEX(Resource_Match!$A$2:$A$17,MATCH($H705,Resource_Match!$C$2:$C$17,0))</f>
        <v>Utility Solar</v>
      </c>
      <c r="C705" s="20" t="str">
        <f>IFERROR(INDEX(Project_Match!$C$3:$C$151,MATCH(I705,Project_Match!$A$3:$A$151,0)),"")</f>
        <v>New Solar</v>
      </c>
      <c r="D705" s="129" t="s">
        <v>409</v>
      </c>
      <c r="E705" s="129">
        <v>0</v>
      </c>
      <c r="F705" s="129" t="s">
        <v>407</v>
      </c>
      <c r="G705" s="130" t="s">
        <v>407</v>
      </c>
      <c r="H705" s="130" t="s">
        <v>45</v>
      </c>
      <c r="I705" s="130" t="s">
        <v>221</v>
      </c>
      <c r="J705" s="129">
        <v>2048</v>
      </c>
      <c r="K705" s="130">
        <v>23</v>
      </c>
      <c r="L705" s="130">
        <v>460</v>
      </c>
      <c r="M705" s="130">
        <v>124.200004577637</v>
      </c>
      <c r="N705" s="130">
        <v>26.530259161765098</v>
      </c>
      <c r="O705" s="130">
        <v>875.46296691894497</v>
      </c>
      <c r="P705" s="130">
        <v>21.666443110966199</v>
      </c>
      <c r="R705" s="130">
        <v>196529.31298828099</v>
      </c>
      <c r="T705" s="130">
        <v>98716</v>
      </c>
      <c r="U705" s="130">
        <v>8418</v>
      </c>
      <c r="AB705" s="130">
        <v>31004.5</v>
      </c>
      <c r="AC705" s="130">
        <v>31004.495483398401</v>
      </c>
      <c r="AD705" s="130">
        <v>35.414970883935702</v>
      </c>
      <c r="AF705" s="130">
        <v>31004.495483398401</v>
      </c>
      <c r="AG705" s="130">
        <v>37964.575073242202</v>
      </c>
      <c r="AH705" s="130">
        <v>13.5481179644399</v>
      </c>
      <c r="AI705" s="130">
        <v>11860.875549316401</v>
      </c>
      <c r="AL705" s="130">
        <v>20700.0013946533</v>
      </c>
      <c r="AM705" s="130">
        <v>1556.3814605713101</v>
      </c>
    </row>
    <row r="706" spans="1:39" ht="16.5" hidden="1" x14ac:dyDescent="0.5">
      <c r="A706" s="20" t="str">
        <f>INDEX(Resource_Match!$B$2:$B$17,MATCH($H706,Resource_Match!$C$2:$C$17,0))</f>
        <v>Solar</v>
      </c>
      <c r="B706" s="20" t="str">
        <f>INDEX(Resource_Match!$A$2:$A$17,MATCH($H706,Resource_Match!$C$2:$C$17,0))</f>
        <v>Utility Solar</v>
      </c>
      <c r="C706" s="20" t="str">
        <f>IFERROR(INDEX(Project_Match!$C$3:$C$151,MATCH(I706,Project_Match!$A$3:$A$151,0)),"")</f>
        <v>New Solar</v>
      </c>
      <c r="D706" s="129" t="s">
        <v>409</v>
      </c>
      <c r="E706" s="129">
        <v>0</v>
      </c>
      <c r="F706" s="129" t="s">
        <v>407</v>
      </c>
      <c r="G706" s="130" t="s">
        <v>407</v>
      </c>
      <c r="H706" s="130" t="s">
        <v>45</v>
      </c>
      <c r="I706" s="130" t="s">
        <v>225</v>
      </c>
      <c r="J706" s="129">
        <v>2048</v>
      </c>
      <c r="K706" s="130">
        <v>8</v>
      </c>
      <c r="L706" s="130">
        <v>160</v>
      </c>
      <c r="M706" s="130">
        <v>43.200000762939503</v>
      </c>
      <c r="N706" s="130">
        <v>26.530259592502698</v>
      </c>
      <c r="O706" s="130">
        <v>304.50885009765602</v>
      </c>
      <c r="P706" s="130">
        <v>21.666442544516801</v>
      </c>
      <c r="R706" s="130">
        <v>68358.021972656294</v>
      </c>
      <c r="T706" s="130">
        <v>34336</v>
      </c>
      <c r="U706" s="130">
        <v>2928</v>
      </c>
      <c r="AB706" s="130">
        <v>10361.67</v>
      </c>
      <c r="AC706" s="130">
        <v>10361.6740722656</v>
      </c>
      <c r="AD706" s="130">
        <v>34.027497292583199</v>
      </c>
      <c r="AF706" s="130">
        <v>10361.6740722656</v>
      </c>
      <c r="AG706" s="130">
        <v>12687.726074218799</v>
      </c>
      <c r="AH706" s="130">
        <v>13.548119084447199</v>
      </c>
      <c r="AI706" s="130">
        <v>4125.5221633911096</v>
      </c>
      <c r="AL706" s="130">
        <v>7200.0003468831401</v>
      </c>
      <c r="AM706" s="130">
        <v>963.84843800862996</v>
      </c>
    </row>
    <row r="707" spans="1:39" ht="16.5" hidden="1" x14ac:dyDescent="0.5">
      <c r="A707" s="20" t="str">
        <f>INDEX(Resource_Match!$B$2:$B$17,MATCH($H707,Resource_Match!$C$2:$C$17,0))</f>
        <v>Solar</v>
      </c>
      <c r="B707" s="20" t="str">
        <f>INDEX(Resource_Match!$A$2:$A$17,MATCH($H707,Resource_Match!$C$2:$C$17,0))</f>
        <v>Utility Solar</v>
      </c>
      <c r="C707" s="20" t="str">
        <f>IFERROR(INDEX(Project_Match!$C$3:$C$151,MATCH(I707,Project_Match!$A$3:$A$151,0)),"")</f>
        <v>New Solar</v>
      </c>
      <c r="D707" s="129" t="s">
        <v>409</v>
      </c>
      <c r="E707" s="129">
        <v>0</v>
      </c>
      <c r="F707" s="129" t="s">
        <v>407</v>
      </c>
      <c r="G707" s="130" t="s">
        <v>407</v>
      </c>
      <c r="H707" s="130" t="s">
        <v>45</v>
      </c>
      <c r="I707" s="130" t="s">
        <v>230</v>
      </c>
      <c r="J707" s="129">
        <v>2048</v>
      </c>
      <c r="K707" s="130">
        <v>8</v>
      </c>
      <c r="L707" s="130">
        <v>160</v>
      </c>
      <c r="M707" s="130">
        <v>43.200000762939503</v>
      </c>
      <c r="N707" s="130">
        <v>26.530259592502698</v>
      </c>
      <c r="O707" s="130">
        <v>304.50885009765602</v>
      </c>
      <c r="P707" s="130">
        <v>21.666442544516801</v>
      </c>
      <c r="R707" s="130">
        <v>68358.021972656294</v>
      </c>
      <c r="T707" s="130">
        <v>34336</v>
      </c>
      <c r="U707" s="130">
        <v>2928</v>
      </c>
      <c r="AB707" s="130">
        <v>10085.66</v>
      </c>
      <c r="AC707" s="130">
        <v>10085.657775878901</v>
      </c>
      <c r="AD707" s="130">
        <v>33.121066178025501</v>
      </c>
      <c r="AF707" s="130">
        <v>10085.657775878901</v>
      </c>
      <c r="AG707" s="130">
        <v>12349.7487792969</v>
      </c>
      <c r="AH707" s="130">
        <v>13.548119084447199</v>
      </c>
      <c r="AI707" s="130">
        <v>4125.5221633911096</v>
      </c>
      <c r="AL707" s="130">
        <v>7200.0003468831401</v>
      </c>
      <c r="AM707" s="130">
        <v>1239.8647343953501</v>
      </c>
    </row>
    <row r="708" spans="1:39" ht="16.5" hidden="1" x14ac:dyDescent="0.5">
      <c r="A708" s="20" t="str">
        <f>INDEX(Resource_Match!$B$2:$B$17,MATCH($H708,Resource_Match!$C$2:$C$17,0))</f>
        <v>Solar</v>
      </c>
      <c r="B708" s="20" t="str">
        <f>INDEX(Resource_Match!$A$2:$A$17,MATCH($H708,Resource_Match!$C$2:$C$17,0))</f>
        <v>Utility Solar</v>
      </c>
      <c r="C708" s="20" t="str">
        <f>IFERROR(INDEX(Project_Match!$C$3:$C$151,MATCH(I708,Project_Match!$A$3:$A$151,0)),"")</f>
        <v>New Solar</v>
      </c>
      <c r="D708" s="129" t="s">
        <v>409</v>
      </c>
      <c r="E708" s="129">
        <v>0</v>
      </c>
      <c r="F708" s="129" t="s">
        <v>407</v>
      </c>
      <c r="G708" s="130" t="s">
        <v>407</v>
      </c>
      <c r="H708" s="130" t="s">
        <v>45</v>
      </c>
      <c r="I708" s="130" t="s">
        <v>235</v>
      </c>
      <c r="J708" s="129">
        <v>2048</v>
      </c>
      <c r="K708" s="130">
        <v>8</v>
      </c>
      <c r="L708" s="130">
        <v>160</v>
      </c>
      <c r="M708" s="130">
        <v>43.200000762939503</v>
      </c>
      <c r="N708" s="130">
        <v>26.530259592502698</v>
      </c>
      <c r="O708" s="130">
        <v>304.50885009765602</v>
      </c>
      <c r="P708" s="130">
        <v>21.666442544516801</v>
      </c>
      <c r="R708" s="130">
        <v>68358.021972656294</v>
      </c>
      <c r="T708" s="130">
        <v>34336</v>
      </c>
      <c r="U708" s="130">
        <v>2928</v>
      </c>
      <c r="AB708" s="130">
        <v>9814.0300000000007</v>
      </c>
      <c r="AC708" s="130">
        <v>9814.0347290039099</v>
      </c>
      <c r="AD708" s="130">
        <v>32.229062392953601</v>
      </c>
      <c r="AF708" s="130">
        <v>9814.0347290039099</v>
      </c>
      <c r="AG708" s="130">
        <v>12017.1494140625</v>
      </c>
      <c r="AH708" s="130">
        <v>13.548119084447199</v>
      </c>
      <c r="AI708" s="130">
        <v>4125.5221633911096</v>
      </c>
      <c r="AL708" s="130">
        <v>7200.0003468831401</v>
      </c>
      <c r="AM708" s="130">
        <v>1511.4877812703501</v>
      </c>
    </row>
    <row r="709" spans="1:39" ht="16.5" hidden="1" x14ac:dyDescent="0.5">
      <c r="A709" s="20" t="str">
        <f>INDEX(Resource_Match!$B$2:$B$17,MATCH($H709,Resource_Match!$C$2:$C$17,0))</f>
        <v>Wind</v>
      </c>
      <c r="B709" s="20" t="str">
        <f>INDEX(Resource_Match!$A$2:$A$17,MATCH($H709,Resource_Match!$C$2:$C$17,0))</f>
        <v>Onshore Wind</v>
      </c>
      <c r="C709" s="20" t="str">
        <f>IFERROR(INDEX(Project_Match!$C$3:$C$151,MATCH(I709,Project_Match!$A$3:$A$151,0)),"")</f>
        <v>New Wind</v>
      </c>
      <c r="D709" s="129" t="s">
        <v>409</v>
      </c>
      <c r="E709" s="129">
        <v>0</v>
      </c>
      <c r="F709" s="129" t="s">
        <v>407</v>
      </c>
      <c r="G709" s="130" t="s">
        <v>407</v>
      </c>
      <c r="H709" s="130" t="s">
        <v>59</v>
      </c>
      <c r="I709" s="130" t="s">
        <v>278</v>
      </c>
      <c r="J709" s="129">
        <v>2048</v>
      </c>
      <c r="K709" s="130">
        <v>2</v>
      </c>
      <c r="L709" s="130">
        <v>200</v>
      </c>
      <c r="M709" s="130">
        <v>20</v>
      </c>
      <c r="N709" s="130">
        <v>36.850978985075997</v>
      </c>
      <c r="O709" s="130">
        <v>618.20203971862804</v>
      </c>
      <c r="P709" s="130">
        <v>35.189096067772503</v>
      </c>
      <c r="R709" s="130">
        <v>29195.983764648401</v>
      </c>
      <c r="T709" s="130">
        <v>16970</v>
      </c>
      <c r="U709" s="130">
        <v>556</v>
      </c>
      <c r="AB709" s="130">
        <v>48200.01</v>
      </c>
      <c r="AC709" s="130">
        <v>48200.011474609397</v>
      </c>
      <c r="AD709" s="130">
        <v>77.968056359936</v>
      </c>
      <c r="AF709" s="130">
        <v>48200.011474609397</v>
      </c>
      <c r="AG709" s="130">
        <v>50476.366943359397</v>
      </c>
      <c r="AH709" s="130">
        <v>49.584459678068697</v>
      </c>
      <c r="AI709" s="130">
        <v>30653.2141113281</v>
      </c>
      <c r="AL709" s="130">
        <v>3333.3334350585901</v>
      </c>
      <c r="AM709" s="130">
        <v>-14213.4639282227</v>
      </c>
    </row>
    <row r="710" spans="1:39" ht="16.5" hidden="1" x14ac:dyDescent="0.5">
      <c r="A710" s="20" t="str">
        <f>INDEX(Resource_Match!$B$2:$B$17,MATCH($H710,Resource_Match!$C$2:$C$17,0))</f>
        <v>Wind</v>
      </c>
      <c r="B710" s="20" t="str">
        <f>INDEX(Resource_Match!$A$2:$A$17,MATCH($H710,Resource_Match!$C$2:$C$17,0))</f>
        <v>Onshore Wind</v>
      </c>
      <c r="C710" s="20" t="str">
        <f>IFERROR(INDEX(Project_Match!$C$3:$C$151,MATCH(I710,Project_Match!$A$3:$A$151,0)),"")</f>
        <v>New Wind</v>
      </c>
      <c r="D710" s="129" t="s">
        <v>409</v>
      </c>
      <c r="E710" s="129">
        <v>0</v>
      </c>
      <c r="F710" s="129" t="s">
        <v>407</v>
      </c>
      <c r="G710" s="130" t="s">
        <v>407</v>
      </c>
      <c r="H710" s="130" t="s">
        <v>59</v>
      </c>
      <c r="I710" s="130" t="s">
        <v>280</v>
      </c>
      <c r="J710" s="129">
        <v>2048</v>
      </c>
      <c r="K710" s="130">
        <v>2</v>
      </c>
      <c r="L710" s="130">
        <v>200</v>
      </c>
      <c r="M710" s="130">
        <v>24</v>
      </c>
      <c r="N710" s="130">
        <v>36.850978985075997</v>
      </c>
      <c r="O710" s="130">
        <v>618.20203971862804</v>
      </c>
      <c r="P710" s="130">
        <v>35.189096067772503</v>
      </c>
      <c r="R710" s="130">
        <v>29195.983764648401</v>
      </c>
      <c r="T710" s="130">
        <v>16970</v>
      </c>
      <c r="U710" s="130">
        <v>556</v>
      </c>
      <c r="AB710" s="130">
        <v>45593.62</v>
      </c>
      <c r="AC710" s="130">
        <v>45593.617553710901</v>
      </c>
      <c r="AD710" s="130">
        <v>73.751968813403906</v>
      </c>
      <c r="AF710" s="130">
        <v>45593.617553710901</v>
      </c>
      <c r="AG710" s="130">
        <v>47746.8779296875</v>
      </c>
      <c r="AH710" s="130">
        <v>49.584459678068697</v>
      </c>
      <c r="AI710" s="130">
        <v>30653.2141113281</v>
      </c>
      <c r="AL710" s="130">
        <v>4000.0001220703102</v>
      </c>
      <c r="AM710" s="130">
        <v>-10940.4033203125</v>
      </c>
    </row>
    <row r="711" spans="1:39" ht="16.5" hidden="1" x14ac:dyDescent="0.5">
      <c r="A711" s="20" t="str">
        <f>INDEX(Resource_Match!$B$2:$B$17,MATCH($H711,Resource_Match!$C$2:$C$17,0))</f>
        <v>Battery Storage</v>
      </c>
      <c r="B711" s="20" t="str">
        <f>INDEX(Resource_Match!$A$2:$A$17,MATCH($H711,Resource_Match!$C$2:$C$17,0))</f>
        <v>Battery Storage</v>
      </c>
      <c r="C711" s="20" t="str">
        <f>IFERROR(INDEX(Project_Match!$C$3:$C$151,MATCH(I711,Project_Match!$A$3:$A$151,0)),"")</f>
        <v>New Paired Battery</v>
      </c>
      <c r="D711" s="129" t="s">
        <v>409</v>
      </c>
      <c r="E711" s="129">
        <v>0</v>
      </c>
      <c r="F711" s="129" t="s">
        <v>407</v>
      </c>
      <c r="G711" s="130" t="s">
        <v>407</v>
      </c>
      <c r="H711" s="130" t="s">
        <v>61</v>
      </c>
      <c r="I711" s="130" t="s">
        <v>363</v>
      </c>
      <c r="J711" s="129">
        <v>2048</v>
      </c>
      <c r="K711" s="130">
        <v>3</v>
      </c>
      <c r="L711" s="130">
        <v>12</v>
      </c>
      <c r="M711" s="130">
        <v>9.6000003814697301</v>
      </c>
      <c r="N711" s="130">
        <v>100.00000451648999</v>
      </c>
      <c r="AE711" s="130">
        <v>1862.94030761719</v>
      </c>
      <c r="AF711" s="130">
        <v>1862.94030761719</v>
      </c>
      <c r="AG711" s="130">
        <v>1862.94030761719</v>
      </c>
      <c r="AL711" s="130">
        <v>1600.0001124064099</v>
      </c>
      <c r="AM711" s="130">
        <v>-262.94019521077303</v>
      </c>
    </row>
    <row r="712" spans="1:39" ht="16.5" hidden="1" x14ac:dyDescent="0.5">
      <c r="A712" s="20" t="str">
        <f>INDEX(Resource_Match!$B$2:$B$17,MATCH($H712,Resource_Match!$C$2:$C$17,0))</f>
        <v>Solar</v>
      </c>
      <c r="B712" s="20" t="str">
        <f>INDEX(Resource_Match!$A$2:$A$17,MATCH($H712,Resource_Match!$C$2:$C$17,0))</f>
        <v>Utility Solar</v>
      </c>
      <c r="C712" s="20" t="str">
        <f>IFERROR(INDEX(Project_Match!$C$3:$C$151,MATCH(I712,Project_Match!$A$3:$A$151,0)),"")</f>
        <v>New Paired Solar</v>
      </c>
      <c r="D712" s="129" t="s">
        <v>409</v>
      </c>
      <c r="E712" s="129">
        <v>0</v>
      </c>
      <c r="F712" s="129" t="s">
        <v>407</v>
      </c>
      <c r="G712" s="130" t="s">
        <v>407</v>
      </c>
      <c r="H712" s="130" t="s">
        <v>45</v>
      </c>
      <c r="I712" s="130" t="s">
        <v>373</v>
      </c>
      <c r="J712" s="129">
        <v>2048</v>
      </c>
      <c r="K712" s="130">
        <v>1</v>
      </c>
      <c r="L712" s="130">
        <v>20</v>
      </c>
      <c r="M712" s="130">
        <v>5.4000000953674299</v>
      </c>
      <c r="N712" s="130">
        <v>26.530259592502698</v>
      </c>
      <c r="O712" s="130">
        <v>38.063606262207003</v>
      </c>
      <c r="P712" s="130">
        <v>21.666442544516801</v>
      </c>
      <c r="R712" s="130">
        <v>8544.7527465820294</v>
      </c>
      <c r="T712" s="130">
        <v>4292</v>
      </c>
      <c r="U712" s="130">
        <v>366</v>
      </c>
      <c r="AB712" s="130">
        <v>948.52</v>
      </c>
      <c r="AC712" s="130">
        <v>948.52115631103504</v>
      </c>
      <c r="AD712" s="130">
        <v>24.919371795121101</v>
      </c>
      <c r="AF712" s="130">
        <v>948.52115631103504</v>
      </c>
      <c r="AG712" s="130">
        <v>1161.4509735107399</v>
      </c>
      <c r="AH712" s="130">
        <v>13.548119084447199</v>
      </c>
      <c r="AI712" s="130">
        <v>515.69027042388905</v>
      </c>
      <c r="AL712" s="130">
        <v>900.00004336039297</v>
      </c>
      <c r="AM712" s="130">
        <v>467.16915747324703</v>
      </c>
    </row>
    <row r="713" spans="1:39" ht="16.5" hidden="1" x14ac:dyDescent="0.5">
      <c r="A713" s="20" t="str">
        <f>INDEX(Resource_Match!$B$2:$B$17,MATCH($H713,Resource_Match!$C$2:$C$17,0))</f>
        <v>Wind</v>
      </c>
      <c r="B713" s="20" t="str">
        <f>INDEX(Resource_Match!$A$2:$A$17,MATCH($H713,Resource_Match!$C$2:$C$17,0))</f>
        <v>Onshore Wind</v>
      </c>
      <c r="C713" s="20" t="str">
        <f>IFERROR(INDEX(Project_Match!$C$3:$C$151,MATCH(I713,Project_Match!$A$3:$A$151,0)),"")</f>
        <v>New Wind</v>
      </c>
      <c r="D713" s="129" t="s">
        <v>409</v>
      </c>
      <c r="E713" s="129">
        <v>0</v>
      </c>
      <c r="F713" s="129" t="s">
        <v>407</v>
      </c>
      <c r="G713" s="130" t="s">
        <v>407</v>
      </c>
      <c r="H713" s="130" t="s">
        <v>59</v>
      </c>
      <c r="I713" s="130" t="s">
        <v>387</v>
      </c>
      <c r="J713" s="129">
        <v>2048</v>
      </c>
      <c r="K713" s="130">
        <v>4</v>
      </c>
      <c r="L713" s="130">
        <v>400</v>
      </c>
      <c r="M713" s="130">
        <v>48</v>
      </c>
      <c r="N713" s="130">
        <v>36.850978985075997</v>
      </c>
      <c r="O713" s="130">
        <v>1236.40407943726</v>
      </c>
      <c r="P713" s="130">
        <v>35.189096067772503</v>
      </c>
      <c r="R713" s="130">
        <v>58391.967529296897</v>
      </c>
      <c r="T713" s="130">
        <v>33940</v>
      </c>
      <c r="U713" s="130">
        <v>1112</v>
      </c>
      <c r="AB713" s="130">
        <v>66973.429999999993</v>
      </c>
      <c r="AC713" s="130">
        <v>66973.429931640596</v>
      </c>
      <c r="AD713" s="130">
        <v>54.167914070716499</v>
      </c>
      <c r="AF713" s="130">
        <v>66973.429931640596</v>
      </c>
      <c r="AG713" s="130">
        <v>70136.403076171904</v>
      </c>
      <c r="AH713" s="130">
        <v>49.584459678068697</v>
      </c>
      <c r="AI713" s="130">
        <v>61306.428222656301</v>
      </c>
      <c r="AL713" s="130">
        <v>8000.0002441406295</v>
      </c>
      <c r="AM713" s="130">
        <v>2332.99853515625</v>
      </c>
    </row>
    <row r="714" spans="1:39" ht="16.5" hidden="1" x14ac:dyDescent="0.5">
      <c r="A714" s="20" t="str">
        <f>INDEX(Resource_Match!$B$2:$B$17,MATCH($H714,Resource_Match!$C$2:$C$17,0))</f>
        <v>Wind</v>
      </c>
      <c r="B714" s="20" t="str">
        <f>INDEX(Resource_Match!$A$2:$A$17,MATCH($H714,Resource_Match!$C$2:$C$17,0))</f>
        <v>Onshore Wind</v>
      </c>
      <c r="C714" s="20" t="str">
        <f>IFERROR(INDEX(Project_Match!$C$3:$C$151,MATCH(I714,Project_Match!$A$3:$A$151,0)),"")</f>
        <v>New Wind</v>
      </c>
      <c r="D714" s="129" t="s">
        <v>409</v>
      </c>
      <c r="E714" s="129">
        <v>0</v>
      </c>
      <c r="F714" s="129" t="s">
        <v>407</v>
      </c>
      <c r="G714" s="130" t="s">
        <v>407</v>
      </c>
      <c r="H714" s="130" t="s">
        <v>59</v>
      </c>
      <c r="I714" s="130" t="s">
        <v>388</v>
      </c>
      <c r="J714" s="129">
        <v>2048</v>
      </c>
      <c r="K714" s="130">
        <v>4</v>
      </c>
      <c r="L714" s="130">
        <v>400</v>
      </c>
      <c r="M714" s="130">
        <v>48</v>
      </c>
      <c r="N714" s="130">
        <v>36.850978985075997</v>
      </c>
      <c r="O714" s="130">
        <v>1236.40407943726</v>
      </c>
      <c r="P714" s="130">
        <v>35.189096067772503</v>
      </c>
      <c r="R714" s="130">
        <v>58391.967529296897</v>
      </c>
      <c r="T714" s="130">
        <v>33940</v>
      </c>
      <c r="U714" s="130">
        <v>1112</v>
      </c>
      <c r="AB714" s="130">
        <v>66226.48</v>
      </c>
      <c r="AC714" s="130">
        <v>66226.482421875</v>
      </c>
      <c r="AD714" s="130">
        <v>53.563785111431898</v>
      </c>
      <c r="AF714" s="130">
        <v>66226.482421875</v>
      </c>
      <c r="AG714" s="130">
        <v>69354.182861328096</v>
      </c>
      <c r="AH714" s="130">
        <v>49.584459678068697</v>
      </c>
      <c r="AI714" s="130">
        <v>61306.428222656301</v>
      </c>
      <c r="AL714" s="130">
        <v>8000.0002441406295</v>
      </c>
      <c r="AM714" s="130">
        <v>3079.94604492188</v>
      </c>
    </row>
    <row r="715" spans="1:39" ht="16.5" hidden="1" x14ac:dyDescent="0.5">
      <c r="A715" s="20" t="str">
        <f>INDEX(Resource_Match!$B$2:$B$17,MATCH($H715,Resource_Match!$C$2:$C$17,0))</f>
        <v>Wind</v>
      </c>
      <c r="B715" s="20" t="str">
        <f>INDEX(Resource_Match!$A$2:$A$17,MATCH($H715,Resource_Match!$C$2:$C$17,0))</f>
        <v>Onshore Wind</v>
      </c>
      <c r="C715" s="20" t="str">
        <f>IFERROR(INDEX(Project_Match!$C$3:$C$151,MATCH(I715,Project_Match!$A$3:$A$151,0)),"")</f>
        <v>New Wind</v>
      </c>
      <c r="D715" s="129" t="s">
        <v>409</v>
      </c>
      <c r="E715" s="129">
        <v>0</v>
      </c>
      <c r="F715" s="129" t="s">
        <v>407</v>
      </c>
      <c r="G715" s="130" t="s">
        <v>407</v>
      </c>
      <c r="H715" s="130" t="s">
        <v>59</v>
      </c>
      <c r="I715" s="130" t="s">
        <v>389</v>
      </c>
      <c r="J715" s="129">
        <v>2048</v>
      </c>
      <c r="K715" s="130">
        <v>4</v>
      </c>
      <c r="L715" s="130">
        <v>400</v>
      </c>
      <c r="M715" s="130">
        <v>48</v>
      </c>
      <c r="N715" s="130">
        <v>36.850978985075997</v>
      </c>
      <c r="O715" s="130">
        <v>1236.40407943726</v>
      </c>
      <c r="P715" s="130">
        <v>35.189096067772503</v>
      </c>
      <c r="R715" s="130">
        <v>58391.967529296897</v>
      </c>
      <c r="T715" s="130">
        <v>33940</v>
      </c>
      <c r="U715" s="130">
        <v>1112</v>
      </c>
      <c r="AB715" s="130">
        <v>65479.82</v>
      </c>
      <c r="AC715" s="130">
        <v>65479.818115234397</v>
      </c>
      <c r="AD715" s="130">
        <v>52.959885206005801</v>
      </c>
      <c r="AF715" s="130">
        <v>65479.818115234397</v>
      </c>
      <c r="AG715" s="130">
        <v>68572.249267578096</v>
      </c>
      <c r="AH715" s="130">
        <v>49.584459678068697</v>
      </c>
      <c r="AI715" s="130">
        <v>61306.428222656301</v>
      </c>
      <c r="AL715" s="130">
        <v>8000.0002441406295</v>
      </c>
      <c r="AM715" s="130">
        <v>3826.6103515625</v>
      </c>
    </row>
    <row r="716" spans="1:39" ht="16.5" hidden="1" x14ac:dyDescent="0.5">
      <c r="A716" s="20" t="str">
        <f>INDEX(Resource_Match!$B$2:$B$17,MATCH($H716,Resource_Match!$C$2:$C$17,0))</f>
        <v>Wind</v>
      </c>
      <c r="B716" s="20" t="str">
        <f>INDEX(Resource_Match!$A$2:$A$17,MATCH($H716,Resource_Match!$C$2:$C$17,0))</f>
        <v>Onshore Wind</v>
      </c>
      <c r="C716" s="20" t="str">
        <f>IFERROR(INDEX(Project_Match!$C$3:$C$151,MATCH(I716,Project_Match!$A$3:$A$151,0)),"")</f>
        <v>New Wind</v>
      </c>
      <c r="D716" s="129" t="s">
        <v>409</v>
      </c>
      <c r="E716" s="129">
        <v>0</v>
      </c>
      <c r="F716" s="129" t="s">
        <v>407</v>
      </c>
      <c r="G716" s="130" t="s">
        <v>407</v>
      </c>
      <c r="H716" s="130" t="s">
        <v>59</v>
      </c>
      <c r="I716" s="130" t="s">
        <v>390</v>
      </c>
      <c r="J716" s="129">
        <v>2048</v>
      </c>
      <c r="K716" s="130">
        <v>3</v>
      </c>
      <c r="L716" s="130">
        <v>300</v>
      </c>
      <c r="M716" s="130">
        <v>36</v>
      </c>
      <c r="N716" s="130">
        <v>36.850978044140497</v>
      </c>
      <c r="O716" s="130">
        <v>927.30298233032204</v>
      </c>
      <c r="P716" s="130">
        <v>35.1890931363966</v>
      </c>
      <c r="R716" s="130">
        <v>43793.974182128899</v>
      </c>
      <c r="T716" s="130">
        <v>25455</v>
      </c>
      <c r="U716" s="130">
        <v>834</v>
      </c>
      <c r="AB716" s="130">
        <v>48550.07</v>
      </c>
      <c r="AC716" s="130">
        <v>48550.074462890603</v>
      </c>
      <c r="AD716" s="130">
        <v>52.3562151616118</v>
      </c>
      <c r="AF716" s="130">
        <v>48550.074462890603</v>
      </c>
      <c r="AG716" s="130">
        <v>50842.955566406301</v>
      </c>
      <c r="AH716" s="130">
        <v>49.584464203550098</v>
      </c>
      <c r="AI716" s="130">
        <v>45979.821533203103</v>
      </c>
      <c r="AL716" s="130">
        <v>6000.0001831054697</v>
      </c>
      <c r="AM716" s="130">
        <v>3429.7472534179701</v>
      </c>
    </row>
    <row r="717" spans="1:39" ht="16.5" hidden="1" x14ac:dyDescent="0.5">
      <c r="A717" s="20" t="str">
        <f>INDEX(Resource_Match!$B$2:$B$17,MATCH($H717,Resource_Match!$C$2:$C$17,0))</f>
        <v>Capacity Only PPA</v>
      </c>
      <c r="B717" s="20" t="str">
        <f>INDEX(Resource_Match!$A$2:$A$17,MATCH($H717,Resource_Match!$C$2:$C$17,0))</f>
        <v>Capacity Only PPA</v>
      </c>
      <c r="C717" s="20" t="str">
        <f>IFERROR(INDEX(Project_Match!$C$3:$C$151,MATCH(I717,Project_Match!$A$3:$A$151,0)),"")</f>
        <v/>
      </c>
      <c r="D717" s="129" t="s">
        <v>409</v>
      </c>
      <c r="E717" s="129">
        <v>0</v>
      </c>
      <c r="F717" s="129" t="s">
        <v>407</v>
      </c>
      <c r="G717" s="130" t="s">
        <v>407</v>
      </c>
      <c r="H717" s="130" t="s">
        <v>402</v>
      </c>
      <c r="I717" s="130" t="s">
        <v>434</v>
      </c>
      <c r="J717" s="129">
        <v>2048</v>
      </c>
      <c r="K717" s="130">
        <v>1</v>
      </c>
      <c r="L717" s="130">
        <v>50</v>
      </c>
      <c r="M717" s="130">
        <v>50</v>
      </c>
      <c r="N717" s="130">
        <v>0</v>
      </c>
      <c r="AE717" s="130">
        <v>5706.9250488281295</v>
      </c>
      <c r="AF717" s="130">
        <v>5706.9250488281295</v>
      </c>
      <c r="AG717" s="130">
        <v>5706.9250488281295</v>
      </c>
      <c r="AL717" s="130">
        <v>8333.3335876464807</v>
      </c>
      <c r="AM717" s="130">
        <v>2626.4085388183598</v>
      </c>
    </row>
    <row r="718" spans="1:39" x14ac:dyDescent="0.5">
      <c r="A718" s="20" t="str">
        <f>INDEX(Resource_Match!$B$2:$B$17,MATCH($H718,Resource_Match!$C$2:$C$17,0))</f>
        <v>Gas</v>
      </c>
      <c r="B718" s="20" t="str">
        <f>INDEX(Resource_Match!$A$2:$A$17,MATCH($H718,Resource_Match!$C$2:$C$17,0))</f>
        <v>Gas</v>
      </c>
      <c r="C718" s="20" t="str">
        <f>IFERROR(INDEX(Project_Match!$C$3:$C$151,MATCH(I718,Project_Match!$A$3:$A$151,0)),"")</f>
        <v/>
      </c>
      <c r="D718" s="129" t="s">
        <v>409</v>
      </c>
      <c r="E718" s="129">
        <v>0</v>
      </c>
      <c r="F718" s="129" t="s">
        <v>407</v>
      </c>
      <c r="G718" s="130" t="s">
        <v>407</v>
      </c>
      <c r="H718" s="130" t="s">
        <v>41</v>
      </c>
      <c r="I718" s="130" t="s">
        <v>445</v>
      </c>
      <c r="J718" s="129">
        <v>2048</v>
      </c>
      <c r="K718" s="130">
        <v>1</v>
      </c>
      <c r="L718" s="130">
        <v>125</v>
      </c>
      <c r="M718" s="130">
        <v>125</v>
      </c>
      <c r="N718" s="130">
        <v>87.469317048842399</v>
      </c>
      <c r="AE718" s="130">
        <v>1715.31335449219</v>
      </c>
      <c r="AF718" s="130">
        <v>1715.31335449219</v>
      </c>
      <c r="AG718" s="130">
        <v>1715.31335449219</v>
      </c>
      <c r="AL718" s="130">
        <v>20833.3339691162</v>
      </c>
      <c r="AM718" s="130">
        <v>19118.020614624002</v>
      </c>
    </row>
    <row r="719" spans="1:39" ht="16.5" hidden="1" x14ac:dyDescent="0.5">
      <c r="A719" s="20" t="str">
        <f>INDEX(Resource_Match!$B$2:$B$17,MATCH($H719,Resource_Match!$C$2:$C$17,0))</f>
        <v>Solar</v>
      </c>
      <c r="B719" s="20" t="str">
        <f>INDEX(Resource_Match!$A$2:$A$17,MATCH($H719,Resource_Match!$C$2:$C$17,0))</f>
        <v>Utility Solar</v>
      </c>
      <c r="C719" s="20" t="str">
        <f>IFERROR(INDEX(Project_Match!$C$3:$C$151,MATCH(I719,Project_Match!$A$3:$A$151,0)),"")</f>
        <v>New Solar</v>
      </c>
      <c r="D719" s="129" t="s">
        <v>409</v>
      </c>
      <c r="E719" s="129">
        <v>0</v>
      </c>
      <c r="F719" s="129" t="s">
        <v>407</v>
      </c>
      <c r="G719" s="130" t="s">
        <v>407</v>
      </c>
      <c r="H719" s="130" t="s">
        <v>45</v>
      </c>
      <c r="I719" s="130" t="s">
        <v>219</v>
      </c>
      <c r="J719" s="129">
        <v>2049</v>
      </c>
      <c r="K719" s="130">
        <v>30</v>
      </c>
      <c r="L719" s="130">
        <v>600</v>
      </c>
      <c r="M719" s="130">
        <v>162</v>
      </c>
      <c r="N719" s="130">
        <v>26.574049329830299</v>
      </c>
      <c r="O719" s="130">
        <v>1150.00660705566</v>
      </c>
      <c r="P719" s="130">
        <v>21.879882173814</v>
      </c>
      <c r="R719" s="130">
        <v>246725.38574218799</v>
      </c>
      <c r="T719" s="130">
        <v>127140</v>
      </c>
      <c r="U719" s="130">
        <v>10950</v>
      </c>
      <c r="AB719" s="130">
        <v>42733</v>
      </c>
      <c r="AC719" s="130">
        <v>42733.001464843801</v>
      </c>
      <c r="AD719" s="130">
        <v>37.158918220697998</v>
      </c>
      <c r="AF719" s="130">
        <v>42733.001464843801</v>
      </c>
      <c r="AG719" s="130">
        <v>51901.053222656301</v>
      </c>
      <c r="AH719" s="130">
        <v>13.4765125396738</v>
      </c>
      <c r="AI719" s="130">
        <v>15498.078460693399</v>
      </c>
      <c r="AL719" s="130">
        <v>27000.000823974598</v>
      </c>
      <c r="AM719" s="130">
        <v>-234.92218017578099</v>
      </c>
    </row>
    <row r="720" spans="1:39" ht="16.5" hidden="1" x14ac:dyDescent="0.5">
      <c r="A720" s="20" t="str">
        <f>INDEX(Resource_Match!$B$2:$B$17,MATCH($H720,Resource_Match!$C$2:$C$17,0))</f>
        <v>Solar</v>
      </c>
      <c r="B720" s="20" t="str">
        <f>INDEX(Resource_Match!$A$2:$A$17,MATCH($H720,Resource_Match!$C$2:$C$17,0))</f>
        <v>Utility Solar</v>
      </c>
      <c r="C720" s="20" t="str">
        <f>IFERROR(INDEX(Project_Match!$C$3:$C$151,MATCH(I720,Project_Match!$A$3:$A$151,0)),"")</f>
        <v>New Solar</v>
      </c>
      <c r="D720" s="129" t="s">
        <v>409</v>
      </c>
      <c r="E720" s="129">
        <v>0</v>
      </c>
      <c r="F720" s="129" t="s">
        <v>407</v>
      </c>
      <c r="G720" s="130" t="s">
        <v>407</v>
      </c>
      <c r="H720" s="130" t="s">
        <v>45</v>
      </c>
      <c r="I720" s="130" t="s">
        <v>220</v>
      </c>
      <c r="J720" s="129">
        <v>2049</v>
      </c>
      <c r="K720" s="130">
        <v>30</v>
      </c>
      <c r="L720" s="130">
        <v>600</v>
      </c>
      <c r="M720" s="130">
        <v>162</v>
      </c>
      <c r="N720" s="130">
        <v>26.574049329830299</v>
      </c>
      <c r="O720" s="130">
        <v>1150.00660705566</v>
      </c>
      <c r="P720" s="130">
        <v>21.879882173814</v>
      </c>
      <c r="R720" s="130">
        <v>246725.38574218799</v>
      </c>
      <c r="T720" s="130">
        <v>127140</v>
      </c>
      <c r="U720" s="130">
        <v>10950</v>
      </c>
      <c r="AB720" s="130">
        <v>42175.95</v>
      </c>
      <c r="AC720" s="130">
        <v>42175.951171875</v>
      </c>
      <c r="AD720" s="130">
        <v>36.674529444537001</v>
      </c>
      <c r="AF720" s="130">
        <v>42175.951171875</v>
      </c>
      <c r="AG720" s="130">
        <v>51224.487060546897</v>
      </c>
      <c r="AH720" s="130">
        <v>13.4765125396738</v>
      </c>
      <c r="AI720" s="130">
        <v>15498.078460693399</v>
      </c>
      <c r="AL720" s="130">
        <v>27000.000823974598</v>
      </c>
      <c r="AM720" s="130">
        <v>322.12811279296898</v>
      </c>
    </row>
    <row r="721" spans="1:39" ht="16.5" hidden="1" x14ac:dyDescent="0.5">
      <c r="A721" s="20" t="str">
        <f>INDEX(Resource_Match!$B$2:$B$17,MATCH($H721,Resource_Match!$C$2:$C$17,0))</f>
        <v>Solar</v>
      </c>
      <c r="B721" s="20" t="str">
        <f>INDEX(Resource_Match!$A$2:$A$17,MATCH($H721,Resource_Match!$C$2:$C$17,0))</f>
        <v>Utility Solar</v>
      </c>
      <c r="C721" s="20" t="str">
        <f>IFERROR(INDEX(Project_Match!$C$3:$C$151,MATCH(I721,Project_Match!$A$3:$A$151,0)),"")</f>
        <v>New Solar</v>
      </c>
      <c r="D721" s="129" t="s">
        <v>409</v>
      </c>
      <c r="E721" s="129">
        <v>0</v>
      </c>
      <c r="F721" s="129" t="s">
        <v>407</v>
      </c>
      <c r="G721" s="130" t="s">
        <v>407</v>
      </c>
      <c r="H721" s="130" t="s">
        <v>45</v>
      </c>
      <c r="I721" s="130" t="s">
        <v>221</v>
      </c>
      <c r="J721" s="129">
        <v>2049</v>
      </c>
      <c r="K721" s="130">
        <v>23</v>
      </c>
      <c r="L721" s="130">
        <v>460</v>
      </c>
      <c r="M721" s="130">
        <v>124.200004577637</v>
      </c>
      <c r="N721" s="130">
        <v>26.574048111782901</v>
      </c>
      <c r="O721" s="130">
        <v>881.67170333862305</v>
      </c>
      <c r="P721" s="130">
        <v>21.879881460656701</v>
      </c>
      <c r="R721" s="130">
        <v>189156.125244141</v>
      </c>
      <c r="T721" s="130">
        <v>97474</v>
      </c>
      <c r="U721" s="130">
        <v>8395</v>
      </c>
      <c r="AB721" s="130">
        <v>31911.31</v>
      </c>
      <c r="AC721" s="130">
        <v>31911.314575195302</v>
      </c>
      <c r="AD721" s="130">
        <v>36.194100881719201</v>
      </c>
      <c r="AF721" s="130">
        <v>31911.314575195302</v>
      </c>
      <c r="AG721" s="130">
        <v>38757.651855468801</v>
      </c>
      <c r="AH721" s="130">
        <v>13.4765130135433</v>
      </c>
      <c r="AI721" s="130">
        <v>11881.8601837158</v>
      </c>
      <c r="AL721" s="130">
        <v>20700.0013946533</v>
      </c>
      <c r="AM721" s="130">
        <v>670.54700317385095</v>
      </c>
    </row>
    <row r="722" spans="1:39" ht="16.5" hidden="1" x14ac:dyDescent="0.5">
      <c r="A722" s="20" t="str">
        <f>INDEX(Resource_Match!$B$2:$B$17,MATCH($H722,Resource_Match!$C$2:$C$17,0))</f>
        <v>Solar</v>
      </c>
      <c r="B722" s="20" t="str">
        <f>INDEX(Resource_Match!$A$2:$A$17,MATCH($H722,Resource_Match!$C$2:$C$17,0))</f>
        <v>Utility Solar</v>
      </c>
      <c r="C722" s="20" t="str">
        <f>IFERROR(INDEX(Project_Match!$C$3:$C$151,MATCH(I722,Project_Match!$A$3:$A$151,0)),"")</f>
        <v>New Solar</v>
      </c>
      <c r="D722" s="129" t="s">
        <v>409</v>
      </c>
      <c r="E722" s="129">
        <v>0</v>
      </c>
      <c r="F722" s="129" t="s">
        <v>407</v>
      </c>
      <c r="G722" s="130" t="s">
        <v>407</v>
      </c>
      <c r="H722" s="130" t="s">
        <v>45</v>
      </c>
      <c r="I722" s="130" t="s">
        <v>225</v>
      </c>
      <c r="J722" s="129">
        <v>2049</v>
      </c>
      <c r="K722" s="130">
        <v>8</v>
      </c>
      <c r="L722" s="130">
        <v>160</v>
      </c>
      <c r="M722" s="130">
        <v>43.200000762939503</v>
      </c>
      <c r="N722" s="130">
        <v>26.574048549617299</v>
      </c>
      <c r="O722" s="130">
        <v>306.66842079162598</v>
      </c>
      <c r="P722" s="130">
        <v>21.879881620407101</v>
      </c>
      <c r="R722" s="130">
        <v>65793.4384155273</v>
      </c>
      <c r="T722" s="130">
        <v>33904</v>
      </c>
      <c r="U722" s="130">
        <v>2920</v>
      </c>
      <c r="AB722" s="130">
        <v>10664.73</v>
      </c>
      <c r="AC722" s="130">
        <v>10664.731750488299</v>
      </c>
      <c r="AD722" s="130">
        <v>34.776100268030902</v>
      </c>
      <c r="AF722" s="130">
        <v>10664.731750488299</v>
      </c>
      <c r="AG722" s="130">
        <v>12952.7705688477</v>
      </c>
      <c r="AH722" s="130">
        <v>13.476513303466</v>
      </c>
      <c r="AI722" s="130">
        <v>4132.8210525512704</v>
      </c>
      <c r="AL722" s="130">
        <v>7200.0003468831401</v>
      </c>
      <c r="AM722" s="130">
        <v>668.08964894612996</v>
      </c>
    </row>
    <row r="723" spans="1:39" ht="16.5" hidden="1" x14ac:dyDescent="0.5">
      <c r="A723" s="20" t="str">
        <f>INDEX(Resource_Match!$B$2:$B$17,MATCH($H723,Resource_Match!$C$2:$C$17,0))</f>
        <v>Solar</v>
      </c>
      <c r="B723" s="20" t="str">
        <f>INDEX(Resource_Match!$A$2:$A$17,MATCH($H723,Resource_Match!$C$2:$C$17,0))</f>
        <v>Utility Solar</v>
      </c>
      <c r="C723" s="20" t="str">
        <f>IFERROR(INDEX(Project_Match!$C$3:$C$151,MATCH(I723,Project_Match!$A$3:$A$151,0)),"")</f>
        <v>New Solar</v>
      </c>
      <c r="D723" s="129" t="s">
        <v>409</v>
      </c>
      <c r="E723" s="129">
        <v>0</v>
      </c>
      <c r="F723" s="129" t="s">
        <v>407</v>
      </c>
      <c r="G723" s="130" t="s">
        <v>407</v>
      </c>
      <c r="H723" s="130" t="s">
        <v>45</v>
      </c>
      <c r="I723" s="130" t="s">
        <v>230</v>
      </c>
      <c r="J723" s="129">
        <v>2049</v>
      </c>
      <c r="K723" s="130">
        <v>8</v>
      </c>
      <c r="L723" s="130">
        <v>160</v>
      </c>
      <c r="M723" s="130">
        <v>43.200000762939503</v>
      </c>
      <c r="N723" s="130">
        <v>26.574048549617299</v>
      </c>
      <c r="O723" s="130">
        <v>306.66842079162598</v>
      </c>
      <c r="P723" s="130">
        <v>21.879881620407101</v>
      </c>
      <c r="R723" s="130">
        <v>65793.4384155273</v>
      </c>
      <c r="T723" s="130">
        <v>33904</v>
      </c>
      <c r="U723" s="130">
        <v>2920</v>
      </c>
      <c r="AB723" s="130">
        <v>10380.64</v>
      </c>
      <c r="AC723" s="130">
        <v>10380.6425170898</v>
      </c>
      <c r="AD723" s="130">
        <v>33.849727631862201</v>
      </c>
      <c r="AF723" s="130">
        <v>10380.6425170898</v>
      </c>
      <c r="AG723" s="130">
        <v>12607.732788085899</v>
      </c>
      <c r="AH723" s="130">
        <v>13.476513303466</v>
      </c>
      <c r="AI723" s="130">
        <v>4132.8210525512704</v>
      </c>
      <c r="AL723" s="130">
        <v>7200.0003468831401</v>
      </c>
      <c r="AM723" s="130">
        <v>952.17888234456802</v>
      </c>
    </row>
    <row r="724" spans="1:39" ht="16.5" hidden="1" x14ac:dyDescent="0.5">
      <c r="A724" s="20" t="str">
        <f>INDEX(Resource_Match!$B$2:$B$17,MATCH($H724,Resource_Match!$C$2:$C$17,0))</f>
        <v>Solar</v>
      </c>
      <c r="B724" s="20" t="str">
        <f>INDEX(Resource_Match!$A$2:$A$17,MATCH($H724,Resource_Match!$C$2:$C$17,0))</f>
        <v>Utility Solar</v>
      </c>
      <c r="C724" s="20" t="str">
        <f>IFERROR(INDEX(Project_Match!$C$3:$C$151,MATCH(I724,Project_Match!$A$3:$A$151,0)),"")</f>
        <v>New Solar</v>
      </c>
      <c r="D724" s="129" t="s">
        <v>409</v>
      </c>
      <c r="E724" s="129">
        <v>0</v>
      </c>
      <c r="F724" s="129" t="s">
        <v>407</v>
      </c>
      <c r="G724" s="130" t="s">
        <v>407</v>
      </c>
      <c r="H724" s="130" t="s">
        <v>45</v>
      </c>
      <c r="I724" s="130" t="s">
        <v>235</v>
      </c>
      <c r="J724" s="129">
        <v>2049</v>
      </c>
      <c r="K724" s="130">
        <v>8</v>
      </c>
      <c r="L724" s="130">
        <v>160</v>
      </c>
      <c r="M724" s="130">
        <v>43.200000762939503</v>
      </c>
      <c r="N724" s="130">
        <v>26.574048549617299</v>
      </c>
      <c r="O724" s="130">
        <v>306.66842079162598</v>
      </c>
      <c r="P724" s="130">
        <v>21.879881620407101</v>
      </c>
      <c r="R724" s="130">
        <v>65793.4384155273</v>
      </c>
      <c r="T724" s="130">
        <v>33904</v>
      </c>
      <c r="U724" s="130">
        <v>2920</v>
      </c>
      <c r="AB724" s="130">
        <v>10101.07</v>
      </c>
      <c r="AC724" s="130">
        <v>10101.074584960899</v>
      </c>
      <c r="AD724" s="130">
        <v>32.938098285067198</v>
      </c>
      <c r="AF724" s="130">
        <v>10101.074584960899</v>
      </c>
      <c r="AG724" s="130">
        <v>12268.1856079102</v>
      </c>
      <c r="AH724" s="130">
        <v>13.476513303466</v>
      </c>
      <c r="AI724" s="130">
        <v>4132.8210525512704</v>
      </c>
      <c r="AL724" s="130">
        <v>7200.0003468831401</v>
      </c>
      <c r="AM724" s="130">
        <v>1231.7468144734701</v>
      </c>
    </row>
    <row r="725" spans="1:39" ht="16.5" hidden="1" x14ac:dyDescent="0.5">
      <c r="A725" s="20" t="str">
        <f>INDEX(Resource_Match!$B$2:$B$17,MATCH($H725,Resource_Match!$C$2:$C$17,0))</f>
        <v>Wind</v>
      </c>
      <c r="B725" s="20" t="str">
        <f>INDEX(Resource_Match!$A$2:$A$17,MATCH($H725,Resource_Match!$C$2:$C$17,0))</f>
        <v>Onshore Wind</v>
      </c>
      <c r="C725" s="20" t="str">
        <f>IFERROR(INDEX(Project_Match!$C$3:$C$151,MATCH(I725,Project_Match!$A$3:$A$151,0)),"")</f>
        <v>New Wind</v>
      </c>
      <c r="D725" s="129" t="s">
        <v>409</v>
      </c>
      <c r="E725" s="129">
        <v>0</v>
      </c>
      <c r="F725" s="129" t="s">
        <v>407</v>
      </c>
      <c r="G725" s="130" t="s">
        <v>407</v>
      </c>
      <c r="H725" s="130" t="s">
        <v>59</v>
      </c>
      <c r="I725" s="130" t="s">
        <v>278</v>
      </c>
      <c r="J725" s="129">
        <v>2049</v>
      </c>
      <c r="K725" s="130">
        <v>2</v>
      </c>
      <c r="L725" s="130">
        <v>200</v>
      </c>
      <c r="M725" s="130">
        <v>20</v>
      </c>
      <c r="N725" s="130">
        <v>36.705609652549697</v>
      </c>
      <c r="O725" s="130">
        <v>616.31658363342297</v>
      </c>
      <c r="P725" s="130">
        <v>35.177887193688498</v>
      </c>
      <c r="R725" s="130">
        <v>26765.716674804698</v>
      </c>
      <c r="T725" s="130">
        <v>16924</v>
      </c>
      <c r="U725" s="130">
        <v>552</v>
      </c>
      <c r="AB725" s="130">
        <v>49110.17</v>
      </c>
      <c r="AC725" s="130">
        <v>49110.166870117202</v>
      </c>
      <c r="AD725" s="130">
        <v>79.683344849482907</v>
      </c>
      <c r="AF725" s="130">
        <v>49110.166870117202</v>
      </c>
      <c r="AG725" s="130">
        <v>51242.947265625</v>
      </c>
      <c r="AH725" s="130">
        <v>51.878384447317799</v>
      </c>
      <c r="AI725" s="130">
        <v>31973.508666992198</v>
      </c>
      <c r="AL725" s="130">
        <v>3333.3334350585901</v>
      </c>
      <c r="AM725" s="130">
        <v>-13803.324768066401</v>
      </c>
    </row>
    <row r="726" spans="1:39" ht="16.5" hidden="1" x14ac:dyDescent="0.5">
      <c r="A726" s="20" t="str">
        <f>INDEX(Resource_Match!$B$2:$B$17,MATCH($H726,Resource_Match!$C$2:$C$17,0))</f>
        <v>Wind</v>
      </c>
      <c r="B726" s="20" t="str">
        <f>INDEX(Resource_Match!$A$2:$A$17,MATCH($H726,Resource_Match!$C$2:$C$17,0))</f>
        <v>Onshore Wind</v>
      </c>
      <c r="C726" s="20" t="str">
        <f>IFERROR(INDEX(Project_Match!$C$3:$C$151,MATCH(I726,Project_Match!$A$3:$A$151,0)),"")</f>
        <v>New Wind</v>
      </c>
      <c r="D726" s="129" t="s">
        <v>409</v>
      </c>
      <c r="E726" s="129">
        <v>0</v>
      </c>
      <c r="F726" s="129" t="s">
        <v>407</v>
      </c>
      <c r="G726" s="130" t="s">
        <v>407</v>
      </c>
      <c r="H726" s="130" t="s">
        <v>59</v>
      </c>
      <c r="I726" s="130" t="s">
        <v>280</v>
      </c>
      <c r="J726" s="129">
        <v>2049</v>
      </c>
      <c r="K726" s="130">
        <v>2</v>
      </c>
      <c r="L726" s="130">
        <v>200</v>
      </c>
      <c r="M726" s="130">
        <v>24</v>
      </c>
      <c r="N726" s="130">
        <v>36.705609652549697</v>
      </c>
      <c r="O726" s="130">
        <v>616.31658363342297</v>
      </c>
      <c r="P726" s="130">
        <v>35.177887193688498</v>
      </c>
      <c r="R726" s="130">
        <v>26765.716674804698</v>
      </c>
      <c r="T726" s="130">
        <v>16924</v>
      </c>
      <c r="U726" s="130">
        <v>552</v>
      </c>
      <c r="AB726" s="130">
        <v>46454.559999999998</v>
      </c>
      <c r="AC726" s="130">
        <v>46454.5634765625</v>
      </c>
      <c r="AD726" s="130">
        <v>75.374514835695294</v>
      </c>
      <c r="AF726" s="130">
        <v>46454.5634765625</v>
      </c>
      <c r="AG726" s="130">
        <v>48472.016479492202</v>
      </c>
      <c r="AH726" s="130">
        <v>51.878384447317799</v>
      </c>
      <c r="AI726" s="130">
        <v>31973.508666992198</v>
      </c>
      <c r="AL726" s="130">
        <v>4000.0001220703102</v>
      </c>
      <c r="AM726" s="130">
        <v>-10481.0546875</v>
      </c>
    </row>
    <row r="727" spans="1:39" ht="16.5" hidden="1" x14ac:dyDescent="0.5">
      <c r="A727" s="20" t="str">
        <f>INDEX(Resource_Match!$B$2:$B$17,MATCH($H727,Resource_Match!$C$2:$C$17,0))</f>
        <v>Battery Storage</v>
      </c>
      <c r="B727" s="20" t="str">
        <f>INDEX(Resource_Match!$A$2:$A$17,MATCH($H727,Resource_Match!$C$2:$C$17,0))</f>
        <v>Battery Storage</v>
      </c>
      <c r="C727" s="20" t="str">
        <f>IFERROR(INDEX(Project_Match!$C$3:$C$151,MATCH(I727,Project_Match!$A$3:$A$151,0)),"")</f>
        <v>New Paired Battery</v>
      </c>
      <c r="D727" s="129" t="s">
        <v>409</v>
      </c>
      <c r="E727" s="129">
        <v>0</v>
      </c>
      <c r="F727" s="129" t="s">
        <v>407</v>
      </c>
      <c r="G727" s="130" t="s">
        <v>407</v>
      </c>
      <c r="H727" s="130" t="s">
        <v>61</v>
      </c>
      <c r="I727" s="130" t="s">
        <v>363</v>
      </c>
      <c r="J727" s="129">
        <v>2049</v>
      </c>
      <c r="K727" s="130">
        <v>3</v>
      </c>
      <c r="L727" s="130">
        <v>12</v>
      </c>
      <c r="M727" s="130">
        <v>9.6000003814697301</v>
      </c>
      <c r="N727" s="130">
        <v>100.00000442725501</v>
      </c>
      <c r="AE727" s="130">
        <v>1903.9249877929699</v>
      </c>
      <c r="AF727" s="130">
        <v>1903.9249877929699</v>
      </c>
      <c r="AG727" s="130">
        <v>1903.9249877929699</v>
      </c>
      <c r="AL727" s="130">
        <v>1600.0001124064099</v>
      </c>
      <c r="AM727" s="130">
        <v>-303.92487538655399</v>
      </c>
    </row>
    <row r="728" spans="1:39" ht="16.5" hidden="1" x14ac:dyDescent="0.5">
      <c r="A728" s="20" t="str">
        <f>INDEX(Resource_Match!$B$2:$B$17,MATCH($H728,Resource_Match!$C$2:$C$17,0))</f>
        <v>Solar</v>
      </c>
      <c r="B728" s="20" t="str">
        <f>INDEX(Resource_Match!$A$2:$A$17,MATCH($H728,Resource_Match!$C$2:$C$17,0))</f>
        <v>Utility Solar</v>
      </c>
      <c r="C728" s="20" t="str">
        <f>IFERROR(INDEX(Project_Match!$C$3:$C$151,MATCH(I728,Project_Match!$A$3:$A$151,0)),"")</f>
        <v>New Paired Solar</v>
      </c>
      <c r="D728" s="129" t="s">
        <v>409</v>
      </c>
      <c r="E728" s="129">
        <v>0</v>
      </c>
      <c r="F728" s="129" t="s">
        <v>407</v>
      </c>
      <c r="G728" s="130" t="s">
        <v>407</v>
      </c>
      <c r="H728" s="130" t="s">
        <v>45</v>
      </c>
      <c r="I728" s="130" t="s">
        <v>373</v>
      </c>
      <c r="J728" s="129">
        <v>2049</v>
      </c>
      <c r="K728" s="130">
        <v>1</v>
      </c>
      <c r="L728" s="130">
        <v>20</v>
      </c>
      <c r="M728" s="130">
        <v>5.4000000953674299</v>
      </c>
      <c r="N728" s="130">
        <v>26.574048549617299</v>
      </c>
      <c r="O728" s="130">
        <v>38.333552598953197</v>
      </c>
      <c r="P728" s="130">
        <v>21.879881620407101</v>
      </c>
      <c r="R728" s="130">
        <v>8224.1798019409198</v>
      </c>
      <c r="T728" s="130">
        <v>4238</v>
      </c>
      <c r="U728" s="130">
        <v>365</v>
      </c>
      <c r="AB728" s="130">
        <v>976.26</v>
      </c>
      <c r="AC728" s="130">
        <v>976.26339340209995</v>
      </c>
      <c r="AD728" s="130">
        <v>25.467595023497999</v>
      </c>
      <c r="AF728" s="130">
        <v>976.26339340209995</v>
      </c>
      <c r="AG728" s="130">
        <v>1185.71348190308</v>
      </c>
      <c r="AH728" s="130">
        <v>13.476513303466</v>
      </c>
      <c r="AI728" s="130">
        <v>516.60263156890903</v>
      </c>
      <c r="AL728" s="130">
        <v>900.00004336039297</v>
      </c>
      <c r="AM728" s="130">
        <v>440.33928152720199</v>
      </c>
    </row>
    <row r="729" spans="1:39" ht="16.5" hidden="1" x14ac:dyDescent="0.5">
      <c r="A729" s="20" t="str">
        <f>INDEX(Resource_Match!$B$2:$B$17,MATCH($H729,Resource_Match!$C$2:$C$17,0))</f>
        <v>Wind</v>
      </c>
      <c r="B729" s="20" t="str">
        <f>INDEX(Resource_Match!$A$2:$A$17,MATCH($H729,Resource_Match!$C$2:$C$17,0))</f>
        <v>Onshore Wind</v>
      </c>
      <c r="C729" s="20" t="str">
        <f>IFERROR(INDEX(Project_Match!$C$3:$C$151,MATCH(I729,Project_Match!$A$3:$A$151,0)),"")</f>
        <v>New Wind</v>
      </c>
      <c r="D729" s="129" t="s">
        <v>409</v>
      </c>
      <c r="E729" s="129">
        <v>0</v>
      </c>
      <c r="F729" s="129" t="s">
        <v>407</v>
      </c>
      <c r="G729" s="130" t="s">
        <v>407</v>
      </c>
      <c r="H729" s="130" t="s">
        <v>59</v>
      </c>
      <c r="I729" s="130" t="s">
        <v>387</v>
      </c>
      <c r="J729" s="129">
        <v>2049</v>
      </c>
      <c r="K729" s="130">
        <v>4</v>
      </c>
      <c r="L729" s="130">
        <v>400</v>
      </c>
      <c r="M729" s="130">
        <v>48</v>
      </c>
      <c r="N729" s="130">
        <v>36.705609652549697</v>
      </c>
      <c r="O729" s="130">
        <v>1232.63316726685</v>
      </c>
      <c r="P729" s="130">
        <v>35.177887193688498</v>
      </c>
      <c r="R729" s="130">
        <v>53531.433349609397</v>
      </c>
      <c r="T729" s="130">
        <v>33848</v>
      </c>
      <c r="U729" s="130">
        <v>1104</v>
      </c>
      <c r="AB729" s="130">
        <v>68238.09</v>
      </c>
      <c r="AC729" s="130">
        <v>68238.0888671875</v>
      </c>
      <c r="AD729" s="130">
        <v>55.359607934689798</v>
      </c>
      <c r="AF729" s="130">
        <v>68238.0888671875</v>
      </c>
      <c r="AG729" s="130">
        <v>71201.567138671904</v>
      </c>
      <c r="AH729" s="130">
        <v>51.878384447317799</v>
      </c>
      <c r="AI729" s="130">
        <v>63947.017333984397</v>
      </c>
      <c r="AL729" s="130">
        <v>8000.0002441406295</v>
      </c>
      <c r="AM729" s="130">
        <v>3708.9287109375</v>
      </c>
    </row>
    <row r="730" spans="1:39" ht="16.5" hidden="1" x14ac:dyDescent="0.5">
      <c r="A730" s="20" t="str">
        <f>INDEX(Resource_Match!$B$2:$B$17,MATCH($H730,Resource_Match!$C$2:$C$17,0))</f>
        <v>Wind</v>
      </c>
      <c r="B730" s="20" t="str">
        <f>INDEX(Resource_Match!$A$2:$A$17,MATCH($H730,Resource_Match!$C$2:$C$17,0))</f>
        <v>Onshore Wind</v>
      </c>
      <c r="C730" s="20" t="str">
        <f>IFERROR(INDEX(Project_Match!$C$3:$C$151,MATCH(I730,Project_Match!$A$3:$A$151,0)),"")</f>
        <v>New Wind</v>
      </c>
      <c r="D730" s="129" t="s">
        <v>409</v>
      </c>
      <c r="E730" s="129">
        <v>0</v>
      </c>
      <c r="F730" s="129" t="s">
        <v>407</v>
      </c>
      <c r="G730" s="130" t="s">
        <v>407</v>
      </c>
      <c r="H730" s="130" t="s">
        <v>59</v>
      </c>
      <c r="I730" s="130" t="s">
        <v>388</v>
      </c>
      <c r="J730" s="129">
        <v>2049</v>
      </c>
      <c r="K730" s="130">
        <v>4</v>
      </c>
      <c r="L730" s="130">
        <v>400</v>
      </c>
      <c r="M730" s="130">
        <v>48</v>
      </c>
      <c r="N730" s="130">
        <v>36.705609652549697</v>
      </c>
      <c r="O730" s="130">
        <v>1232.63316726685</v>
      </c>
      <c r="P730" s="130">
        <v>35.177887193688498</v>
      </c>
      <c r="R730" s="130">
        <v>53531.433349609397</v>
      </c>
      <c r="T730" s="130">
        <v>33848</v>
      </c>
      <c r="U730" s="130">
        <v>1104</v>
      </c>
      <c r="AB730" s="130">
        <v>67477.039999999994</v>
      </c>
      <c r="AC730" s="130">
        <v>67477.039306640596</v>
      </c>
      <c r="AD730" s="130">
        <v>54.742190214027303</v>
      </c>
      <c r="AF730" s="130">
        <v>67477.039306640596</v>
      </c>
      <c r="AG730" s="130">
        <v>70407.4697265625</v>
      </c>
      <c r="AH730" s="130">
        <v>51.878384447317799</v>
      </c>
      <c r="AI730" s="130">
        <v>63947.017333984397</v>
      </c>
      <c r="AL730" s="130">
        <v>8000.0002441406295</v>
      </c>
      <c r="AM730" s="130">
        <v>4469.9782714843795</v>
      </c>
    </row>
    <row r="731" spans="1:39" ht="16.5" hidden="1" x14ac:dyDescent="0.5">
      <c r="A731" s="20" t="str">
        <f>INDEX(Resource_Match!$B$2:$B$17,MATCH($H731,Resource_Match!$C$2:$C$17,0))</f>
        <v>Wind</v>
      </c>
      <c r="B731" s="20" t="str">
        <f>INDEX(Resource_Match!$A$2:$A$17,MATCH($H731,Resource_Match!$C$2:$C$17,0))</f>
        <v>Onshore Wind</v>
      </c>
      <c r="C731" s="20" t="str">
        <f>IFERROR(INDEX(Project_Match!$C$3:$C$151,MATCH(I731,Project_Match!$A$3:$A$151,0)),"")</f>
        <v>New Wind</v>
      </c>
      <c r="D731" s="129" t="s">
        <v>409</v>
      </c>
      <c r="E731" s="129">
        <v>0</v>
      </c>
      <c r="F731" s="129" t="s">
        <v>407</v>
      </c>
      <c r="G731" s="130" t="s">
        <v>407</v>
      </c>
      <c r="H731" s="130" t="s">
        <v>59</v>
      </c>
      <c r="I731" s="130" t="s">
        <v>389</v>
      </c>
      <c r="J731" s="129">
        <v>2049</v>
      </c>
      <c r="K731" s="130">
        <v>4</v>
      </c>
      <c r="L731" s="130">
        <v>400</v>
      </c>
      <c r="M731" s="130">
        <v>48</v>
      </c>
      <c r="N731" s="130">
        <v>36.705609652549697</v>
      </c>
      <c r="O731" s="130">
        <v>1232.63316726685</v>
      </c>
      <c r="P731" s="130">
        <v>35.177887193688498</v>
      </c>
      <c r="R731" s="130">
        <v>53531.433349609397</v>
      </c>
      <c r="T731" s="130">
        <v>33848</v>
      </c>
      <c r="U731" s="130">
        <v>1104</v>
      </c>
      <c r="AB731" s="130">
        <v>66716.27</v>
      </c>
      <c r="AC731" s="130">
        <v>66716.273925781294</v>
      </c>
      <c r="AD731" s="130">
        <v>54.125003040209599</v>
      </c>
      <c r="AF731" s="130">
        <v>66716.273925781294</v>
      </c>
      <c r="AG731" s="130">
        <v>69613.661376953096</v>
      </c>
      <c r="AH731" s="130">
        <v>51.878384447317799</v>
      </c>
      <c r="AI731" s="130">
        <v>63947.017333984397</v>
      </c>
      <c r="AL731" s="130">
        <v>8000.0002441406295</v>
      </c>
      <c r="AM731" s="130">
        <v>5230.74365234375</v>
      </c>
    </row>
    <row r="732" spans="1:39" ht="16.5" hidden="1" x14ac:dyDescent="0.5">
      <c r="A732" s="20" t="str">
        <f>INDEX(Resource_Match!$B$2:$B$17,MATCH($H732,Resource_Match!$C$2:$C$17,0))</f>
        <v>Wind</v>
      </c>
      <c r="B732" s="20" t="str">
        <f>INDEX(Resource_Match!$A$2:$A$17,MATCH($H732,Resource_Match!$C$2:$C$17,0))</f>
        <v>Onshore Wind</v>
      </c>
      <c r="C732" s="20" t="str">
        <f>IFERROR(INDEX(Project_Match!$C$3:$C$151,MATCH(I732,Project_Match!$A$3:$A$151,0)),"")</f>
        <v>New Wind</v>
      </c>
      <c r="D732" s="129" t="s">
        <v>409</v>
      </c>
      <c r="E732" s="129">
        <v>0</v>
      </c>
      <c r="F732" s="129" t="s">
        <v>407</v>
      </c>
      <c r="G732" s="130" t="s">
        <v>407</v>
      </c>
      <c r="H732" s="130" t="s">
        <v>59</v>
      </c>
      <c r="I732" s="130" t="s">
        <v>390</v>
      </c>
      <c r="J732" s="129">
        <v>2049</v>
      </c>
      <c r="K732" s="130">
        <v>3</v>
      </c>
      <c r="L732" s="130">
        <v>300</v>
      </c>
      <c r="M732" s="130">
        <v>36</v>
      </c>
      <c r="N732" s="130">
        <v>36.705609035637103</v>
      </c>
      <c r="O732" s="130">
        <v>924.474853515625</v>
      </c>
      <c r="P732" s="130">
        <v>35.177886359041999</v>
      </c>
      <c r="R732" s="130">
        <v>40148.575073242202</v>
      </c>
      <c r="T732" s="130">
        <v>25386</v>
      </c>
      <c r="U732" s="130">
        <v>828</v>
      </c>
      <c r="AB732" s="130">
        <v>49466.84</v>
      </c>
      <c r="AC732" s="130">
        <v>49466.841186523401</v>
      </c>
      <c r="AD732" s="130">
        <v>53.508044051614</v>
      </c>
      <c r="AF732" s="130">
        <v>49466.841186523401</v>
      </c>
      <c r="AG732" s="130">
        <v>51615.11328125</v>
      </c>
      <c r="AH732" s="130">
        <v>51.878386536486502</v>
      </c>
      <c r="AI732" s="130">
        <v>47960.263793945298</v>
      </c>
      <c r="AL732" s="130">
        <v>6000.0001831054697</v>
      </c>
      <c r="AM732" s="130">
        <v>4493.4227905273401</v>
      </c>
    </row>
    <row r="733" spans="1:39" ht="16.5" hidden="1" x14ac:dyDescent="0.5">
      <c r="A733" s="20" t="str">
        <f>INDEX(Resource_Match!$B$2:$B$17,MATCH($H733,Resource_Match!$C$2:$C$17,0))</f>
        <v>Capacity Only PPA</v>
      </c>
      <c r="B733" s="20" t="str">
        <f>INDEX(Resource_Match!$A$2:$A$17,MATCH($H733,Resource_Match!$C$2:$C$17,0))</f>
        <v>Capacity Only PPA</v>
      </c>
      <c r="C733" s="20" t="str">
        <f>IFERROR(INDEX(Project_Match!$C$3:$C$151,MATCH(I733,Project_Match!$A$3:$A$151,0)),"")</f>
        <v/>
      </c>
      <c r="D733" s="129" t="s">
        <v>409</v>
      </c>
      <c r="E733" s="129">
        <v>0</v>
      </c>
      <c r="F733" s="129" t="s">
        <v>407</v>
      </c>
      <c r="G733" s="130" t="s">
        <v>407</v>
      </c>
      <c r="H733" s="130" t="s">
        <v>402</v>
      </c>
      <c r="I733" s="130" t="s">
        <v>435</v>
      </c>
      <c r="J733" s="129">
        <v>2049</v>
      </c>
      <c r="K733" s="130">
        <v>1</v>
      </c>
      <c r="L733" s="130">
        <v>50</v>
      </c>
      <c r="M733" s="130">
        <v>50</v>
      </c>
      <c r="N733" s="130">
        <v>0</v>
      </c>
      <c r="AE733" s="130">
        <v>5797.2645263671902</v>
      </c>
      <c r="AF733" s="130">
        <v>5797.2645263671902</v>
      </c>
      <c r="AG733" s="130">
        <v>5797.2645263671902</v>
      </c>
      <c r="AL733" s="130">
        <v>8333.3335876464807</v>
      </c>
      <c r="AM733" s="130">
        <v>2536.0690612793001</v>
      </c>
    </row>
    <row r="734" spans="1:39" x14ac:dyDescent="0.5">
      <c r="A734" s="20" t="str">
        <f>INDEX(Resource_Match!$B$2:$B$17,MATCH($H734,Resource_Match!$C$2:$C$17,0))</f>
        <v>Gas</v>
      </c>
      <c r="B734" s="20" t="str">
        <f>INDEX(Resource_Match!$A$2:$A$17,MATCH($H734,Resource_Match!$C$2:$C$17,0))</f>
        <v>Gas</v>
      </c>
      <c r="C734" s="20" t="str">
        <f>IFERROR(INDEX(Project_Match!$C$3:$C$151,MATCH(I734,Project_Match!$A$3:$A$151,0)),"")</f>
        <v/>
      </c>
      <c r="D734" s="129" t="s">
        <v>409</v>
      </c>
      <c r="E734" s="129">
        <v>0</v>
      </c>
      <c r="F734" s="129" t="s">
        <v>407</v>
      </c>
      <c r="G734" s="130" t="s">
        <v>407</v>
      </c>
      <c r="H734" s="130" t="s">
        <v>41</v>
      </c>
      <c r="I734" s="130" t="s">
        <v>445</v>
      </c>
      <c r="J734" s="129">
        <v>2049</v>
      </c>
      <c r="K734" s="130">
        <v>1</v>
      </c>
      <c r="L734" s="130">
        <v>125</v>
      </c>
      <c r="M734" s="130">
        <v>125</v>
      </c>
      <c r="N734" s="130">
        <v>87.457640486765101</v>
      </c>
      <c r="AE734" s="130">
        <v>1753.04992675781</v>
      </c>
      <c r="AF734" s="130">
        <v>1753.04992675781</v>
      </c>
      <c r="AG734" s="130">
        <v>1753.04992675781</v>
      </c>
      <c r="AL734" s="130">
        <v>20833.3339691162</v>
      </c>
      <c r="AM734" s="130">
        <v>19080.284042358398</v>
      </c>
    </row>
    <row r="735" spans="1:39" ht="16.5" hidden="1" x14ac:dyDescent="0.5">
      <c r="A735" s="20" t="str">
        <f>INDEX(Resource_Match!$B$2:$B$17,MATCH($H735,Resource_Match!$C$2:$C$17,0))</f>
        <v>Solar</v>
      </c>
      <c r="B735" s="20" t="str">
        <f>INDEX(Resource_Match!$A$2:$A$17,MATCH($H735,Resource_Match!$C$2:$C$17,0))</f>
        <v>Utility Solar</v>
      </c>
      <c r="C735" s="20" t="str">
        <f>IFERROR(INDEX(Project_Match!$C$3:$C$151,MATCH(I735,Project_Match!$A$3:$A$151,0)),"")</f>
        <v>New Solar</v>
      </c>
      <c r="D735" s="129" t="s">
        <v>409</v>
      </c>
      <c r="E735" s="129">
        <v>0</v>
      </c>
      <c r="F735" s="129" t="s">
        <v>407</v>
      </c>
      <c r="G735" s="130" t="s">
        <v>407</v>
      </c>
      <c r="H735" s="130" t="s">
        <v>45</v>
      </c>
      <c r="I735" s="130" t="s">
        <v>219</v>
      </c>
      <c r="J735" s="129">
        <v>2050</v>
      </c>
      <c r="K735" s="130">
        <v>30</v>
      </c>
      <c r="L735" s="130">
        <v>600</v>
      </c>
      <c r="M735" s="130">
        <v>162</v>
      </c>
      <c r="N735" s="130">
        <v>26.5343075292114</v>
      </c>
      <c r="O735" s="130">
        <v>1143.1962242126499</v>
      </c>
      <c r="P735" s="130">
        <v>21.750308679844899</v>
      </c>
      <c r="R735" s="130">
        <v>251446.98486328099</v>
      </c>
      <c r="T735" s="130">
        <v>127860</v>
      </c>
      <c r="U735" s="130">
        <v>10950</v>
      </c>
      <c r="AB735" s="130">
        <v>43414.49</v>
      </c>
      <c r="AC735" s="130">
        <v>43414.4921875</v>
      </c>
      <c r="AD735" s="130">
        <v>37.976413207103498</v>
      </c>
      <c r="AF735" s="130">
        <v>43414.4921875</v>
      </c>
      <c r="AG735" s="130">
        <v>52963.544433593801</v>
      </c>
      <c r="AH735" s="130">
        <v>15.1991777177992</v>
      </c>
      <c r="AI735" s="130">
        <v>17375.642578125</v>
      </c>
      <c r="AL735" s="130">
        <v>18000.000549316399</v>
      </c>
      <c r="AM735" s="130">
        <v>-8038.8490600585901</v>
      </c>
    </row>
    <row r="736" spans="1:39" ht="16.5" hidden="1" x14ac:dyDescent="0.5">
      <c r="A736" s="20" t="str">
        <f>INDEX(Resource_Match!$B$2:$B$17,MATCH($H736,Resource_Match!$C$2:$C$17,0))</f>
        <v>Solar</v>
      </c>
      <c r="B736" s="20" t="str">
        <f>INDEX(Resource_Match!$A$2:$A$17,MATCH($H736,Resource_Match!$C$2:$C$17,0))</f>
        <v>Utility Solar</v>
      </c>
      <c r="C736" s="20" t="str">
        <f>IFERROR(INDEX(Project_Match!$C$3:$C$151,MATCH(I736,Project_Match!$A$3:$A$151,0)),"")</f>
        <v>New Solar</v>
      </c>
      <c r="D736" s="129" t="s">
        <v>409</v>
      </c>
      <c r="E736" s="129">
        <v>0</v>
      </c>
      <c r="F736" s="129" t="s">
        <v>407</v>
      </c>
      <c r="G736" s="130" t="s">
        <v>407</v>
      </c>
      <c r="H736" s="130" t="s">
        <v>45</v>
      </c>
      <c r="I736" s="130" t="s">
        <v>220</v>
      </c>
      <c r="J736" s="129">
        <v>2050</v>
      </c>
      <c r="K736" s="130">
        <v>30</v>
      </c>
      <c r="L736" s="130">
        <v>600</v>
      </c>
      <c r="M736" s="130">
        <v>162</v>
      </c>
      <c r="N736" s="130">
        <v>26.5343075292114</v>
      </c>
      <c r="O736" s="130">
        <v>1143.1962242126499</v>
      </c>
      <c r="P736" s="130">
        <v>21.750308679844899</v>
      </c>
      <c r="R736" s="130">
        <v>251446.98486328099</v>
      </c>
      <c r="T736" s="130">
        <v>127860</v>
      </c>
      <c r="U736" s="130">
        <v>10950</v>
      </c>
      <c r="AB736" s="130">
        <v>42848.56</v>
      </c>
      <c r="AC736" s="130">
        <v>42848.558105468801</v>
      </c>
      <c r="AD736" s="130">
        <v>37.481367763421197</v>
      </c>
      <c r="AF736" s="130">
        <v>42848.558105468801</v>
      </c>
      <c r="AG736" s="130">
        <v>52273.135498046897</v>
      </c>
      <c r="AH736" s="130">
        <v>15.1991777177992</v>
      </c>
      <c r="AI736" s="130">
        <v>17375.642578125</v>
      </c>
      <c r="AL736" s="130">
        <v>18000.000549316399</v>
      </c>
      <c r="AM736" s="130">
        <v>-7472.9149780273401</v>
      </c>
    </row>
    <row r="737" spans="1:39" ht="16.5" hidden="1" x14ac:dyDescent="0.5">
      <c r="A737" s="20" t="str">
        <f>INDEX(Resource_Match!$B$2:$B$17,MATCH($H737,Resource_Match!$C$2:$C$17,0))</f>
        <v>Solar</v>
      </c>
      <c r="B737" s="20" t="str">
        <f>INDEX(Resource_Match!$A$2:$A$17,MATCH($H737,Resource_Match!$C$2:$C$17,0))</f>
        <v>Utility Solar</v>
      </c>
      <c r="C737" s="20" t="str">
        <f>IFERROR(INDEX(Project_Match!$C$3:$C$151,MATCH(I737,Project_Match!$A$3:$A$151,0)),"")</f>
        <v>New Solar</v>
      </c>
      <c r="D737" s="129" t="s">
        <v>409</v>
      </c>
      <c r="E737" s="129">
        <v>0</v>
      </c>
      <c r="F737" s="129" t="s">
        <v>407</v>
      </c>
      <c r="G737" s="130" t="s">
        <v>407</v>
      </c>
      <c r="H737" s="130" t="s">
        <v>45</v>
      </c>
      <c r="I737" s="130" t="s">
        <v>221</v>
      </c>
      <c r="J737" s="129">
        <v>2050</v>
      </c>
      <c r="K737" s="130">
        <v>23</v>
      </c>
      <c r="L737" s="130">
        <v>460</v>
      </c>
      <c r="M737" s="130">
        <v>124.200004577637</v>
      </c>
      <c r="N737" s="130">
        <v>26.5343076112561</v>
      </c>
      <c r="O737" s="130">
        <v>876.45041275024403</v>
      </c>
      <c r="P737" s="130">
        <v>21.750308039265501</v>
      </c>
      <c r="R737" s="130">
        <v>192776.01416015599</v>
      </c>
      <c r="T737" s="130">
        <v>98026</v>
      </c>
      <c r="U737" s="130">
        <v>8395</v>
      </c>
      <c r="AB737" s="130">
        <v>32420.22</v>
      </c>
      <c r="AC737" s="130">
        <v>32420.222534179698</v>
      </c>
      <c r="AD737" s="130">
        <v>36.990367124646703</v>
      </c>
      <c r="AF737" s="130">
        <v>32420.222534179698</v>
      </c>
      <c r="AG737" s="130">
        <v>39551.078002929702</v>
      </c>
      <c r="AH737" s="130">
        <v>15.1991786668389</v>
      </c>
      <c r="AI737" s="130">
        <v>13321.3264160156</v>
      </c>
      <c r="AL737" s="130">
        <v>13800.000929768899</v>
      </c>
      <c r="AM737" s="130">
        <v>-5298.8951883951704</v>
      </c>
    </row>
    <row r="738" spans="1:39" ht="16.5" hidden="1" x14ac:dyDescent="0.5">
      <c r="A738" s="20" t="str">
        <f>INDEX(Resource_Match!$B$2:$B$17,MATCH($H738,Resource_Match!$C$2:$C$17,0))</f>
        <v>Solar</v>
      </c>
      <c r="B738" s="20" t="str">
        <f>INDEX(Resource_Match!$A$2:$A$17,MATCH($H738,Resource_Match!$C$2:$C$17,0))</f>
        <v>Utility Solar</v>
      </c>
      <c r="C738" s="20" t="str">
        <f>IFERROR(INDEX(Project_Match!$C$3:$C$151,MATCH(I738,Project_Match!$A$3:$A$151,0)),"")</f>
        <v>New Solar</v>
      </c>
      <c r="D738" s="129" t="s">
        <v>409</v>
      </c>
      <c r="E738" s="129">
        <v>0</v>
      </c>
      <c r="F738" s="129" t="s">
        <v>407</v>
      </c>
      <c r="G738" s="130" t="s">
        <v>407</v>
      </c>
      <c r="H738" s="130" t="s">
        <v>45</v>
      </c>
      <c r="I738" s="130" t="s">
        <v>225</v>
      </c>
      <c r="J738" s="129">
        <v>2050</v>
      </c>
      <c r="K738" s="130">
        <v>8</v>
      </c>
      <c r="L738" s="130">
        <v>160</v>
      </c>
      <c r="M738" s="130">
        <v>43.200000762939503</v>
      </c>
      <c r="N738" s="130">
        <v>26.534307356838799</v>
      </c>
      <c r="O738" s="130">
        <v>304.85231494903599</v>
      </c>
      <c r="P738" s="130">
        <v>21.750307858806799</v>
      </c>
      <c r="R738" s="130">
        <v>67052.527954101606</v>
      </c>
      <c r="T738" s="130">
        <v>34096</v>
      </c>
      <c r="U738" s="130">
        <v>2920</v>
      </c>
      <c r="AB738" s="130">
        <v>10834.81</v>
      </c>
      <c r="AC738" s="130">
        <v>10834.8086547852</v>
      </c>
      <c r="AD738" s="130">
        <v>35.541172310259398</v>
      </c>
      <c r="AF738" s="130">
        <v>10834.8086547852</v>
      </c>
      <c r="AG738" s="130">
        <v>13217.933898925799</v>
      </c>
      <c r="AH738" s="130">
        <v>15.1991786819568</v>
      </c>
      <c r="AI738" s="130">
        <v>4633.5048065185501</v>
      </c>
      <c r="AL738" s="130">
        <v>4800.0002312554298</v>
      </c>
      <c r="AM738" s="130">
        <v>-1401.30361701117</v>
      </c>
    </row>
    <row r="739" spans="1:39" ht="16.5" hidden="1" x14ac:dyDescent="0.5">
      <c r="A739" s="20" t="str">
        <f>INDEX(Resource_Match!$B$2:$B$17,MATCH($H739,Resource_Match!$C$2:$C$17,0))</f>
        <v>Solar</v>
      </c>
      <c r="B739" s="20" t="str">
        <f>INDEX(Resource_Match!$A$2:$A$17,MATCH($H739,Resource_Match!$C$2:$C$17,0))</f>
        <v>Utility Solar</v>
      </c>
      <c r="C739" s="20" t="str">
        <f>IFERROR(INDEX(Project_Match!$C$3:$C$151,MATCH(I739,Project_Match!$A$3:$A$151,0)),"")</f>
        <v>New Solar</v>
      </c>
      <c r="D739" s="129" t="s">
        <v>409</v>
      </c>
      <c r="E739" s="129">
        <v>0</v>
      </c>
      <c r="F739" s="129" t="s">
        <v>407</v>
      </c>
      <c r="G739" s="130" t="s">
        <v>407</v>
      </c>
      <c r="H739" s="130" t="s">
        <v>45</v>
      </c>
      <c r="I739" s="130" t="s">
        <v>230</v>
      </c>
      <c r="J739" s="129">
        <v>2050</v>
      </c>
      <c r="K739" s="130">
        <v>8</v>
      </c>
      <c r="L739" s="130">
        <v>160</v>
      </c>
      <c r="M739" s="130">
        <v>43.200000762939503</v>
      </c>
      <c r="N739" s="130">
        <v>26.534307356838799</v>
      </c>
      <c r="O739" s="130">
        <v>304.85231494903599</v>
      </c>
      <c r="P739" s="130">
        <v>21.750307858806799</v>
      </c>
      <c r="R739" s="130">
        <v>67052.527954101606</v>
      </c>
      <c r="T739" s="130">
        <v>34096</v>
      </c>
      <c r="U739" s="130">
        <v>2920</v>
      </c>
      <c r="AB739" s="130">
        <v>10546.19</v>
      </c>
      <c r="AC739" s="130">
        <v>10546.189941406299</v>
      </c>
      <c r="AD739" s="130">
        <v>34.594423018140198</v>
      </c>
      <c r="AF739" s="130">
        <v>10546.189941406299</v>
      </c>
      <c r="AG739" s="130">
        <v>12865.833190918</v>
      </c>
      <c r="AH739" s="130">
        <v>15.1991786819568</v>
      </c>
      <c r="AI739" s="130">
        <v>4633.5048065185501</v>
      </c>
      <c r="AL739" s="130">
        <v>4800.0002312554298</v>
      </c>
      <c r="AM739" s="130">
        <v>-1112.6849036322701</v>
      </c>
    </row>
    <row r="740" spans="1:39" ht="16.5" hidden="1" x14ac:dyDescent="0.5">
      <c r="A740" s="20" t="str">
        <f>INDEX(Resource_Match!$B$2:$B$17,MATCH($H740,Resource_Match!$C$2:$C$17,0))</f>
        <v>Solar</v>
      </c>
      <c r="B740" s="20" t="str">
        <f>INDEX(Resource_Match!$A$2:$A$17,MATCH($H740,Resource_Match!$C$2:$C$17,0))</f>
        <v>Utility Solar</v>
      </c>
      <c r="C740" s="20" t="str">
        <f>IFERROR(INDEX(Project_Match!$C$3:$C$151,MATCH(I740,Project_Match!$A$3:$A$151,0)),"")</f>
        <v>New Solar</v>
      </c>
      <c r="D740" s="129" t="s">
        <v>409</v>
      </c>
      <c r="E740" s="129">
        <v>0</v>
      </c>
      <c r="F740" s="129" t="s">
        <v>407</v>
      </c>
      <c r="G740" s="130" t="s">
        <v>407</v>
      </c>
      <c r="H740" s="130" t="s">
        <v>45</v>
      </c>
      <c r="I740" s="130" t="s">
        <v>235</v>
      </c>
      <c r="J740" s="129">
        <v>2050</v>
      </c>
      <c r="K740" s="130">
        <v>8</v>
      </c>
      <c r="L740" s="130">
        <v>160</v>
      </c>
      <c r="M740" s="130">
        <v>43.200000762939503</v>
      </c>
      <c r="N740" s="130">
        <v>26.534307356838799</v>
      </c>
      <c r="O740" s="130">
        <v>304.85231494903599</v>
      </c>
      <c r="P740" s="130">
        <v>21.750307858806799</v>
      </c>
      <c r="R740" s="130">
        <v>67052.527954101606</v>
      </c>
      <c r="T740" s="130">
        <v>34096</v>
      </c>
      <c r="U740" s="130">
        <v>2920</v>
      </c>
      <c r="AB740" s="130">
        <v>10262.16</v>
      </c>
      <c r="AC740" s="130">
        <v>10262.162536621099</v>
      </c>
      <c r="AD740" s="130">
        <v>33.662734489441902</v>
      </c>
      <c r="AF740" s="130">
        <v>10262.162536621099</v>
      </c>
      <c r="AG740" s="130">
        <v>12519.3342285156</v>
      </c>
      <c r="AH740" s="130">
        <v>15.1991786819568</v>
      </c>
      <c r="AI740" s="130">
        <v>4633.5048065185501</v>
      </c>
      <c r="AL740" s="130">
        <v>4800.0002312554298</v>
      </c>
      <c r="AM740" s="130">
        <v>-828.65749884711101</v>
      </c>
    </row>
    <row r="741" spans="1:39" ht="16.5" hidden="1" x14ac:dyDescent="0.5">
      <c r="A741" s="20" t="str">
        <f>INDEX(Resource_Match!$B$2:$B$17,MATCH($H741,Resource_Match!$C$2:$C$17,0))</f>
        <v>Wind</v>
      </c>
      <c r="B741" s="20" t="str">
        <f>INDEX(Resource_Match!$A$2:$A$17,MATCH($H741,Resource_Match!$C$2:$C$17,0))</f>
        <v>Onshore Wind</v>
      </c>
      <c r="C741" s="20" t="str">
        <f>IFERROR(INDEX(Project_Match!$C$3:$C$151,MATCH(I741,Project_Match!$A$3:$A$151,0)),"")</f>
        <v>New Wind</v>
      </c>
      <c r="D741" s="129" t="s">
        <v>409</v>
      </c>
      <c r="E741" s="129">
        <v>0</v>
      </c>
      <c r="F741" s="129" t="s">
        <v>407</v>
      </c>
      <c r="G741" s="130" t="s">
        <v>407</v>
      </c>
      <c r="H741" s="130" t="s">
        <v>59</v>
      </c>
      <c r="I741" s="130" t="s">
        <v>278</v>
      </c>
      <c r="J741" s="129">
        <v>2050</v>
      </c>
      <c r="K741" s="130">
        <v>2</v>
      </c>
      <c r="L741" s="130">
        <v>200</v>
      </c>
      <c r="M741" s="130">
        <v>20</v>
      </c>
      <c r="N741" s="130">
        <v>36.696487256925401</v>
      </c>
      <c r="O741" s="130">
        <v>613.974647521973</v>
      </c>
      <c r="P741" s="130">
        <v>35.044215041208503</v>
      </c>
      <c r="R741" s="130">
        <v>28947.833282470699</v>
      </c>
      <c r="T741" s="130">
        <v>16940</v>
      </c>
      <c r="U741" s="130">
        <v>534</v>
      </c>
      <c r="AB741" s="130">
        <v>49999.88</v>
      </c>
      <c r="AC741" s="130">
        <v>49999.878662109397</v>
      </c>
      <c r="AD741" s="130">
        <v>81.436389700960703</v>
      </c>
      <c r="AF741" s="130">
        <v>49999.878662109397</v>
      </c>
      <c r="AG741" s="130">
        <v>52357.285400390603</v>
      </c>
      <c r="AH741" s="130">
        <v>50.497046177823101</v>
      </c>
      <c r="AI741" s="130">
        <v>31003.906127929698</v>
      </c>
      <c r="AL741" s="130">
        <v>2222.2222900390602</v>
      </c>
      <c r="AM741" s="130">
        <v>-16773.7502441406</v>
      </c>
    </row>
    <row r="742" spans="1:39" ht="16.5" hidden="1" x14ac:dyDescent="0.5">
      <c r="A742" s="20" t="str">
        <f>INDEX(Resource_Match!$B$2:$B$17,MATCH($H742,Resource_Match!$C$2:$C$17,0))</f>
        <v>Wind</v>
      </c>
      <c r="B742" s="20" t="str">
        <f>INDEX(Resource_Match!$A$2:$A$17,MATCH($H742,Resource_Match!$C$2:$C$17,0))</f>
        <v>Onshore Wind</v>
      </c>
      <c r="C742" s="20" t="str">
        <f>IFERROR(INDEX(Project_Match!$C$3:$C$151,MATCH(I742,Project_Match!$A$3:$A$151,0)),"")</f>
        <v>New Wind</v>
      </c>
      <c r="D742" s="129" t="s">
        <v>409</v>
      </c>
      <c r="E742" s="129">
        <v>0</v>
      </c>
      <c r="F742" s="129" t="s">
        <v>407</v>
      </c>
      <c r="G742" s="130" t="s">
        <v>407</v>
      </c>
      <c r="H742" s="130" t="s">
        <v>59</v>
      </c>
      <c r="I742" s="130" t="s">
        <v>280</v>
      </c>
      <c r="J742" s="129">
        <v>2050</v>
      </c>
      <c r="K742" s="130">
        <v>2</v>
      </c>
      <c r="L742" s="130">
        <v>200</v>
      </c>
      <c r="M742" s="130">
        <v>24</v>
      </c>
      <c r="N742" s="130">
        <v>36.696487256925401</v>
      </c>
      <c r="O742" s="130">
        <v>613.974647521973</v>
      </c>
      <c r="P742" s="130">
        <v>35.044215041208503</v>
      </c>
      <c r="R742" s="130">
        <v>28947.833282470699</v>
      </c>
      <c r="T742" s="130">
        <v>16940</v>
      </c>
      <c r="U742" s="130">
        <v>534</v>
      </c>
      <c r="AB742" s="130">
        <v>47296.15</v>
      </c>
      <c r="AC742" s="130">
        <v>47296.150390625</v>
      </c>
      <c r="AD742" s="130">
        <v>77.032741631131302</v>
      </c>
      <c r="AF742" s="130">
        <v>47296.150390625</v>
      </c>
      <c r="AG742" s="130">
        <v>49526.080566406301</v>
      </c>
      <c r="AH742" s="130">
        <v>50.497046177823101</v>
      </c>
      <c r="AI742" s="130">
        <v>31003.906127929698</v>
      </c>
      <c r="AL742" s="130">
        <v>2666.66674804688</v>
      </c>
      <c r="AM742" s="130">
        <v>-13625.577514648399</v>
      </c>
    </row>
    <row r="743" spans="1:39" ht="16.5" hidden="1" x14ac:dyDescent="0.5">
      <c r="A743" s="20" t="str">
        <f>INDEX(Resource_Match!$B$2:$B$17,MATCH($H743,Resource_Match!$C$2:$C$17,0))</f>
        <v>Battery Storage</v>
      </c>
      <c r="B743" s="20" t="str">
        <f>INDEX(Resource_Match!$A$2:$A$17,MATCH($H743,Resource_Match!$C$2:$C$17,0))</f>
        <v>Battery Storage</v>
      </c>
      <c r="C743" s="20" t="str">
        <f>IFERROR(INDEX(Project_Match!$C$3:$C$151,MATCH(I743,Project_Match!$A$3:$A$151,0)),"")</f>
        <v>New Paired Battery</v>
      </c>
      <c r="D743" s="129" t="s">
        <v>409</v>
      </c>
      <c r="E743" s="129">
        <v>0</v>
      </c>
      <c r="F743" s="129" t="s">
        <v>407</v>
      </c>
      <c r="G743" s="130" t="s">
        <v>407</v>
      </c>
      <c r="H743" s="130" t="s">
        <v>61</v>
      </c>
      <c r="I743" s="130" t="s">
        <v>363</v>
      </c>
      <c r="J743" s="129">
        <v>2050</v>
      </c>
      <c r="K743" s="130">
        <v>3</v>
      </c>
      <c r="L743" s="130">
        <v>12</v>
      </c>
      <c r="M743" s="130">
        <v>9.6000003814697301</v>
      </c>
      <c r="N743" s="130">
        <v>100.00000442725501</v>
      </c>
      <c r="AE743" s="130">
        <v>1945.81127929688</v>
      </c>
      <c r="AF743" s="130">
        <v>1945.81127929688</v>
      </c>
      <c r="AG743" s="130">
        <v>1945.81127929688</v>
      </c>
      <c r="AL743" s="130">
        <v>1066.6667416042801</v>
      </c>
      <c r="AM743" s="130">
        <v>-879.14453769259899</v>
      </c>
    </row>
    <row r="744" spans="1:39" ht="16.5" hidden="1" x14ac:dyDescent="0.5">
      <c r="A744" s="20" t="str">
        <f>INDEX(Resource_Match!$B$2:$B$17,MATCH($H744,Resource_Match!$C$2:$C$17,0))</f>
        <v>Solar</v>
      </c>
      <c r="B744" s="20" t="str">
        <f>INDEX(Resource_Match!$A$2:$A$17,MATCH($H744,Resource_Match!$C$2:$C$17,0))</f>
        <v>Utility Solar</v>
      </c>
      <c r="C744" s="20" t="str">
        <f>IFERROR(INDEX(Project_Match!$C$3:$C$151,MATCH(I744,Project_Match!$A$3:$A$151,0)),"")</f>
        <v>New Paired Solar</v>
      </c>
      <c r="D744" s="129" t="s">
        <v>409</v>
      </c>
      <c r="E744" s="129">
        <v>0</v>
      </c>
      <c r="F744" s="129" t="s">
        <v>407</v>
      </c>
      <c r="G744" s="130" t="s">
        <v>407</v>
      </c>
      <c r="H744" s="130" t="s">
        <v>45</v>
      </c>
      <c r="I744" s="130" t="s">
        <v>373</v>
      </c>
      <c r="J744" s="129">
        <v>2050</v>
      </c>
      <c r="K744" s="130">
        <v>1</v>
      </c>
      <c r="L744" s="130">
        <v>20</v>
      </c>
      <c r="M744" s="130">
        <v>5.4000000953674299</v>
      </c>
      <c r="N744" s="130">
        <v>26.534307356838799</v>
      </c>
      <c r="O744" s="130">
        <v>38.106539368629498</v>
      </c>
      <c r="P744" s="130">
        <v>21.750307858806799</v>
      </c>
      <c r="R744" s="130">
        <v>8381.5659942627008</v>
      </c>
      <c r="T744" s="130">
        <v>4262</v>
      </c>
      <c r="U744" s="130">
        <v>365</v>
      </c>
      <c r="AB744" s="130">
        <v>991.83</v>
      </c>
      <c r="AC744" s="130">
        <v>991.83250427246105</v>
      </c>
      <c r="AD744" s="130">
        <v>26.027881846677701</v>
      </c>
      <c r="AF744" s="130">
        <v>991.83250427246105</v>
      </c>
      <c r="AG744" s="130">
        <v>1209.98691177368</v>
      </c>
      <c r="AH744" s="130">
        <v>15.1991786819568</v>
      </c>
      <c r="AI744" s="130">
        <v>579.18810081481899</v>
      </c>
      <c r="AL744" s="130">
        <v>600.00002890692804</v>
      </c>
      <c r="AM744" s="130">
        <v>187.355625449287</v>
      </c>
    </row>
    <row r="745" spans="1:39" ht="16.5" hidden="1" x14ac:dyDescent="0.5">
      <c r="A745" s="20" t="str">
        <f>INDEX(Resource_Match!$B$2:$B$17,MATCH($H745,Resource_Match!$C$2:$C$17,0))</f>
        <v>Wind</v>
      </c>
      <c r="B745" s="20" t="str">
        <f>INDEX(Resource_Match!$A$2:$A$17,MATCH($H745,Resource_Match!$C$2:$C$17,0))</f>
        <v>Onshore Wind</v>
      </c>
      <c r="C745" s="20" t="str">
        <f>IFERROR(INDEX(Project_Match!$C$3:$C$151,MATCH(I745,Project_Match!$A$3:$A$151,0)),"")</f>
        <v>New Wind</v>
      </c>
      <c r="D745" s="129" t="s">
        <v>409</v>
      </c>
      <c r="E745" s="129">
        <v>0</v>
      </c>
      <c r="F745" s="129" t="s">
        <v>407</v>
      </c>
      <c r="G745" s="130" t="s">
        <v>407</v>
      </c>
      <c r="H745" s="130" t="s">
        <v>59</v>
      </c>
      <c r="I745" s="130" t="s">
        <v>387</v>
      </c>
      <c r="J745" s="129">
        <v>2050</v>
      </c>
      <c r="K745" s="130">
        <v>4</v>
      </c>
      <c r="L745" s="130">
        <v>400</v>
      </c>
      <c r="M745" s="130">
        <v>48</v>
      </c>
      <c r="N745" s="130">
        <v>36.696487256925401</v>
      </c>
      <c r="O745" s="130">
        <v>1227.9492950439501</v>
      </c>
      <c r="P745" s="130">
        <v>35.044215041208503</v>
      </c>
      <c r="R745" s="130">
        <v>57895.666564941399</v>
      </c>
      <c r="T745" s="130">
        <v>33880</v>
      </c>
      <c r="U745" s="130">
        <v>1068</v>
      </c>
      <c r="AB745" s="130">
        <v>69474.33</v>
      </c>
      <c r="AC745" s="130">
        <v>69474.327636718794</v>
      </c>
      <c r="AD745" s="130">
        <v>56.5775214963029</v>
      </c>
      <c r="AF745" s="130">
        <v>69474.327636718794</v>
      </c>
      <c r="AG745" s="130">
        <v>72749.919433593794</v>
      </c>
      <c r="AH745" s="130">
        <v>50.497046177823101</v>
      </c>
      <c r="AI745" s="130">
        <v>62007.812255859397</v>
      </c>
      <c r="AL745" s="130">
        <v>5333.33349609375</v>
      </c>
      <c r="AM745" s="130">
        <v>-2133.18188476563</v>
      </c>
    </row>
    <row r="746" spans="1:39" ht="16.5" hidden="1" x14ac:dyDescent="0.5">
      <c r="A746" s="20" t="str">
        <f>INDEX(Resource_Match!$B$2:$B$17,MATCH($H746,Resource_Match!$C$2:$C$17,0))</f>
        <v>Wind</v>
      </c>
      <c r="B746" s="20" t="str">
        <f>INDEX(Resource_Match!$A$2:$A$17,MATCH($H746,Resource_Match!$C$2:$C$17,0))</f>
        <v>Onshore Wind</v>
      </c>
      <c r="C746" s="20" t="str">
        <f>IFERROR(INDEX(Project_Match!$C$3:$C$151,MATCH(I746,Project_Match!$A$3:$A$151,0)),"")</f>
        <v>New Wind</v>
      </c>
      <c r="D746" s="129" t="s">
        <v>409</v>
      </c>
      <c r="E746" s="129">
        <v>0</v>
      </c>
      <c r="F746" s="129" t="s">
        <v>407</v>
      </c>
      <c r="G746" s="130" t="s">
        <v>407</v>
      </c>
      <c r="H746" s="130" t="s">
        <v>59</v>
      </c>
      <c r="I746" s="130" t="s">
        <v>388</v>
      </c>
      <c r="J746" s="129">
        <v>2050</v>
      </c>
      <c r="K746" s="130">
        <v>4</v>
      </c>
      <c r="L746" s="130">
        <v>400</v>
      </c>
      <c r="M746" s="130">
        <v>48</v>
      </c>
      <c r="N746" s="130">
        <v>36.696487256925401</v>
      </c>
      <c r="O746" s="130">
        <v>1227.9492950439501</v>
      </c>
      <c r="P746" s="130">
        <v>35.044215041208503</v>
      </c>
      <c r="R746" s="130">
        <v>57895.666564941399</v>
      </c>
      <c r="T746" s="130">
        <v>33880</v>
      </c>
      <c r="U746" s="130">
        <v>1068</v>
      </c>
      <c r="AB746" s="130">
        <v>68699.490000000005</v>
      </c>
      <c r="AC746" s="130">
        <v>68699.4921875</v>
      </c>
      <c r="AD746" s="130">
        <v>55.946521949052801</v>
      </c>
      <c r="AF746" s="130">
        <v>68699.4921875</v>
      </c>
      <c r="AG746" s="130">
        <v>71938.5517578125</v>
      </c>
      <c r="AH746" s="130">
        <v>50.497046177823101</v>
      </c>
      <c r="AI746" s="130">
        <v>62007.812255859397</v>
      </c>
      <c r="AL746" s="130">
        <v>5333.33349609375</v>
      </c>
      <c r="AM746" s="130">
        <v>-1358.34643554688</v>
      </c>
    </row>
    <row r="747" spans="1:39" ht="16.5" hidden="1" x14ac:dyDescent="0.5">
      <c r="A747" s="20" t="str">
        <f>INDEX(Resource_Match!$B$2:$B$17,MATCH($H747,Resource_Match!$C$2:$C$17,0))</f>
        <v>Wind</v>
      </c>
      <c r="B747" s="20" t="str">
        <f>INDEX(Resource_Match!$A$2:$A$17,MATCH($H747,Resource_Match!$C$2:$C$17,0))</f>
        <v>Onshore Wind</v>
      </c>
      <c r="C747" s="20" t="str">
        <f>IFERROR(INDEX(Project_Match!$C$3:$C$151,MATCH(I747,Project_Match!$A$3:$A$151,0)),"")</f>
        <v>New Wind</v>
      </c>
      <c r="D747" s="129" t="s">
        <v>409</v>
      </c>
      <c r="E747" s="129">
        <v>0</v>
      </c>
      <c r="F747" s="129" t="s">
        <v>407</v>
      </c>
      <c r="G747" s="130" t="s">
        <v>407</v>
      </c>
      <c r="H747" s="130" t="s">
        <v>59</v>
      </c>
      <c r="I747" s="130" t="s">
        <v>389</v>
      </c>
      <c r="J747" s="129">
        <v>2050</v>
      </c>
      <c r="K747" s="130">
        <v>4</v>
      </c>
      <c r="L747" s="130">
        <v>400</v>
      </c>
      <c r="M747" s="130">
        <v>48</v>
      </c>
      <c r="N747" s="130">
        <v>36.696487256925401</v>
      </c>
      <c r="O747" s="130">
        <v>1227.9492950439501</v>
      </c>
      <c r="P747" s="130">
        <v>35.044215041208503</v>
      </c>
      <c r="R747" s="130">
        <v>57895.666564941399</v>
      </c>
      <c r="T747" s="130">
        <v>33880</v>
      </c>
      <c r="U747" s="130">
        <v>1068</v>
      </c>
      <c r="AB747" s="130">
        <v>67924.94</v>
      </c>
      <c r="AC747" s="130">
        <v>67924.943603515596</v>
      </c>
      <c r="AD747" s="130">
        <v>55.315756015059897</v>
      </c>
      <c r="AF747" s="130">
        <v>67924.943603515596</v>
      </c>
      <c r="AG747" s="130">
        <v>71127.484863281294</v>
      </c>
      <c r="AH747" s="130">
        <v>50.497046177823101</v>
      </c>
      <c r="AI747" s="130">
        <v>62007.812255859397</v>
      </c>
      <c r="AL747" s="130">
        <v>5333.33349609375</v>
      </c>
      <c r="AM747" s="130">
        <v>-583.7978515625</v>
      </c>
    </row>
    <row r="748" spans="1:39" ht="16.5" hidden="1" x14ac:dyDescent="0.5">
      <c r="A748" s="20" t="str">
        <f>INDEX(Resource_Match!$B$2:$B$17,MATCH($H748,Resource_Match!$C$2:$C$17,0))</f>
        <v>Wind</v>
      </c>
      <c r="B748" s="20" t="str">
        <f>INDEX(Resource_Match!$A$2:$A$17,MATCH($H748,Resource_Match!$C$2:$C$17,0))</f>
        <v>Onshore Wind</v>
      </c>
      <c r="C748" s="20" t="str">
        <f>IFERROR(INDEX(Project_Match!$C$3:$C$151,MATCH(I748,Project_Match!$A$3:$A$151,0)),"")</f>
        <v>New Wind</v>
      </c>
      <c r="D748" s="129" t="s">
        <v>409</v>
      </c>
      <c r="E748" s="129">
        <v>0</v>
      </c>
      <c r="F748" s="129" t="s">
        <v>407</v>
      </c>
      <c r="G748" s="130" t="s">
        <v>407</v>
      </c>
      <c r="H748" s="130" t="s">
        <v>59</v>
      </c>
      <c r="I748" s="130" t="s">
        <v>390</v>
      </c>
      <c r="J748" s="129">
        <v>2050</v>
      </c>
      <c r="K748" s="130">
        <v>3</v>
      </c>
      <c r="L748" s="130">
        <v>300</v>
      </c>
      <c r="M748" s="130">
        <v>36</v>
      </c>
      <c r="N748" s="130">
        <v>36.696490776956203</v>
      </c>
      <c r="O748" s="130">
        <v>920.96203231811501</v>
      </c>
      <c r="P748" s="130">
        <v>35.044217363702998</v>
      </c>
      <c r="R748" s="130">
        <v>43421.748535156301</v>
      </c>
      <c r="T748" s="130">
        <v>25410</v>
      </c>
      <c r="U748" s="130">
        <v>801</v>
      </c>
      <c r="AB748" s="130">
        <v>50363.01</v>
      </c>
      <c r="AC748" s="130">
        <v>50363.0107421875</v>
      </c>
      <c r="AD748" s="130">
        <v>54.685219341150102</v>
      </c>
      <c r="AF748" s="130">
        <v>50363.0107421875</v>
      </c>
      <c r="AG748" s="130">
        <v>52737.536865234397</v>
      </c>
      <c r="AH748" s="130">
        <v>50.4970418371203</v>
      </c>
      <c r="AI748" s="130">
        <v>46505.858276367202</v>
      </c>
      <c r="AL748" s="130">
        <v>4000.0001220703102</v>
      </c>
      <c r="AM748" s="130">
        <v>142.84765625</v>
      </c>
    </row>
    <row r="749" spans="1:39" ht="16.5" hidden="1" x14ac:dyDescent="0.5">
      <c r="A749" s="20" t="str">
        <f>INDEX(Resource_Match!$B$2:$B$17,MATCH($H749,Resource_Match!$C$2:$C$17,0))</f>
        <v>Wind</v>
      </c>
      <c r="B749" s="20" t="str">
        <f>INDEX(Resource_Match!$A$2:$A$17,MATCH($H749,Resource_Match!$C$2:$C$17,0))</f>
        <v>Onshore Wind</v>
      </c>
      <c r="C749" s="20" t="str">
        <f>IFERROR(INDEX(Project_Match!$C$3:$C$151,MATCH(I749,Project_Match!$A$3:$A$151,0)),"")</f>
        <v>New Wind</v>
      </c>
      <c r="D749" s="129" t="s">
        <v>409</v>
      </c>
      <c r="E749" s="129">
        <v>0</v>
      </c>
      <c r="F749" s="129" t="s">
        <v>407</v>
      </c>
      <c r="G749" s="130" t="s">
        <v>407</v>
      </c>
      <c r="H749" s="130" t="s">
        <v>59</v>
      </c>
      <c r="I749" s="130" t="s">
        <v>392</v>
      </c>
      <c r="J749" s="129">
        <v>2050</v>
      </c>
      <c r="K749" s="130">
        <v>1</v>
      </c>
      <c r="L749" s="130">
        <v>100</v>
      </c>
      <c r="M749" s="130">
        <v>12</v>
      </c>
      <c r="N749" s="130">
        <v>36.696487256925401</v>
      </c>
      <c r="O749" s="130">
        <v>306.98732376098599</v>
      </c>
      <c r="P749" s="130">
        <v>35.044215041208503</v>
      </c>
      <c r="R749" s="130">
        <v>14473.916641235401</v>
      </c>
      <c r="T749" s="130">
        <v>8470</v>
      </c>
      <c r="U749" s="130">
        <v>267</v>
      </c>
      <c r="AB749" s="130">
        <v>16400.759999999998</v>
      </c>
      <c r="AC749" s="130">
        <v>16400.764465331999</v>
      </c>
      <c r="AD749" s="130">
        <v>53.424891504970802</v>
      </c>
      <c r="AF749" s="130">
        <v>16400.764465331999</v>
      </c>
      <c r="AG749" s="130">
        <v>17174.031616210901</v>
      </c>
      <c r="AH749" s="130">
        <v>50.497046177823101</v>
      </c>
      <c r="AI749" s="130">
        <v>15501.9530639648</v>
      </c>
      <c r="AL749" s="130">
        <v>1333.33337402344</v>
      </c>
      <c r="AM749" s="130">
        <v>434.52197265625</v>
      </c>
    </row>
    <row r="750" spans="1:39" ht="16.5" hidden="1" x14ac:dyDescent="0.5">
      <c r="A750" s="20" t="str">
        <f>INDEX(Resource_Match!$B$2:$B$17,MATCH($H750,Resource_Match!$C$2:$C$17,0))</f>
        <v>Capacity Only PPA</v>
      </c>
      <c r="B750" s="20" t="str">
        <f>INDEX(Resource_Match!$A$2:$A$17,MATCH($H750,Resource_Match!$C$2:$C$17,0))</f>
        <v>Capacity Only PPA</v>
      </c>
      <c r="C750" s="20" t="str">
        <f>IFERROR(INDEX(Project_Match!$C$3:$C$151,MATCH(I750,Project_Match!$A$3:$A$151,0)),"")</f>
        <v/>
      </c>
      <c r="D750" s="129" t="s">
        <v>409</v>
      </c>
      <c r="E750" s="129">
        <v>0</v>
      </c>
      <c r="F750" s="129" t="s">
        <v>407</v>
      </c>
      <c r="G750" s="130" t="s">
        <v>407</v>
      </c>
      <c r="H750" s="130" t="s">
        <v>402</v>
      </c>
      <c r="I750" s="130" t="s">
        <v>436</v>
      </c>
      <c r="J750" s="129">
        <v>2050</v>
      </c>
      <c r="K750" s="130">
        <v>1</v>
      </c>
      <c r="L750" s="130">
        <v>50</v>
      </c>
      <c r="M750" s="130">
        <v>50</v>
      </c>
      <c r="N750" s="130">
        <v>0</v>
      </c>
      <c r="AE750" s="130">
        <v>5889.1105957031295</v>
      </c>
      <c r="AF750" s="130">
        <v>5889.1105957031295</v>
      </c>
      <c r="AG750" s="130">
        <v>5889.1105957031295</v>
      </c>
      <c r="AL750" s="130">
        <v>5555.5557250976599</v>
      </c>
      <c r="AM750" s="130">
        <v>-333.55487060546898</v>
      </c>
    </row>
    <row r="751" spans="1:39" x14ac:dyDescent="0.5">
      <c r="A751" s="20" t="str">
        <f>INDEX(Resource_Match!$B$2:$B$17,MATCH($H751,Resource_Match!$C$2:$C$17,0))</f>
        <v>Gas</v>
      </c>
      <c r="B751" s="20" t="str">
        <f>INDEX(Resource_Match!$A$2:$A$17,MATCH($H751,Resource_Match!$C$2:$C$17,0))</f>
        <v>Gas</v>
      </c>
      <c r="C751" s="20" t="str">
        <f>IFERROR(INDEX(Project_Match!$C$3:$C$151,MATCH(I751,Project_Match!$A$3:$A$151,0)),"")</f>
        <v/>
      </c>
      <c r="D751" s="129" t="s">
        <v>409</v>
      </c>
      <c r="E751" s="129">
        <v>0</v>
      </c>
      <c r="F751" s="129" t="s">
        <v>407</v>
      </c>
      <c r="G751" s="130" t="s">
        <v>407</v>
      </c>
      <c r="H751" s="130" t="s">
        <v>41</v>
      </c>
      <c r="I751" s="130" t="s">
        <v>445</v>
      </c>
      <c r="J751" s="129">
        <v>2050</v>
      </c>
      <c r="K751" s="130">
        <v>1</v>
      </c>
      <c r="L751" s="130">
        <v>125</v>
      </c>
      <c r="M751" s="130">
        <v>125</v>
      </c>
      <c r="N751" s="130">
        <v>87.457646757500399</v>
      </c>
      <c r="AE751" s="130">
        <v>1791.6172485351599</v>
      </c>
      <c r="AF751" s="130">
        <v>1791.6172485351599</v>
      </c>
      <c r="AG751" s="130">
        <v>1791.6172485351599</v>
      </c>
      <c r="AL751" s="130">
        <v>13888.889312744101</v>
      </c>
      <c r="AM751" s="130">
        <v>12097.272064209001</v>
      </c>
    </row>
    <row r="752" spans="1:39" ht="16.5" hidden="1" x14ac:dyDescent="0.5">
      <c r="A752" s="20" t="str">
        <f>INDEX(Resource_Match!$B$2:$B$17,MATCH($H752,Resource_Match!$C$2:$C$17,0))</f>
        <v>Coal</v>
      </c>
      <c r="B752" s="20" t="str">
        <f>INDEX(Resource_Match!$A$2:$A$17,MATCH($H752,Resource_Match!$C$2:$C$17,0))</f>
        <v>Coal</v>
      </c>
      <c r="C752" s="20" t="str">
        <f>IFERROR(INDEX(Project_Match!$C$3:$C$151,MATCH(I752,Project_Match!$A$3:$A$151,0)),"")</f>
        <v/>
      </c>
      <c r="D752" s="129" t="s">
        <v>410</v>
      </c>
      <c r="E752" s="129">
        <v>0</v>
      </c>
      <c r="F752" s="129" t="s">
        <v>407</v>
      </c>
      <c r="G752" s="130" t="s">
        <v>407</v>
      </c>
      <c r="H752" s="130" t="s">
        <v>38</v>
      </c>
      <c r="I752" s="130" t="s">
        <v>339</v>
      </c>
      <c r="J752" s="129">
        <v>2021</v>
      </c>
      <c r="K752" s="130">
        <v>1</v>
      </c>
      <c r="L752" s="130">
        <v>385</v>
      </c>
      <c r="M752" s="130">
        <v>385</v>
      </c>
      <c r="N752" s="130">
        <v>45.034885321662799</v>
      </c>
      <c r="O752" s="130">
        <v>1045.99989700317</v>
      </c>
      <c r="P752" s="130">
        <v>31.014644399074101</v>
      </c>
      <c r="T752" s="130">
        <v>3945.05662536621</v>
      </c>
      <c r="U752" s="130">
        <v>0</v>
      </c>
      <c r="V752" s="130">
        <v>9500.0009653154393</v>
      </c>
      <c r="W752" s="130">
        <v>9937000.03125</v>
      </c>
      <c r="X752" s="130">
        <v>21686.321411132802</v>
      </c>
      <c r="Z752" s="130">
        <v>2.1823811354466498</v>
      </c>
      <c r="AB752" s="130">
        <v>1958.11</v>
      </c>
      <c r="AC752" s="130">
        <v>23644.427062988299</v>
      </c>
      <c r="AD752" s="130">
        <v>22.604617008787798</v>
      </c>
      <c r="AF752" s="130">
        <v>23644.427062988299</v>
      </c>
      <c r="AG752" s="130">
        <v>11069.8535766602</v>
      </c>
      <c r="AH752" s="130">
        <v>24.760328466181502</v>
      </c>
      <c r="AI752" s="130">
        <v>25899.3010253906</v>
      </c>
      <c r="AL752" s="130">
        <v>0</v>
      </c>
      <c r="AM752" s="130">
        <v>2254.8739624023401</v>
      </c>
    </row>
    <row r="753" spans="1:39" ht="16.5" hidden="1" x14ac:dyDescent="0.5">
      <c r="A753" s="20" t="str">
        <f>INDEX(Resource_Match!$B$2:$B$17,MATCH($H753,Resource_Match!$C$2:$C$17,0))</f>
        <v>Coal</v>
      </c>
      <c r="B753" s="20" t="str">
        <f>INDEX(Resource_Match!$A$2:$A$17,MATCH($H753,Resource_Match!$C$2:$C$17,0))</f>
        <v>Coal</v>
      </c>
      <c r="C753" s="20" t="str">
        <f>IFERROR(INDEX(Project_Match!$C$3:$C$151,MATCH(I753,Project_Match!$A$3:$A$151,0)),"")</f>
        <v/>
      </c>
      <c r="D753" s="129" t="s">
        <v>410</v>
      </c>
      <c r="E753" s="129">
        <v>0</v>
      </c>
      <c r="F753" s="129" t="s">
        <v>407</v>
      </c>
      <c r="G753" s="130" t="s">
        <v>407</v>
      </c>
      <c r="H753" s="130" t="s">
        <v>38</v>
      </c>
      <c r="I753" s="130" t="s">
        <v>340</v>
      </c>
      <c r="J753" s="129">
        <v>2021</v>
      </c>
      <c r="K753" s="130">
        <v>1</v>
      </c>
      <c r="L753" s="130">
        <v>395</v>
      </c>
      <c r="M753" s="130">
        <v>395</v>
      </c>
      <c r="N753" s="130">
        <v>45.034890891182599</v>
      </c>
      <c r="O753" s="130">
        <v>1025.81895446777</v>
      </c>
      <c r="P753" s="130">
        <v>29.646233005831299</v>
      </c>
      <c r="T753" s="130">
        <v>3945.05662536621</v>
      </c>
      <c r="U753" s="130">
        <v>0</v>
      </c>
      <c r="V753" s="130">
        <v>9499.9976494937691</v>
      </c>
      <c r="W753" s="130">
        <v>9745277.65625</v>
      </c>
      <c r="X753" s="130">
        <v>21267.9151000977</v>
      </c>
      <c r="Z753" s="130">
        <v>2.1823816468130901</v>
      </c>
      <c r="AB753" s="130">
        <v>1978.12</v>
      </c>
      <c r="AC753" s="130">
        <v>23246.036560058601</v>
      </c>
      <c r="AD753" s="130">
        <v>22.660954409951799</v>
      </c>
      <c r="AF753" s="130">
        <v>23246.036560058601</v>
      </c>
      <c r="AG753" s="130">
        <v>10640.244934082</v>
      </c>
      <c r="AH753" s="130">
        <v>24.880018645782702</v>
      </c>
      <c r="AI753" s="130">
        <v>25522.394714355501</v>
      </c>
      <c r="AL753" s="130">
        <v>0</v>
      </c>
      <c r="AM753" s="130">
        <v>2276.35815429688</v>
      </c>
    </row>
    <row r="754" spans="1:39" ht="16.5" hidden="1" x14ac:dyDescent="0.5">
      <c r="A754" s="20" t="str">
        <f>INDEX(Resource_Match!$B$2:$B$17,MATCH($H754,Resource_Match!$C$2:$C$17,0))</f>
        <v>Coal</v>
      </c>
      <c r="B754" s="20" t="str">
        <f>INDEX(Resource_Match!$A$2:$A$17,MATCH($H754,Resource_Match!$C$2:$C$17,0))</f>
        <v>Coal</v>
      </c>
      <c r="C754" s="20" t="str">
        <f>IFERROR(INDEX(Project_Match!$C$3:$C$151,MATCH(I754,Project_Match!$A$3:$A$151,0)),"")</f>
        <v/>
      </c>
      <c r="D754" s="129" t="s">
        <v>410</v>
      </c>
      <c r="E754" s="129">
        <v>0</v>
      </c>
      <c r="F754" s="129" t="s">
        <v>407</v>
      </c>
      <c r="G754" s="130" t="s">
        <v>407</v>
      </c>
      <c r="H754" s="130" t="s">
        <v>38</v>
      </c>
      <c r="I754" s="130" t="s">
        <v>412</v>
      </c>
      <c r="J754" s="129">
        <v>2021</v>
      </c>
      <c r="K754" s="130">
        <v>1</v>
      </c>
      <c r="L754" s="130">
        <v>197</v>
      </c>
      <c r="M754" s="130">
        <v>197</v>
      </c>
      <c r="N754" s="130">
        <v>57.847114502685898</v>
      </c>
      <c r="O754" s="130">
        <v>974.97914505004906</v>
      </c>
      <c r="P754" s="130">
        <v>56.496948812672301</v>
      </c>
      <c r="T754" s="130">
        <v>5067.4099426269504</v>
      </c>
      <c r="U754" s="130">
        <v>0</v>
      </c>
      <c r="V754" s="130">
        <v>9500.0017918583599</v>
      </c>
      <c r="W754" s="130">
        <v>9262303.625</v>
      </c>
      <c r="X754" s="130">
        <v>22384.337402343801</v>
      </c>
      <c r="Z754" s="130">
        <v>2.4167138444831302</v>
      </c>
      <c r="AB754" s="130">
        <v>1064.0899999999999</v>
      </c>
      <c r="AC754" s="130">
        <v>23448.430297851599</v>
      </c>
      <c r="AD754" s="130">
        <v>24.050186526449099</v>
      </c>
      <c r="AE754" s="130">
        <v>7504.599609375</v>
      </c>
      <c r="AF754" s="130">
        <v>30953.029907226599</v>
      </c>
      <c r="AG754" s="130">
        <v>292.72387313842802</v>
      </c>
      <c r="AH754" s="130">
        <v>23.213342705142999</v>
      </c>
      <c r="AI754" s="130">
        <v>22632.525024414099</v>
      </c>
      <c r="AL754" s="130">
        <v>0</v>
      </c>
      <c r="AM754" s="130">
        <v>-8320.5048828125</v>
      </c>
    </row>
    <row r="755" spans="1:39" ht="16.5" hidden="1" x14ac:dyDescent="0.5">
      <c r="A755" s="20" t="str">
        <f>INDEX(Resource_Match!$B$2:$B$17,MATCH($H755,Resource_Match!$C$2:$C$17,0))</f>
        <v>Coal</v>
      </c>
      <c r="B755" s="20" t="str">
        <f>INDEX(Resource_Match!$A$2:$A$17,MATCH($H755,Resource_Match!$C$2:$C$17,0))</f>
        <v>Coal</v>
      </c>
      <c r="C755" s="20" t="str">
        <f>IFERROR(INDEX(Project_Match!$C$3:$C$151,MATCH(I755,Project_Match!$A$3:$A$151,0)),"")</f>
        <v/>
      </c>
      <c r="D755" s="129" t="s">
        <v>410</v>
      </c>
      <c r="E755" s="129">
        <v>0</v>
      </c>
      <c r="F755" s="129" t="s">
        <v>407</v>
      </c>
      <c r="G755" s="130" t="s">
        <v>407</v>
      </c>
      <c r="H755" s="130" t="s">
        <v>38</v>
      </c>
      <c r="I755" s="130" t="s">
        <v>413</v>
      </c>
      <c r="J755" s="129">
        <v>2021</v>
      </c>
      <c r="K755" s="130">
        <v>1</v>
      </c>
      <c r="L755" s="130">
        <v>195</v>
      </c>
      <c r="M755" s="130">
        <v>195</v>
      </c>
      <c r="N755" s="130">
        <v>57.847132547135303</v>
      </c>
      <c r="O755" s="130">
        <v>971.50131607055698</v>
      </c>
      <c r="P755" s="130">
        <v>56.872808574555499</v>
      </c>
      <c r="T755" s="130">
        <v>5067.4099426269504</v>
      </c>
      <c r="U755" s="130">
        <v>0</v>
      </c>
      <c r="V755" s="130">
        <v>9500.0022489210005</v>
      </c>
      <c r="W755" s="130">
        <v>9229264.6875</v>
      </c>
      <c r="X755" s="130">
        <v>22304.489379882802</v>
      </c>
      <c r="Z755" s="130">
        <v>2.4167135882549502</v>
      </c>
      <c r="AB755" s="130">
        <v>1056.31</v>
      </c>
      <c r="AC755" s="130">
        <v>23360.802612304698</v>
      </c>
      <c r="AD755" s="130">
        <v>24.046084370520902</v>
      </c>
      <c r="AE755" s="130">
        <v>7428.41162109375</v>
      </c>
      <c r="AF755" s="130">
        <v>30789.214233398401</v>
      </c>
      <c r="AG755" s="130">
        <v>30789.214965820302</v>
      </c>
      <c r="AH755" s="130">
        <v>23.19612859523</v>
      </c>
      <c r="AI755" s="130">
        <v>22535.069458007802</v>
      </c>
      <c r="AL755" s="130">
        <v>0</v>
      </c>
      <c r="AM755" s="130">
        <v>-8254.1447753906305</v>
      </c>
    </row>
    <row r="756" spans="1:39" ht="16.5" hidden="1" x14ac:dyDescent="0.5">
      <c r="A756" s="20" t="str">
        <f>INDEX(Resource_Match!$B$2:$B$17,MATCH($H756,Resource_Match!$C$2:$C$17,0))</f>
        <v>Gas</v>
      </c>
      <c r="B756" s="20" t="str">
        <f>INDEX(Resource_Match!$A$2:$A$17,MATCH($H756,Resource_Match!$C$2:$C$17,0))</f>
        <v>Gas</v>
      </c>
      <c r="C756" s="20" t="str">
        <f>IFERROR(INDEX(Project_Match!$C$3:$C$151,MATCH(I756,Project_Match!$A$3:$A$151,0)),"")</f>
        <v/>
      </c>
      <c r="D756" s="129" t="s">
        <v>410</v>
      </c>
      <c r="E756" s="129">
        <v>0</v>
      </c>
      <c r="F756" s="129" t="s">
        <v>407</v>
      </c>
      <c r="G756" s="130" t="s">
        <v>407</v>
      </c>
      <c r="H756" s="130" t="s">
        <v>40</v>
      </c>
      <c r="I756" s="130" t="s">
        <v>414</v>
      </c>
      <c r="J756" s="129">
        <v>2021</v>
      </c>
      <c r="K756" s="130">
        <v>1</v>
      </c>
      <c r="L756" s="130">
        <v>295</v>
      </c>
      <c r="M756" s="130">
        <v>295</v>
      </c>
      <c r="N756" s="130">
        <v>86.603186372429704</v>
      </c>
      <c r="O756" s="130">
        <v>190.83677673339801</v>
      </c>
      <c r="P756" s="130">
        <v>7.3847526017103302</v>
      </c>
      <c r="T756" s="130">
        <v>646.90435791015602</v>
      </c>
      <c r="U756" s="130">
        <v>26.954347610473601</v>
      </c>
      <c r="V756" s="130">
        <v>10650.0010626322</v>
      </c>
      <c r="W756" s="130">
        <v>2092412.25</v>
      </c>
      <c r="X756" s="130">
        <v>4819.52294921875</v>
      </c>
      <c r="Z756" s="130">
        <v>2.3033333652193799</v>
      </c>
      <c r="AA756" s="130">
        <v>91.367988586425795</v>
      </c>
      <c r="AB756" s="130">
        <v>285.91000000000003</v>
      </c>
      <c r="AC756" s="130">
        <v>5196.802734375</v>
      </c>
      <c r="AD756" s="130">
        <v>27.231662697987201</v>
      </c>
      <c r="AE756" s="130">
        <v>15519.388183593799</v>
      </c>
      <c r="AF756" s="130">
        <v>20716.190917968801</v>
      </c>
      <c r="AG756" s="130">
        <v>5196.7529296875</v>
      </c>
      <c r="AH756" s="130">
        <v>34.1840029635365</v>
      </c>
      <c r="AI756" s="130">
        <v>6523.56494140625</v>
      </c>
      <c r="AL756" s="130">
        <v>0</v>
      </c>
      <c r="AM756" s="130">
        <v>-14192.6259765625</v>
      </c>
    </row>
    <row r="757" spans="1:39" ht="16.5" hidden="1" x14ac:dyDescent="0.5">
      <c r="A757" s="20" t="str">
        <f>INDEX(Resource_Match!$B$2:$B$17,MATCH($H757,Resource_Match!$C$2:$C$17,0))</f>
        <v>Coal</v>
      </c>
      <c r="B757" s="20" t="str">
        <f>INDEX(Resource_Match!$A$2:$A$17,MATCH($H757,Resource_Match!$C$2:$C$17,0))</f>
        <v>Coal</v>
      </c>
      <c r="C757" s="20" t="str">
        <f>IFERROR(INDEX(Project_Match!$C$3:$C$151,MATCH(I757,Project_Match!$A$3:$A$151,0)),"")</f>
        <v/>
      </c>
      <c r="D757" s="129" t="s">
        <v>410</v>
      </c>
      <c r="E757" s="129">
        <v>0</v>
      </c>
      <c r="F757" s="129" t="s">
        <v>407</v>
      </c>
      <c r="G757" s="130" t="s">
        <v>407</v>
      </c>
      <c r="H757" s="130" t="s">
        <v>38</v>
      </c>
      <c r="I757" s="130" t="s">
        <v>339</v>
      </c>
      <c r="J757" s="129">
        <v>2022</v>
      </c>
      <c r="K757" s="130">
        <v>1</v>
      </c>
      <c r="L757" s="130">
        <v>385</v>
      </c>
      <c r="M757" s="130">
        <v>385</v>
      </c>
      <c r="N757" s="130">
        <v>45.034886452747799</v>
      </c>
      <c r="O757" s="130">
        <v>1046.4954490661601</v>
      </c>
      <c r="P757" s="130">
        <v>31.029337871854398</v>
      </c>
      <c r="T757" s="130">
        <v>3945.0569915771498</v>
      </c>
      <c r="U757" s="130">
        <v>0</v>
      </c>
      <c r="V757" s="130">
        <v>9500.0013880819697</v>
      </c>
      <c r="W757" s="130">
        <v>9941708.21875</v>
      </c>
      <c r="X757" s="130">
        <v>22470.719909668001</v>
      </c>
      <c r="Z757" s="130">
        <v>2.2602473755252999</v>
      </c>
      <c r="AB757" s="130">
        <v>1998.83</v>
      </c>
      <c r="AC757" s="130">
        <v>24469.552307128899</v>
      </c>
      <c r="AD757" s="130">
        <v>23.3823781354847</v>
      </c>
      <c r="AF757" s="130">
        <v>24469.552307128899</v>
      </c>
      <c r="AG757" s="130">
        <v>11462.0524902344</v>
      </c>
      <c r="AH757" s="130">
        <v>25.844958167424998</v>
      </c>
      <c r="AI757" s="130">
        <v>27046.6311035156</v>
      </c>
      <c r="AL757" s="130">
        <v>0</v>
      </c>
      <c r="AM757" s="130">
        <v>2577.0787963867201</v>
      </c>
    </row>
    <row r="758" spans="1:39" ht="16.5" hidden="1" x14ac:dyDescent="0.5">
      <c r="A758" s="20" t="str">
        <f>INDEX(Resource_Match!$B$2:$B$17,MATCH($H758,Resource_Match!$C$2:$C$17,0))</f>
        <v>Coal</v>
      </c>
      <c r="B758" s="20" t="str">
        <f>INDEX(Resource_Match!$A$2:$A$17,MATCH($H758,Resource_Match!$C$2:$C$17,0))</f>
        <v>Coal</v>
      </c>
      <c r="C758" s="20" t="str">
        <f>IFERROR(INDEX(Project_Match!$C$3:$C$151,MATCH(I758,Project_Match!$A$3:$A$151,0)),"")</f>
        <v/>
      </c>
      <c r="D758" s="129" t="s">
        <v>410</v>
      </c>
      <c r="E758" s="129">
        <v>0</v>
      </c>
      <c r="F758" s="129" t="s">
        <v>407</v>
      </c>
      <c r="G758" s="130" t="s">
        <v>407</v>
      </c>
      <c r="H758" s="130" t="s">
        <v>38</v>
      </c>
      <c r="I758" s="130" t="s">
        <v>340</v>
      </c>
      <c r="J758" s="129">
        <v>2022</v>
      </c>
      <c r="K758" s="130">
        <v>1</v>
      </c>
      <c r="L758" s="130">
        <v>395</v>
      </c>
      <c r="M758" s="130">
        <v>395</v>
      </c>
      <c r="N758" s="130">
        <v>45.034895521472301</v>
      </c>
      <c r="O758" s="130">
        <v>1066.5878372192401</v>
      </c>
      <c r="P758" s="130">
        <v>30.824456309439899</v>
      </c>
      <c r="T758" s="130">
        <v>3945.0569915771498</v>
      </c>
      <c r="U758" s="130">
        <v>0</v>
      </c>
      <c r="V758" s="130">
        <v>9499.9967034287802</v>
      </c>
      <c r="W758" s="130">
        <v>10132580.9375</v>
      </c>
      <c r="X758" s="130">
        <v>22902.148864746101</v>
      </c>
      <c r="Z758" s="130">
        <v>2.2602483025807198</v>
      </c>
      <c r="AB758" s="130">
        <v>2098.1999999999998</v>
      </c>
      <c r="AC758" s="130">
        <v>25000.351867675799</v>
      </c>
      <c r="AD758" s="130">
        <v>23.439562120692901</v>
      </c>
      <c r="AF758" s="130">
        <v>25000.351867675799</v>
      </c>
      <c r="AG758" s="130">
        <v>11960.989440918</v>
      </c>
      <c r="AH758" s="130">
        <v>25.881608458083601</v>
      </c>
      <c r="AI758" s="130">
        <v>27605.0087890625</v>
      </c>
      <c r="AL758" s="130">
        <v>0</v>
      </c>
      <c r="AM758" s="130">
        <v>2604.6569213867201</v>
      </c>
    </row>
    <row r="759" spans="1:39" ht="16.5" hidden="1" x14ac:dyDescent="0.5">
      <c r="A759" s="20" t="str">
        <f>INDEX(Resource_Match!$B$2:$B$17,MATCH($H759,Resource_Match!$C$2:$C$17,0))</f>
        <v>Coal</v>
      </c>
      <c r="B759" s="20" t="str">
        <f>INDEX(Resource_Match!$A$2:$A$17,MATCH($H759,Resource_Match!$C$2:$C$17,0))</f>
        <v>Coal</v>
      </c>
      <c r="C759" s="20" t="str">
        <f>IFERROR(INDEX(Project_Match!$C$3:$C$151,MATCH(I759,Project_Match!$A$3:$A$151,0)),"")</f>
        <v/>
      </c>
      <c r="D759" s="129" t="s">
        <v>410</v>
      </c>
      <c r="E759" s="129">
        <v>0</v>
      </c>
      <c r="F759" s="129" t="s">
        <v>407</v>
      </c>
      <c r="G759" s="130" t="s">
        <v>407</v>
      </c>
      <c r="H759" s="130" t="s">
        <v>38</v>
      </c>
      <c r="I759" s="130" t="s">
        <v>412</v>
      </c>
      <c r="J759" s="129">
        <v>2022</v>
      </c>
      <c r="K759" s="130">
        <v>1</v>
      </c>
      <c r="L759" s="130">
        <v>197</v>
      </c>
      <c r="M759" s="130">
        <v>197</v>
      </c>
      <c r="N759" s="130">
        <v>57.847129313009603</v>
      </c>
      <c r="O759" s="130">
        <v>973.31891250610397</v>
      </c>
      <c r="P759" s="130">
        <v>56.400743603023898</v>
      </c>
      <c r="T759" s="130">
        <v>5067.4100952148401</v>
      </c>
      <c r="U759" s="130">
        <v>0</v>
      </c>
      <c r="V759" s="130">
        <v>9500.0048030937796</v>
      </c>
      <c r="W759" s="130">
        <v>9246534.34375</v>
      </c>
      <c r="X759" s="130">
        <v>23339.3017578125</v>
      </c>
      <c r="Z759" s="130">
        <v>2.5241134559337</v>
      </c>
      <c r="AB759" s="130">
        <v>1080.8699999999999</v>
      </c>
      <c r="AC759" s="130">
        <v>24420.172485351599</v>
      </c>
      <c r="AD759" s="130">
        <v>25.089590032186301</v>
      </c>
      <c r="AE759" s="130">
        <v>7669.6999511718795</v>
      </c>
      <c r="AF759" s="130">
        <v>32089.872436523401</v>
      </c>
      <c r="AG759" s="130">
        <v>263.722461700439</v>
      </c>
      <c r="AH759" s="130">
        <v>24.156513505464901</v>
      </c>
      <c r="AI759" s="130">
        <v>23511.9914550781</v>
      </c>
      <c r="AL759" s="130">
        <v>0</v>
      </c>
      <c r="AM759" s="130">
        <v>-8577.8809814453107</v>
      </c>
    </row>
    <row r="760" spans="1:39" ht="16.5" hidden="1" x14ac:dyDescent="0.5">
      <c r="A760" s="20" t="str">
        <f>INDEX(Resource_Match!$B$2:$B$17,MATCH($H760,Resource_Match!$C$2:$C$17,0))</f>
        <v>Gas</v>
      </c>
      <c r="B760" s="20" t="str">
        <f>INDEX(Resource_Match!$A$2:$A$17,MATCH($H760,Resource_Match!$C$2:$C$17,0))</f>
        <v>Gas</v>
      </c>
      <c r="C760" s="20" t="str">
        <f>IFERROR(INDEX(Project_Match!$C$3:$C$151,MATCH(I760,Project_Match!$A$3:$A$151,0)),"")</f>
        <v/>
      </c>
      <c r="D760" s="129" t="s">
        <v>410</v>
      </c>
      <c r="E760" s="129">
        <v>0</v>
      </c>
      <c r="F760" s="129" t="s">
        <v>407</v>
      </c>
      <c r="G760" s="130" t="s">
        <v>407</v>
      </c>
      <c r="H760" s="130" t="s">
        <v>40</v>
      </c>
      <c r="I760" s="130" t="s">
        <v>414</v>
      </c>
      <c r="J760" s="129">
        <v>2022</v>
      </c>
      <c r="K760" s="130">
        <v>1</v>
      </c>
      <c r="L760" s="130">
        <v>295</v>
      </c>
      <c r="M760" s="130">
        <v>295</v>
      </c>
      <c r="N760" s="130">
        <v>86.603177515458995</v>
      </c>
      <c r="O760" s="130">
        <v>377.33641815185501</v>
      </c>
      <c r="P760" s="130">
        <v>14.6016723996539</v>
      </c>
      <c r="T760" s="130">
        <v>1279.1064758300799</v>
      </c>
      <c r="U760" s="130">
        <v>53.296109199523897</v>
      </c>
      <c r="V760" s="130">
        <v>10649.9992292892</v>
      </c>
      <c r="W760" s="130">
        <v>4137269.75</v>
      </c>
      <c r="X760" s="130">
        <v>9777.74658203125</v>
      </c>
      <c r="Z760" s="130">
        <v>2.3633331092397998</v>
      </c>
      <c r="AA760" s="130">
        <v>184.63391113281301</v>
      </c>
      <c r="AB760" s="130">
        <v>575.21</v>
      </c>
      <c r="AC760" s="130">
        <v>10537.5944824219</v>
      </c>
      <c r="AD760" s="130">
        <v>27.926258838289801</v>
      </c>
      <c r="AE760" s="130">
        <v>15860.813964843799</v>
      </c>
      <c r="AF760" s="130">
        <v>26398.4084472656</v>
      </c>
      <c r="AG760" s="130">
        <v>10537.4970703125</v>
      </c>
      <c r="AH760" s="130">
        <v>32.223500072455103</v>
      </c>
      <c r="AI760" s="130">
        <v>12159.100097656299</v>
      </c>
      <c r="AL760" s="130">
        <v>0</v>
      </c>
      <c r="AM760" s="130">
        <v>-14239.3083496094</v>
      </c>
    </row>
    <row r="761" spans="1:39" ht="16.5" hidden="1" x14ac:dyDescent="0.5">
      <c r="A761" s="20" t="str">
        <f>INDEX(Resource_Match!$B$2:$B$17,MATCH($H761,Resource_Match!$C$2:$C$17,0))</f>
        <v>Coal</v>
      </c>
      <c r="B761" s="20" t="str">
        <f>INDEX(Resource_Match!$A$2:$A$17,MATCH($H761,Resource_Match!$C$2:$C$17,0))</f>
        <v>Coal</v>
      </c>
      <c r="C761" s="20" t="str">
        <f>IFERROR(INDEX(Project_Match!$C$3:$C$151,MATCH(I761,Project_Match!$A$3:$A$151,0)),"")</f>
        <v/>
      </c>
      <c r="D761" s="129" t="s">
        <v>410</v>
      </c>
      <c r="E761" s="129">
        <v>0</v>
      </c>
      <c r="F761" s="129" t="s">
        <v>407</v>
      </c>
      <c r="G761" s="130" t="s">
        <v>407</v>
      </c>
      <c r="H761" s="130" t="s">
        <v>38</v>
      </c>
      <c r="I761" s="130" t="s">
        <v>339</v>
      </c>
      <c r="J761" s="129">
        <v>2023</v>
      </c>
      <c r="K761" s="130">
        <v>1</v>
      </c>
      <c r="L761" s="130">
        <v>385</v>
      </c>
      <c r="M761" s="130">
        <v>385</v>
      </c>
      <c r="N761" s="130">
        <v>45.034891655738797</v>
      </c>
      <c r="O761" s="130">
        <v>1134.3034095764201</v>
      </c>
      <c r="P761" s="130">
        <v>33.632906646990897</v>
      </c>
      <c r="T761" s="130">
        <v>3945.0571746826199</v>
      </c>
      <c r="U761" s="130">
        <v>0</v>
      </c>
      <c r="V761" s="130">
        <v>9499.9989390175997</v>
      </c>
      <c r="W761" s="130">
        <v>10775881.1875</v>
      </c>
      <c r="X761" s="130">
        <v>25104.6682128906</v>
      </c>
      <c r="Z761" s="130">
        <v>2.3297090767864099</v>
      </c>
      <c r="AB761" s="130">
        <v>2219.4499999999998</v>
      </c>
      <c r="AC761" s="130">
        <v>27324.120239257802</v>
      </c>
      <c r="AD761" s="130">
        <v>24.088898974094999</v>
      </c>
      <c r="AF761" s="130">
        <v>27324.120239257802</v>
      </c>
      <c r="AG761" s="130">
        <v>13923.951660156299</v>
      </c>
      <c r="AH761" s="130">
        <v>27.018912033785998</v>
      </c>
      <c r="AI761" s="130">
        <v>30647.644042968801</v>
      </c>
      <c r="AL761" s="130">
        <v>21388.889541625998</v>
      </c>
      <c r="AM761" s="130">
        <v>24712.4133453369</v>
      </c>
    </row>
    <row r="762" spans="1:39" ht="16.5" hidden="1" x14ac:dyDescent="0.5">
      <c r="A762" s="20" t="str">
        <f>INDEX(Resource_Match!$B$2:$B$17,MATCH($H762,Resource_Match!$C$2:$C$17,0))</f>
        <v>Coal</v>
      </c>
      <c r="B762" s="20" t="str">
        <f>INDEX(Resource_Match!$A$2:$A$17,MATCH($H762,Resource_Match!$C$2:$C$17,0))</f>
        <v>Coal</v>
      </c>
      <c r="C762" s="20" t="str">
        <f>IFERROR(INDEX(Project_Match!$C$3:$C$151,MATCH(I762,Project_Match!$A$3:$A$151,0)),"")</f>
        <v/>
      </c>
      <c r="D762" s="129" t="s">
        <v>410</v>
      </c>
      <c r="E762" s="129">
        <v>0</v>
      </c>
      <c r="F762" s="129" t="s">
        <v>407</v>
      </c>
      <c r="G762" s="130" t="s">
        <v>407</v>
      </c>
      <c r="H762" s="130" t="s">
        <v>38</v>
      </c>
      <c r="I762" s="130" t="s">
        <v>340</v>
      </c>
      <c r="J762" s="129">
        <v>2023</v>
      </c>
      <c r="K762" s="130">
        <v>1</v>
      </c>
      <c r="L762" s="130">
        <v>395</v>
      </c>
      <c r="M762" s="130">
        <v>395</v>
      </c>
      <c r="N762" s="130">
        <v>45.034891332162502</v>
      </c>
      <c r="O762" s="130">
        <v>1115.6298103332499</v>
      </c>
      <c r="P762" s="130">
        <v>32.241772450530398</v>
      </c>
      <c r="T762" s="130">
        <v>3945.0571746826199</v>
      </c>
      <c r="U762" s="130">
        <v>0</v>
      </c>
      <c r="V762" s="130">
        <v>9499.9981417080508</v>
      </c>
      <c r="W762" s="130">
        <v>10598481.125</v>
      </c>
      <c r="X762" s="130">
        <v>24691.373901367198</v>
      </c>
      <c r="Z762" s="130">
        <v>2.3297087205377398</v>
      </c>
      <c r="AB762" s="130">
        <v>2248.9299999999998</v>
      </c>
      <c r="AC762" s="130">
        <v>26940.305786132802</v>
      </c>
      <c r="AD762" s="130">
        <v>24.148069132435101</v>
      </c>
      <c r="AF762" s="130">
        <v>26940.305786132802</v>
      </c>
      <c r="AG762" s="130">
        <v>13507.5126342773</v>
      </c>
      <c r="AH762" s="130">
        <v>27.164259952554001</v>
      </c>
      <c r="AI762" s="130">
        <v>30305.258178710901</v>
      </c>
      <c r="AL762" s="130">
        <v>21944.445114135699</v>
      </c>
      <c r="AM762" s="130">
        <v>25309.3975067139</v>
      </c>
    </row>
    <row r="763" spans="1:39" ht="16.5" hidden="1" x14ac:dyDescent="0.5">
      <c r="A763" s="20" t="str">
        <f>INDEX(Resource_Match!$B$2:$B$17,MATCH($H763,Resource_Match!$C$2:$C$17,0))</f>
        <v>Gas</v>
      </c>
      <c r="B763" s="20" t="str">
        <f>INDEX(Resource_Match!$A$2:$A$17,MATCH($H763,Resource_Match!$C$2:$C$17,0))</f>
        <v>Gas</v>
      </c>
      <c r="C763" s="20" t="str">
        <f>IFERROR(INDEX(Project_Match!$C$3:$C$151,MATCH(I763,Project_Match!$A$3:$A$151,0)),"")</f>
        <v/>
      </c>
      <c r="D763" s="129" t="s">
        <v>410</v>
      </c>
      <c r="E763" s="129">
        <v>0</v>
      </c>
      <c r="F763" s="129" t="s">
        <v>407</v>
      </c>
      <c r="G763" s="130" t="s">
        <v>407</v>
      </c>
      <c r="H763" s="130" t="s">
        <v>40</v>
      </c>
      <c r="I763" s="130" t="s">
        <v>414</v>
      </c>
      <c r="J763" s="129">
        <v>2023</v>
      </c>
      <c r="K763" s="130">
        <v>1</v>
      </c>
      <c r="L763" s="130">
        <v>295</v>
      </c>
      <c r="M763" s="130">
        <v>295</v>
      </c>
      <c r="N763" s="130">
        <v>86.603173086973698</v>
      </c>
      <c r="O763" s="130">
        <v>472.75480651855497</v>
      </c>
      <c r="P763" s="130">
        <v>18.294048700508998</v>
      </c>
      <c r="T763" s="130">
        <v>1602.5586547851599</v>
      </c>
      <c r="U763" s="130">
        <v>66.7732830047607</v>
      </c>
      <c r="V763" s="130">
        <v>10649.9995993217</v>
      </c>
      <c r="W763" s="130">
        <v>5183475.875</v>
      </c>
      <c r="X763" s="130">
        <v>12531.0498046875</v>
      </c>
      <c r="Z763" s="130">
        <v>2.4174993974844199</v>
      </c>
      <c r="AA763" s="130">
        <v>236.41203689575201</v>
      </c>
      <c r="AB763" s="130">
        <v>738.93</v>
      </c>
      <c r="AC763" s="130">
        <v>13506.3889160156</v>
      </c>
      <c r="AD763" s="130">
        <v>28.569543301905099</v>
      </c>
      <c r="AE763" s="130">
        <v>16209.751464843799</v>
      </c>
      <c r="AF763" s="130">
        <v>29716.1403808594</v>
      </c>
      <c r="AG763" s="130">
        <v>13506.266113281299</v>
      </c>
      <c r="AH763" s="130">
        <v>33.669725182239397</v>
      </c>
      <c r="AI763" s="130">
        <v>15917.5244140625</v>
      </c>
      <c r="AL763" s="130">
        <v>16388.8893890381</v>
      </c>
      <c r="AM763" s="130">
        <v>2590.27342224121</v>
      </c>
    </row>
    <row r="764" spans="1:39" ht="16.5" hidden="1" x14ac:dyDescent="0.5">
      <c r="A764" s="20" t="str">
        <f>INDEX(Resource_Match!$B$2:$B$17,MATCH($H764,Resource_Match!$C$2:$C$17,0))</f>
        <v>Solar</v>
      </c>
      <c r="B764" s="20" t="str">
        <f>INDEX(Resource_Match!$A$2:$A$17,MATCH($H764,Resource_Match!$C$2:$C$17,0))</f>
        <v>Utility Solar</v>
      </c>
      <c r="C764" s="20" t="str">
        <f>IFERROR(INDEX(Project_Match!$C$3:$C$151,MATCH(I764,Project_Match!$A$3:$A$151,0)),"")</f>
        <v>New Solar</v>
      </c>
      <c r="D764" s="129" t="s">
        <v>410</v>
      </c>
      <c r="E764" s="129">
        <v>0</v>
      </c>
      <c r="F764" s="129" t="s">
        <v>407</v>
      </c>
      <c r="G764" s="130" t="s">
        <v>407</v>
      </c>
      <c r="H764" s="130" t="s">
        <v>45</v>
      </c>
      <c r="I764" s="130" t="s">
        <v>265</v>
      </c>
      <c r="J764" s="129">
        <v>2023</v>
      </c>
      <c r="K764" s="130">
        <v>5</v>
      </c>
      <c r="L764" s="130">
        <v>100</v>
      </c>
      <c r="M764" s="130">
        <v>64</v>
      </c>
      <c r="N764" s="130">
        <v>26.5753408545228</v>
      </c>
      <c r="O764" s="130">
        <v>232.79998588562</v>
      </c>
      <c r="P764" s="130">
        <v>26.5753408545228</v>
      </c>
      <c r="T764" s="130">
        <v>21290</v>
      </c>
      <c r="U764" s="130">
        <v>1825</v>
      </c>
      <c r="AB764" s="130">
        <v>7436.04</v>
      </c>
      <c r="AC764" s="130">
        <v>7436.0367736816397</v>
      </c>
      <c r="AD764" s="130">
        <v>31.9417406551525</v>
      </c>
      <c r="AF764" s="130">
        <v>7436.0367736816397</v>
      </c>
      <c r="AG764" s="130">
        <v>7436.0370178222702</v>
      </c>
      <c r="AH764" s="130">
        <v>26.9043661482335</v>
      </c>
      <c r="AI764" s="130">
        <v>6263.3360595703098</v>
      </c>
      <c r="AL764" s="130">
        <v>3555.5556640625</v>
      </c>
      <c r="AM764" s="130">
        <v>2382.8549499511701</v>
      </c>
    </row>
    <row r="765" spans="1:39" ht="16.5" hidden="1" x14ac:dyDescent="0.5">
      <c r="A765" s="20" t="str">
        <f>INDEX(Resource_Match!$B$2:$B$17,MATCH($H765,Resource_Match!$C$2:$C$17,0))</f>
        <v>Coal</v>
      </c>
      <c r="B765" s="20" t="str">
        <f>INDEX(Resource_Match!$A$2:$A$17,MATCH($H765,Resource_Match!$C$2:$C$17,0))</f>
        <v>Coal</v>
      </c>
      <c r="C765" s="20" t="str">
        <f>IFERROR(INDEX(Project_Match!$C$3:$C$151,MATCH(I765,Project_Match!$A$3:$A$151,0)),"")</f>
        <v/>
      </c>
      <c r="D765" s="129" t="s">
        <v>410</v>
      </c>
      <c r="E765" s="129">
        <v>0</v>
      </c>
      <c r="F765" s="129" t="s">
        <v>407</v>
      </c>
      <c r="G765" s="130" t="s">
        <v>407</v>
      </c>
      <c r="H765" s="130" t="s">
        <v>38</v>
      </c>
      <c r="I765" s="130" t="s">
        <v>339</v>
      </c>
      <c r="J765" s="129">
        <v>2024</v>
      </c>
      <c r="K765" s="130">
        <v>1</v>
      </c>
      <c r="L765" s="130">
        <v>385</v>
      </c>
      <c r="M765" s="130">
        <v>385</v>
      </c>
      <c r="N765" s="130">
        <v>45.0413117609423</v>
      </c>
      <c r="O765" s="130">
        <v>1131.8152351379399</v>
      </c>
      <c r="P765" s="130">
        <v>33.467438883505402</v>
      </c>
      <c r="T765" s="130">
        <v>3956.4276733398401</v>
      </c>
      <c r="U765" s="130">
        <v>0</v>
      </c>
      <c r="V765" s="130">
        <v>9499.9986889994307</v>
      </c>
      <c r="W765" s="130">
        <v>10752243.25</v>
      </c>
      <c r="X765" s="130">
        <v>25776.8552246094</v>
      </c>
      <c r="Z765" s="130">
        <v>2.3973467327024398</v>
      </c>
      <c r="AB765" s="130">
        <v>2266.63</v>
      </c>
      <c r="AC765" s="130">
        <v>28043.488891601599</v>
      </c>
      <c r="AD765" s="130">
        <v>24.777444251476101</v>
      </c>
      <c r="AF765" s="130">
        <v>28043.488891601599</v>
      </c>
      <c r="AG765" s="130">
        <v>14220.624633789101</v>
      </c>
      <c r="AH765" s="130">
        <v>28.6409398537957</v>
      </c>
      <c r="AI765" s="130">
        <v>32416.252075195302</v>
      </c>
      <c r="AL765" s="130">
        <v>0</v>
      </c>
      <c r="AM765" s="130">
        <v>4372.76318359375</v>
      </c>
    </row>
    <row r="766" spans="1:39" ht="16.5" hidden="1" x14ac:dyDescent="0.5">
      <c r="A766" s="20" t="str">
        <f>INDEX(Resource_Match!$B$2:$B$17,MATCH($H766,Resource_Match!$C$2:$C$17,0))</f>
        <v>Coal</v>
      </c>
      <c r="B766" s="20" t="str">
        <f>INDEX(Resource_Match!$A$2:$A$17,MATCH($H766,Resource_Match!$C$2:$C$17,0))</f>
        <v>Coal</v>
      </c>
      <c r="C766" s="20" t="str">
        <f>IFERROR(INDEX(Project_Match!$C$3:$C$151,MATCH(I766,Project_Match!$A$3:$A$151,0)),"")</f>
        <v/>
      </c>
      <c r="D766" s="129" t="s">
        <v>410</v>
      </c>
      <c r="E766" s="129">
        <v>0</v>
      </c>
      <c r="F766" s="129" t="s">
        <v>407</v>
      </c>
      <c r="G766" s="130" t="s">
        <v>407</v>
      </c>
      <c r="H766" s="130" t="s">
        <v>38</v>
      </c>
      <c r="I766" s="130" t="s">
        <v>340</v>
      </c>
      <c r="J766" s="129">
        <v>2024</v>
      </c>
      <c r="K766" s="130">
        <v>1</v>
      </c>
      <c r="L766" s="130">
        <v>395</v>
      </c>
      <c r="M766" s="130">
        <v>395</v>
      </c>
      <c r="N766" s="130">
        <v>45.041294963817599</v>
      </c>
      <c r="O766" s="130">
        <v>1155.3381881713899</v>
      </c>
      <c r="P766" s="130">
        <v>33.298119370414199</v>
      </c>
      <c r="T766" s="130">
        <v>3956.4276733398401</v>
      </c>
      <c r="U766" s="130">
        <v>0</v>
      </c>
      <c r="V766" s="130">
        <v>9499.9994264638899</v>
      </c>
      <c r="W766" s="130">
        <v>10975712.125</v>
      </c>
      <c r="X766" s="130">
        <v>26312.5859375</v>
      </c>
      <c r="Z766" s="130">
        <v>2.3973465810538501</v>
      </c>
      <c r="AB766" s="130">
        <v>2383.04</v>
      </c>
      <c r="AC766" s="130">
        <v>28695.62109375</v>
      </c>
      <c r="AD766" s="130">
        <v>24.837421101061398</v>
      </c>
      <c r="AF766" s="130">
        <v>28695.62109375</v>
      </c>
      <c r="AG766" s="130">
        <v>14839.265136718799</v>
      </c>
      <c r="AH766" s="130">
        <v>28.675723934983601</v>
      </c>
      <c r="AI766" s="130">
        <v>33130.158935546897</v>
      </c>
      <c r="AL766" s="130">
        <v>0</v>
      </c>
      <c r="AM766" s="130">
        <v>4434.5378417968795</v>
      </c>
    </row>
    <row r="767" spans="1:39" ht="16.5" hidden="1" x14ac:dyDescent="0.5">
      <c r="A767" s="20" t="str">
        <f>INDEX(Resource_Match!$B$2:$B$17,MATCH($H767,Resource_Match!$C$2:$C$17,0))</f>
        <v>Gas</v>
      </c>
      <c r="B767" s="20" t="str">
        <f>INDEX(Resource_Match!$A$2:$A$17,MATCH($H767,Resource_Match!$C$2:$C$17,0))</f>
        <v>Gas</v>
      </c>
      <c r="C767" s="20" t="str">
        <f>IFERROR(INDEX(Project_Match!$C$3:$C$151,MATCH(I767,Project_Match!$A$3:$A$151,0)),"")</f>
        <v/>
      </c>
      <c r="D767" s="129" t="s">
        <v>410</v>
      </c>
      <c r="E767" s="129">
        <v>0</v>
      </c>
      <c r="F767" s="129" t="s">
        <v>407</v>
      </c>
      <c r="G767" s="130" t="s">
        <v>407</v>
      </c>
      <c r="H767" s="130" t="s">
        <v>40</v>
      </c>
      <c r="I767" s="130" t="s">
        <v>414</v>
      </c>
      <c r="J767" s="129">
        <v>2024</v>
      </c>
      <c r="K767" s="130">
        <v>1</v>
      </c>
      <c r="L767" s="130">
        <v>295</v>
      </c>
      <c r="M767" s="130">
        <v>295</v>
      </c>
      <c r="N767" s="130">
        <v>86.617603015231296</v>
      </c>
      <c r="O767" s="130">
        <v>472.754829406738</v>
      </c>
      <c r="P767" s="130">
        <v>18.244065844167299</v>
      </c>
      <c r="T767" s="130">
        <v>1602.5586547851599</v>
      </c>
      <c r="U767" s="130">
        <v>66.773289680481</v>
      </c>
      <c r="V767" s="130">
        <v>10649.998819299701</v>
      </c>
      <c r="W767" s="130">
        <v>5183475.75</v>
      </c>
      <c r="X767" s="130">
        <v>13122.8342285156</v>
      </c>
      <c r="Z767" s="130">
        <v>2.53166694732113</v>
      </c>
      <c r="AA767" s="130">
        <v>241.61309814453099</v>
      </c>
      <c r="AB767" s="130">
        <v>756.19</v>
      </c>
      <c r="AC767" s="130">
        <v>14120.6418457031</v>
      </c>
      <c r="AD767" s="130">
        <v>29.8688473757596</v>
      </c>
      <c r="AE767" s="130">
        <v>16566.364746093801</v>
      </c>
      <c r="AF767" s="130">
        <v>30687.0065917969</v>
      </c>
      <c r="AG767" s="130">
        <v>14120.5158691406</v>
      </c>
      <c r="AH767" s="130">
        <v>36.647269896462902</v>
      </c>
      <c r="AI767" s="130">
        <v>17325.173828125</v>
      </c>
      <c r="AL767" s="130">
        <v>0</v>
      </c>
      <c r="AM767" s="130">
        <v>-13361.8327636719</v>
      </c>
    </row>
    <row r="768" spans="1:39" ht="16.5" hidden="1" x14ac:dyDescent="0.5">
      <c r="A768" s="20" t="str">
        <f>INDEX(Resource_Match!$B$2:$B$17,MATCH($H768,Resource_Match!$C$2:$C$17,0))</f>
        <v>Solar</v>
      </c>
      <c r="B768" s="20" t="str">
        <f>INDEX(Resource_Match!$A$2:$A$17,MATCH($H768,Resource_Match!$C$2:$C$17,0))</f>
        <v>Utility Solar</v>
      </c>
      <c r="C768" s="20" t="str">
        <f>IFERROR(INDEX(Project_Match!$C$3:$C$151,MATCH(I768,Project_Match!$A$3:$A$151,0)),"")</f>
        <v>New Solar</v>
      </c>
      <c r="D768" s="129" t="s">
        <v>410</v>
      </c>
      <c r="E768" s="129">
        <v>0</v>
      </c>
      <c r="F768" s="129" t="s">
        <v>407</v>
      </c>
      <c r="G768" s="130" t="s">
        <v>407</v>
      </c>
      <c r="H768" s="130" t="s">
        <v>45</v>
      </c>
      <c r="I768" s="130" t="s">
        <v>265</v>
      </c>
      <c r="J768" s="129">
        <v>2024</v>
      </c>
      <c r="K768" s="130">
        <v>5</v>
      </c>
      <c r="L768" s="130">
        <v>100</v>
      </c>
      <c r="M768" s="130">
        <v>64</v>
      </c>
      <c r="N768" s="130">
        <v>26.5407778309125</v>
      </c>
      <c r="O768" s="130">
        <v>233.13419246673601</v>
      </c>
      <c r="P768" s="130">
        <v>26.5407778309125</v>
      </c>
      <c r="T768" s="130">
        <v>21305</v>
      </c>
      <c r="U768" s="130">
        <v>1830</v>
      </c>
      <c r="AB768" s="130">
        <v>7610.54</v>
      </c>
      <c r="AC768" s="130">
        <v>7610.5397949218795</v>
      </c>
      <c r="AD768" s="130">
        <v>32.644459889802597</v>
      </c>
      <c r="AF768" s="130">
        <v>7610.5397949218795</v>
      </c>
      <c r="AG768" s="130">
        <v>7610.5398864746103</v>
      </c>
      <c r="AH768" s="130">
        <v>28.536668772555601</v>
      </c>
      <c r="AI768" s="130">
        <v>6652.8732299804697</v>
      </c>
      <c r="AL768" s="130">
        <v>0</v>
      </c>
      <c r="AM768" s="130">
        <v>-957.66656494140602</v>
      </c>
    </row>
    <row r="769" spans="1:39" ht="16.5" hidden="1" x14ac:dyDescent="0.5">
      <c r="A769" s="20" t="str">
        <f>INDEX(Resource_Match!$B$2:$B$17,MATCH($H769,Resource_Match!$C$2:$C$17,0))</f>
        <v>Coal</v>
      </c>
      <c r="B769" s="20" t="str">
        <f>INDEX(Resource_Match!$A$2:$A$17,MATCH($H769,Resource_Match!$C$2:$C$17,0))</f>
        <v>Coal</v>
      </c>
      <c r="C769" s="20" t="str">
        <f>IFERROR(INDEX(Project_Match!$C$3:$C$151,MATCH(I769,Project_Match!$A$3:$A$151,0)),"")</f>
        <v/>
      </c>
      <c r="D769" s="129" t="s">
        <v>410</v>
      </c>
      <c r="E769" s="129">
        <v>0</v>
      </c>
      <c r="F769" s="129" t="s">
        <v>407</v>
      </c>
      <c r="G769" s="130" t="s">
        <v>407</v>
      </c>
      <c r="H769" s="130" t="s">
        <v>38</v>
      </c>
      <c r="I769" s="130" t="s">
        <v>339</v>
      </c>
      <c r="J769" s="129">
        <v>2025</v>
      </c>
      <c r="K769" s="130">
        <v>1</v>
      </c>
      <c r="L769" s="130">
        <v>385</v>
      </c>
      <c r="M769" s="130">
        <v>385</v>
      </c>
      <c r="N769" s="130">
        <v>45.034894596559802</v>
      </c>
      <c r="O769" s="130">
        <v>1162.34324645996</v>
      </c>
      <c r="P769" s="130">
        <v>34.464307847356999</v>
      </c>
      <c r="T769" s="130">
        <v>3945.05638122559</v>
      </c>
      <c r="U769" s="130">
        <v>0</v>
      </c>
      <c r="V769" s="130">
        <v>9499.9998138504907</v>
      </c>
      <c r="W769" s="130">
        <v>11042260.625</v>
      </c>
      <c r="X769" s="130">
        <v>27063.0341796875</v>
      </c>
      <c r="Z769" s="130">
        <v>2.4508599369966002</v>
      </c>
      <c r="AB769" s="130">
        <v>2380.56</v>
      </c>
      <c r="AC769" s="130">
        <v>29443.593872070302</v>
      </c>
      <c r="AD769" s="130">
        <v>25.3312383942901</v>
      </c>
      <c r="AF769" s="130">
        <v>29443.593872070302</v>
      </c>
      <c r="AG769" s="130">
        <v>15352.835388183599</v>
      </c>
      <c r="AH769" s="130">
        <v>29.430993161342101</v>
      </c>
      <c r="AI769" s="130">
        <v>34208.916137695298</v>
      </c>
      <c r="AL769" s="130">
        <v>0</v>
      </c>
      <c r="AM769" s="130">
        <v>4765.322265625</v>
      </c>
    </row>
    <row r="770" spans="1:39" ht="16.5" hidden="1" x14ac:dyDescent="0.5">
      <c r="A770" s="20" t="str">
        <f>INDEX(Resource_Match!$B$2:$B$17,MATCH($H770,Resource_Match!$C$2:$C$17,0))</f>
        <v>Coal</v>
      </c>
      <c r="B770" s="20" t="str">
        <f>INDEX(Resource_Match!$A$2:$A$17,MATCH($H770,Resource_Match!$C$2:$C$17,0))</f>
        <v>Coal</v>
      </c>
      <c r="C770" s="20" t="str">
        <f>IFERROR(INDEX(Project_Match!$C$3:$C$151,MATCH(I770,Project_Match!$A$3:$A$151,0)),"")</f>
        <v/>
      </c>
      <c r="D770" s="129" t="s">
        <v>410</v>
      </c>
      <c r="E770" s="129">
        <v>0</v>
      </c>
      <c r="F770" s="129" t="s">
        <v>407</v>
      </c>
      <c r="G770" s="130" t="s">
        <v>407</v>
      </c>
      <c r="H770" s="130" t="s">
        <v>38</v>
      </c>
      <c r="I770" s="130" t="s">
        <v>340</v>
      </c>
      <c r="J770" s="129">
        <v>2025</v>
      </c>
      <c r="K770" s="130">
        <v>1</v>
      </c>
      <c r="L770" s="130">
        <v>395</v>
      </c>
      <c r="M770" s="130">
        <v>395</v>
      </c>
      <c r="N770" s="130">
        <v>45.034881851093097</v>
      </c>
      <c r="O770" s="130">
        <v>1187.18333053589</v>
      </c>
      <c r="P770" s="130">
        <v>34.309673733769401</v>
      </c>
      <c r="T770" s="130">
        <v>3945.05638122559</v>
      </c>
      <c r="U770" s="130">
        <v>0</v>
      </c>
      <c r="V770" s="130">
        <v>9500.0008559411399</v>
      </c>
      <c r="W770" s="130">
        <v>11278242.65625</v>
      </c>
      <c r="X770" s="130">
        <v>27641.389770507802</v>
      </c>
      <c r="Z770" s="130">
        <v>2.4508596430304599</v>
      </c>
      <c r="AB770" s="130">
        <v>2504.27</v>
      </c>
      <c r="AC770" s="130">
        <v>30145.662597656301</v>
      </c>
      <c r="AD770" s="130">
        <v>25.392592552700901</v>
      </c>
      <c r="AF770" s="130">
        <v>30145.662597656301</v>
      </c>
      <c r="AG770" s="130">
        <v>16020.760192871099</v>
      </c>
      <c r="AH770" s="130">
        <v>29.4592434087592</v>
      </c>
      <c r="AI770" s="130">
        <v>34973.522705078103</v>
      </c>
      <c r="AL770" s="130">
        <v>0</v>
      </c>
      <c r="AM770" s="130">
        <v>4827.8601074218795</v>
      </c>
    </row>
    <row r="771" spans="1:39" ht="16.5" hidden="1" x14ac:dyDescent="0.5">
      <c r="A771" s="20" t="str">
        <f>INDEX(Resource_Match!$B$2:$B$17,MATCH($H771,Resource_Match!$C$2:$C$17,0))</f>
        <v>Gas</v>
      </c>
      <c r="B771" s="20" t="str">
        <f>INDEX(Resource_Match!$A$2:$A$17,MATCH($H771,Resource_Match!$C$2:$C$17,0))</f>
        <v>Gas</v>
      </c>
      <c r="C771" s="20" t="str">
        <f>IFERROR(INDEX(Project_Match!$C$3:$C$151,MATCH(I771,Project_Match!$A$3:$A$151,0)),"")</f>
        <v/>
      </c>
      <c r="D771" s="129" t="s">
        <v>410</v>
      </c>
      <c r="E771" s="129">
        <v>0</v>
      </c>
      <c r="F771" s="129" t="s">
        <v>407</v>
      </c>
      <c r="G771" s="130" t="s">
        <v>407</v>
      </c>
      <c r="H771" s="130" t="s">
        <v>40</v>
      </c>
      <c r="I771" s="130" t="s">
        <v>414</v>
      </c>
      <c r="J771" s="129">
        <v>2025</v>
      </c>
      <c r="K771" s="130">
        <v>1</v>
      </c>
      <c r="L771" s="130">
        <v>295</v>
      </c>
      <c r="M771" s="130">
        <v>295</v>
      </c>
      <c r="N771" s="130">
        <v>86.603173234589903</v>
      </c>
      <c r="O771" s="130">
        <v>190.83682250976599</v>
      </c>
      <c r="P771" s="130">
        <v>7.38475437310447</v>
      </c>
      <c r="T771" s="130">
        <v>646.90444946289097</v>
      </c>
      <c r="U771" s="130">
        <v>26.9543571472168</v>
      </c>
      <c r="V771" s="130">
        <v>10649.998180492599</v>
      </c>
      <c r="W771" s="130">
        <v>2092412.25</v>
      </c>
      <c r="X771" s="130">
        <v>5984.2985839843795</v>
      </c>
      <c r="Z771" s="130">
        <v>2.8599997844518299</v>
      </c>
      <c r="AA771" s="130">
        <v>99.677585601806598</v>
      </c>
      <c r="AB771" s="130">
        <v>312.8</v>
      </c>
      <c r="AC771" s="130">
        <v>6396.77734375</v>
      </c>
      <c r="AD771" s="130">
        <v>33.5196177531339</v>
      </c>
      <c r="AE771" s="130">
        <v>16930.823730468801</v>
      </c>
      <c r="AF771" s="130">
        <v>23327.601074218801</v>
      </c>
      <c r="AG771" s="130">
        <v>6396.7272949218795</v>
      </c>
      <c r="AH771" s="130">
        <v>42.6451882281807</v>
      </c>
      <c r="AI771" s="130">
        <v>8138.2722167968795</v>
      </c>
      <c r="AL771" s="130">
        <v>0</v>
      </c>
      <c r="AM771" s="130">
        <v>-15189.3288574219</v>
      </c>
    </row>
    <row r="772" spans="1:39" ht="16.5" hidden="1" x14ac:dyDescent="0.5">
      <c r="A772" s="20" t="str">
        <f>INDEX(Resource_Match!$B$2:$B$17,MATCH($H772,Resource_Match!$C$2:$C$17,0))</f>
        <v>Solar</v>
      </c>
      <c r="B772" s="20" t="str">
        <f>INDEX(Resource_Match!$A$2:$A$17,MATCH($H772,Resource_Match!$C$2:$C$17,0))</f>
        <v>Utility Solar</v>
      </c>
      <c r="C772" s="20" t="str">
        <f>IFERROR(INDEX(Project_Match!$C$3:$C$151,MATCH(I772,Project_Match!$A$3:$A$151,0)),"")</f>
        <v>New Solar</v>
      </c>
      <c r="D772" s="129" t="s">
        <v>410</v>
      </c>
      <c r="E772" s="129">
        <v>0</v>
      </c>
      <c r="F772" s="129" t="s">
        <v>407</v>
      </c>
      <c r="G772" s="130" t="s">
        <v>407</v>
      </c>
      <c r="H772" s="130" t="s">
        <v>45</v>
      </c>
      <c r="I772" s="130" t="s">
        <v>265</v>
      </c>
      <c r="J772" s="129">
        <v>2025</v>
      </c>
      <c r="K772" s="130">
        <v>5</v>
      </c>
      <c r="L772" s="130">
        <v>100</v>
      </c>
      <c r="M772" s="130">
        <v>64</v>
      </c>
      <c r="N772" s="130">
        <v>26.539138789590599</v>
      </c>
      <c r="O772" s="130">
        <v>232.48285579681399</v>
      </c>
      <c r="P772" s="130">
        <v>26.539138789590599</v>
      </c>
      <c r="T772" s="130">
        <v>21250</v>
      </c>
      <c r="U772" s="130">
        <v>1825</v>
      </c>
      <c r="AB772" s="130">
        <v>7756.24</v>
      </c>
      <c r="AC772" s="130">
        <v>7756.2406616210901</v>
      </c>
      <c r="AD772" s="130">
        <v>33.362634999631602</v>
      </c>
      <c r="AF772" s="130">
        <v>7756.2406616210901</v>
      </c>
      <c r="AG772" s="130">
        <v>7756.2408752441397</v>
      </c>
      <c r="AH772" s="130">
        <v>29.333709142907502</v>
      </c>
      <c r="AI772" s="130">
        <v>6819.58447265625</v>
      </c>
      <c r="AL772" s="130">
        <v>0</v>
      </c>
      <c r="AM772" s="130">
        <v>-936.65618896484398</v>
      </c>
    </row>
    <row r="773" spans="1:39" ht="16.5" hidden="1" x14ac:dyDescent="0.5">
      <c r="A773" s="20" t="str">
        <f>INDEX(Resource_Match!$B$2:$B$17,MATCH($H773,Resource_Match!$C$2:$C$17,0))</f>
        <v>Coal</v>
      </c>
      <c r="B773" s="20" t="str">
        <f>INDEX(Resource_Match!$A$2:$A$17,MATCH($H773,Resource_Match!$C$2:$C$17,0))</f>
        <v>Coal</v>
      </c>
      <c r="C773" s="20" t="str">
        <f>IFERROR(INDEX(Project_Match!$C$3:$C$151,MATCH(I773,Project_Match!$A$3:$A$151,0)),"")</f>
        <v/>
      </c>
      <c r="D773" s="129" t="s">
        <v>410</v>
      </c>
      <c r="E773" s="129">
        <v>0</v>
      </c>
      <c r="F773" s="129" t="s">
        <v>407</v>
      </c>
      <c r="G773" s="130" t="s">
        <v>407</v>
      </c>
      <c r="H773" s="130" t="s">
        <v>38</v>
      </c>
      <c r="I773" s="130" t="s">
        <v>339</v>
      </c>
      <c r="J773" s="129">
        <v>2026</v>
      </c>
      <c r="K773" s="130">
        <v>1</v>
      </c>
      <c r="L773" s="130">
        <v>385</v>
      </c>
      <c r="M773" s="130">
        <v>385</v>
      </c>
      <c r="N773" s="130">
        <v>45.034894370342798</v>
      </c>
      <c r="O773" s="130">
        <v>1222.0397224426299</v>
      </c>
      <c r="P773" s="130">
        <v>36.234351018283398</v>
      </c>
      <c r="T773" s="130">
        <v>3945.0566711425799</v>
      </c>
      <c r="U773" s="130">
        <v>0</v>
      </c>
      <c r="V773" s="130">
        <v>9499.9979638919194</v>
      </c>
      <c r="W773" s="130">
        <v>11609374.875</v>
      </c>
      <c r="X773" s="130">
        <v>29229.974731445302</v>
      </c>
      <c r="Z773" s="130">
        <v>2.5177905827117399</v>
      </c>
      <c r="AB773" s="130">
        <v>2557.94</v>
      </c>
      <c r="AC773" s="130">
        <v>31787.9169921875</v>
      </c>
      <c r="AD773" s="130">
        <v>26.012179807583902</v>
      </c>
      <c r="AF773" s="130">
        <v>31787.9169921875</v>
      </c>
      <c r="AG773" s="130">
        <v>17318.5791015625</v>
      </c>
      <c r="AH773" s="130">
        <v>30.419845075820302</v>
      </c>
      <c r="AI773" s="130">
        <v>37174.259033203103</v>
      </c>
      <c r="AL773" s="130">
        <v>0</v>
      </c>
      <c r="AM773" s="130">
        <v>5386.3420410156295</v>
      </c>
    </row>
    <row r="774" spans="1:39" ht="16.5" hidden="1" x14ac:dyDescent="0.5">
      <c r="A774" s="20" t="str">
        <f>INDEX(Resource_Match!$B$2:$B$17,MATCH($H774,Resource_Match!$C$2:$C$17,0))</f>
        <v>Coal</v>
      </c>
      <c r="B774" s="20" t="str">
        <f>INDEX(Resource_Match!$A$2:$A$17,MATCH($H774,Resource_Match!$C$2:$C$17,0))</f>
        <v>Coal</v>
      </c>
      <c r="C774" s="20" t="str">
        <f>IFERROR(INDEX(Project_Match!$C$3:$C$151,MATCH(I774,Project_Match!$A$3:$A$151,0)),"")</f>
        <v/>
      </c>
      <c r="D774" s="129" t="s">
        <v>410</v>
      </c>
      <c r="E774" s="129">
        <v>0</v>
      </c>
      <c r="F774" s="129" t="s">
        <v>407</v>
      </c>
      <c r="G774" s="130" t="s">
        <v>407</v>
      </c>
      <c r="H774" s="130" t="s">
        <v>38</v>
      </c>
      <c r="I774" s="130" t="s">
        <v>340</v>
      </c>
      <c r="J774" s="129">
        <v>2026</v>
      </c>
      <c r="K774" s="130">
        <v>1</v>
      </c>
      <c r="L774" s="130">
        <v>395</v>
      </c>
      <c r="M774" s="130">
        <v>395</v>
      </c>
      <c r="N774" s="130">
        <v>45.034886481382799</v>
      </c>
      <c r="O774" s="130">
        <v>1249.3261985778799</v>
      </c>
      <c r="P774" s="130">
        <v>36.105606571235199</v>
      </c>
      <c r="T774" s="130">
        <v>3945.0566711425799</v>
      </c>
      <c r="U774" s="130">
        <v>0</v>
      </c>
      <c r="V774" s="130">
        <v>9500.00261721889</v>
      </c>
      <c r="W774" s="130">
        <v>11868602.15625</v>
      </c>
      <c r="X774" s="130">
        <v>29882.644042968801</v>
      </c>
      <c r="Z774" s="130">
        <v>2.5177896815112799</v>
      </c>
      <c r="AB774" s="130">
        <v>2693.41</v>
      </c>
      <c r="AC774" s="130">
        <v>32576.049926757802</v>
      </c>
      <c r="AD774" s="130">
        <v>26.074895382678601</v>
      </c>
      <c r="AF774" s="130">
        <v>32576.049926757802</v>
      </c>
      <c r="AG774" s="130">
        <v>18071.8261108398</v>
      </c>
      <c r="AH774" s="130">
        <v>30.442058936145202</v>
      </c>
      <c r="AI774" s="130">
        <v>38032.061767578103</v>
      </c>
      <c r="AL774" s="130">
        <v>0</v>
      </c>
      <c r="AM774" s="130">
        <v>5456.0118408203098</v>
      </c>
    </row>
    <row r="775" spans="1:39" ht="16.5" hidden="1" x14ac:dyDescent="0.5">
      <c r="A775" s="20" t="str">
        <f>INDEX(Resource_Match!$B$2:$B$17,MATCH($H775,Resource_Match!$C$2:$C$17,0))</f>
        <v>Gas</v>
      </c>
      <c r="B775" s="20" t="str">
        <f>INDEX(Resource_Match!$A$2:$A$17,MATCH($H775,Resource_Match!$C$2:$C$17,0))</f>
        <v>Gas</v>
      </c>
      <c r="C775" s="20" t="str">
        <f>IFERROR(INDEX(Project_Match!$C$3:$C$151,MATCH(I775,Project_Match!$A$3:$A$151,0)),"")</f>
        <v/>
      </c>
      <c r="D775" s="129" t="s">
        <v>410</v>
      </c>
      <c r="E775" s="129">
        <v>0</v>
      </c>
      <c r="F775" s="129" t="s">
        <v>407</v>
      </c>
      <c r="G775" s="130" t="s">
        <v>407</v>
      </c>
      <c r="H775" s="130" t="s">
        <v>40</v>
      </c>
      <c r="I775" s="130" t="s">
        <v>414</v>
      </c>
      <c r="J775" s="129">
        <v>2026</v>
      </c>
      <c r="K775" s="130">
        <v>1</v>
      </c>
      <c r="L775" s="130">
        <v>295</v>
      </c>
      <c r="M775" s="130">
        <v>295</v>
      </c>
      <c r="N775" s="130">
        <v>86.603163196689806</v>
      </c>
      <c r="O775" s="130">
        <v>190.83682250976599</v>
      </c>
      <c r="P775" s="130">
        <v>7.38475437310447</v>
      </c>
      <c r="T775" s="130">
        <v>646.90444946289097</v>
      </c>
      <c r="U775" s="130">
        <v>26.9543571472168</v>
      </c>
      <c r="V775" s="130">
        <v>10649.998180492599</v>
      </c>
      <c r="W775" s="130">
        <v>2092412.25</v>
      </c>
      <c r="X775" s="130">
        <v>6657.3581542968795</v>
      </c>
      <c r="Z775" s="130">
        <v>3.1816665928508501</v>
      </c>
      <c r="AA775" s="130">
        <v>101.870498657227</v>
      </c>
      <c r="AB775" s="130">
        <v>319.63</v>
      </c>
      <c r="AC775" s="130">
        <v>7078.85986328125</v>
      </c>
      <c r="AD775" s="130">
        <v>37.093783946853399</v>
      </c>
      <c r="AE775" s="130">
        <v>17303.2998046875</v>
      </c>
      <c r="AF775" s="130">
        <v>24382.159667968801</v>
      </c>
      <c r="AG775" s="130">
        <v>7078.81005859375</v>
      </c>
      <c r="AH775" s="130">
        <v>43.1379245110734</v>
      </c>
      <c r="AI775" s="130">
        <v>8232.3044433593805</v>
      </c>
      <c r="AL775" s="130">
        <v>0</v>
      </c>
      <c r="AM775" s="130">
        <v>-16149.8552246094</v>
      </c>
    </row>
    <row r="776" spans="1:39" ht="16.5" hidden="1" x14ac:dyDescent="0.5">
      <c r="A776" s="20" t="str">
        <f>INDEX(Resource_Match!$B$2:$B$17,MATCH($H776,Resource_Match!$C$2:$C$17,0))</f>
        <v>Solar</v>
      </c>
      <c r="B776" s="20" t="str">
        <f>INDEX(Resource_Match!$A$2:$A$17,MATCH($H776,Resource_Match!$C$2:$C$17,0))</f>
        <v>Utility Solar</v>
      </c>
      <c r="C776" s="20" t="str">
        <f>IFERROR(INDEX(Project_Match!$C$3:$C$151,MATCH(I776,Project_Match!$A$3:$A$151,0)),"")</f>
        <v>New Solar</v>
      </c>
      <c r="D776" s="129" t="s">
        <v>410</v>
      </c>
      <c r="E776" s="129">
        <v>0</v>
      </c>
      <c r="F776" s="129" t="s">
        <v>407</v>
      </c>
      <c r="G776" s="130" t="s">
        <v>407</v>
      </c>
      <c r="H776" s="130" t="s">
        <v>45</v>
      </c>
      <c r="I776" s="130" t="s">
        <v>265</v>
      </c>
      <c r="J776" s="129">
        <v>2026</v>
      </c>
      <c r="K776" s="130">
        <v>5</v>
      </c>
      <c r="L776" s="130">
        <v>100</v>
      </c>
      <c r="M776" s="130">
        <v>64</v>
      </c>
      <c r="N776" s="130">
        <v>26.5806089253186</v>
      </c>
      <c r="O776" s="130">
        <v>232.84613418579099</v>
      </c>
      <c r="P776" s="130">
        <v>26.5806089253186</v>
      </c>
      <c r="T776" s="130">
        <v>21235</v>
      </c>
      <c r="U776" s="130">
        <v>1825</v>
      </c>
      <c r="AB776" s="130">
        <v>7939.26</v>
      </c>
      <c r="AC776" s="130">
        <v>7939.2649536132803</v>
      </c>
      <c r="AD776" s="130">
        <v>34.096614836982603</v>
      </c>
      <c r="AF776" s="130">
        <v>7939.2649536132803</v>
      </c>
      <c r="AG776" s="130">
        <v>7939.2647705078098</v>
      </c>
      <c r="AH776" s="130">
        <v>30.273111006650002</v>
      </c>
      <c r="AI776" s="130">
        <v>7048.9768676757803</v>
      </c>
      <c r="AL776" s="130">
        <v>0</v>
      </c>
      <c r="AM776" s="130">
        <v>-890.2880859375</v>
      </c>
    </row>
    <row r="777" spans="1:39" ht="16.5" hidden="1" x14ac:dyDescent="0.5">
      <c r="A777" s="20" t="str">
        <f>INDEX(Resource_Match!$B$2:$B$17,MATCH($H777,Resource_Match!$C$2:$C$17,0))</f>
        <v>Coal</v>
      </c>
      <c r="B777" s="20" t="str">
        <f>INDEX(Resource_Match!$A$2:$A$17,MATCH($H777,Resource_Match!$C$2:$C$17,0))</f>
        <v>Coal</v>
      </c>
      <c r="C777" s="20" t="str">
        <f>IFERROR(INDEX(Project_Match!$C$3:$C$151,MATCH(I777,Project_Match!$A$3:$A$151,0)),"")</f>
        <v/>
      </c>
      <c r="D777" s="129" t="s">
        <v>410</v>
      </c>
      <c r="E777" s="129">
        <v>0</v>
      </c>
      <c r="F777" s="129" t="s">
        <v>407</v>
      </c>
      <c r="G777" s="130" t="s">
        <v>407</v>
      </c>
      <c r="H777" s="130" t="s">
        <v>38</v>
      </c>
      <c r="I777" s="130" t="s">
        <v>339</v>
      </c>
      <c r="J777" s="129">
        <v>2027</v>
      </c>
      <c r="K777" s="130">
        <v>1</v>
      </c>
      <c r="L777" s="130">
        <v>385</v>
      </c>
      <c r="M777" s="130">
        <v>385</v>
      </c>
      <c r="N777" s="130">
        <v>45.034885321662799</v>
      </c>
      <c r="O777" s="130">
        <v>1331.6726684570301</v>
      </c>
      <c r="P777" s="130">
        <v>39.485046209364597</v>
      </c>
      <c r="T777" s="130">
        <v>3945.05662536621</v>
      </c>
      <c r="U777" s="130">
        <v>0</v>
      </c>
      <c r="V777" s="130">
        <v>9500.0027171904094</v>
      </c>
      <c r="W777" s="130">
        <v>12650893.96875</v>
      </c>
      <c r="X777" s="130">
        <v>32698.1520996094</v>
      </c>
      <c r="Z777" s="130">
        <v>2.5846515021293901</v>
      </c>
      <c r="AB777" s="130">
        <v>2847.93</v>
      </c>
      <c r="AC777" s="130">
        <v>35546.086303710901</v>
      </c>
      <c r="AD777" s="130">
        <v>26.6928105875276</v>
      </c>
      <c r="AF777" s="130">
        <v>35546.086303710901</v>
      </c>
      <c r="AG777" s="130">
        <v>20698.0393066406</v>
      </c>
      <c r="AH777" s="130">
        <v>31.624118937809701</v>
      </c>
      <c r="AI777" s="130">
        <v>42112.974853515603</v>
      </c>
      <c r="AL777" s="130">
        <v>0</v>
      </c>
      <c r="AM777" s="130">
        <v>6566.8885498046902</v>
      </c>
    </row>
    <row r="778" spans="1:39" ht="16.5" hidden="1" x14ac:dyDescent="0.5">
      <c r="A778" s="20" t="str">
        <f>INDEX(Resource_Match!$B$2:$B$17,MATCH($H778,Resource_Match!$C$2:$C$17,0))</f>
        <v>Coal</v>
      </c>
      <c r="B778" s="20" t="str">
        <f>INDEX(Resource_Match!$A$2:$A$17,MATCH($H778,Resource_Match!$C$2:$C$17,0))</f>
        <v>Coal</v>
      </c>
      <c r="C778" s="20" t="str">
        <f>IFERROR(INDEX(Project_Match!$C$3:$C$151,MATCH(I778,Project_Match!$A$3:$A$151,0)),"")</f>
        <v/>
      </c>
      <c r="D778" s="129" t="s">
        <v>410</v>
      </c>
      <c r="E778" s="129">
        <v>0</v>
      </c>
      <c r="F778" s="129" t="s">
        <v>407</v>
      </c>
      <c r="G778" s="130" t="s">
        <v>407</v>
      </c>
      <c r="H778" s="130" t="s">
        <v>38</v>
      </c>
      <c r="I778" s="130" t="s">
        <v>340</v>
      </c>
      <c r="J778" s="129">
        <v>2027</v>
      </c>
      <c r="K778" s="130">
        <v>1</v>
      </c>
      <c r="L778" s="130">
        <v>395</v>
      </c>
      <c r="M778" s="130">
        <v>395</v>
      </c>
      <c r="N778" s="130">
        <v>45.034890891182599</v>
      </c>
      <c r="O778" s="130">
        <v>1363.4524803161601</v>
      </c>
      <c r="P778" s="130">
        <v>39.403863369636497</v>
      </c>
      <c r="T778" s="130">
        <v>3945.05662536621</v>
      </c>
      <c r="U778" s="130">
        <v>0</v>
      </c>
      <c r="V778" s="130">
        <v>9499.9980285315596</v>
      </c>
      <c r="W778" s="130">
        <v>12952795.875</v>
      </c>
      <c r="X778" s="130">
        <v>33478.472534179702</v>
      </c>
      <c r="Z778" s="130">
        <v>2.5846522138742301</v>
      </c>
      <c r="AB778" s="130">
        <v>3003.26</v>
      </c>
      <c r="AC778" s="130">
        <v>36481.728515625</v>
      </c>
      <c r="AD778" s="130">
        <v>26.756875683093501</v>
      </c>
      <c r="AF778" s="130">
        <v>36481.728515625</v>
      </c>
      <c r="AG778" s="130">
        <v>21598.0380859375</v>
      </c>
      <c r="AH778" s="130">
        <v>31.638575391930001</v>
      </c>
      <c r="AI778" s="130">
        <v>43137.694091796897</v>
      </c>
      <c r="AL778" s="130">
        <v>0</v>
      </c>
      <c r="AM778" s="130">
        <v>6655.9655761718795</v>
      </c>
    </row>
    <row r="779" spans="1:39" ht="16.5" hidden="1" x14ac:dyDescent="0.5">
      <c r="A779" s="20" t="str">
        <f>INDEX(Resource_Match!$B$2:$B$17,MATCH($H779,Resource_Match!$C$2:$C$17,0))</f>
        <v>Gas</v>
      </c>
      <c r="B779" s="20" t="str">
        <f>INDEX(Resource_Match!$A$2:$A$17,MATCH($H779,Resource_Match!$C$2:$C$17,0))</f>
        <v>Gas</v>
      </c>
      <c r="C779" s="20" t="str">
        <f>IFERROR(INDEX(Project_Match!$C$3:$C$151,MATCH(I779,Project_Match!$A$3:$A$151,0)),"")</f>
        <v/>
      </c>
      <c r="D779" s="129" t="s">
        <v>410</v>
      </c>
      <c r="E779" s="129">
        <v>0</v>
      </c>
      <c r="F779" s="129" t="s">
        <v>407</v>
      </c>
      <c r="G779" s="130" t="s">
        <v>407</v>
      </c>
      <c r="H779" s="130" t="s">
        <v>40</v>
      </c>
      <c r="I779" s="130" t="s">
        <v>414</v>
      </c>
      <c r="J779" s="129">
        <v>2027</v>
      </c>
      <c r="K779" s="130">
        <v>1</v>
      </c>
      <c r="L779" s="130">
        <v>295</v>
      </c>
      <c r="M779" s="130">
        <v>295</v>
      </c>
      <c r="N779" s="130">
        <v>86.603177958307597</v>
      </c>
      <c r="O779" s="130">
        <v>190.83677673339801</v>
      </c>
      <c r="P779" s="130">
        <v>7.3847526017103302</v>
      </c>
      <c r="T779" s="130">
        <v>646.90435791015602</v>
      </c>
      <c r="U779" s="130">
        <v>26.954347610473601</v>
      </c>
      <c r="V779" s="130">
        <v>10650.0010626322</v>
      </c>
      <c r="W779" s="130">
        <v>2092412.25</v>
      </c>
      <c r="X779" s="130">
        <v>7101.99462890625</v>
      </c>
      <c r="Z779" s="130">
        <v>3.3941660535137101</v>
      </c>
      <c r="AA779" s="130">
        <v>104.11163330078099</v>
      </c>
      <c r="AB779" s="130">
        <v>326.62</v>
      </c>
      <c r="AC779" s="130">
        <v>7532.7214355468795</v>
      </c>
      <c r="AD779" s="130">
        <v>39.472063846845401</v>
      </c>
      <c r="AE779" s="130">
        <v>17683.973144531301</v>
      </c>
      <c r="AF779" s="130">
        <v>25216.6945800781</v>
      </c>
      <c r="AG779" s="130">
        <v>7532.671875</v>
      </c>
      <c r="AH779" s="130">
        <v>45.574509428122397</v>
      </c>
      <c r="AI779" s="130">
        <v>8697.29248046875</v>
      </c>
      <c r="AL779" s="130">
        <v>0</v>
      </c>
      <c r="AM779" s="130">
        <v>-16519.4020996094</v>
      </c>
    </row>
    <row r="780" spans="1:39" ht="16.5" hidden="1" x14ac:dyDescent="0.5">
      <c r="A780" s="20" t="str">
        <f>INDEX(Resource_Match!$B$2:$B$17,MATCH($H780,Resource_Match!$C$2:$C$17,0))</f>
        <v>Solar</v>
      </c>
      <c r="B780" s="20" t="str">
        <f>INDEX(Resource_Match!$A$2:$A$17,MATCH($H780,Resource_Match!$C$2:$C$17,0))</f>
        <v>Utility Solar</v>
      </c>
      <c r="C780" s="20" t="str">
        <f>IFERROR(INDEX(Project_Match!$C$3:$C$151,MATCH(I780,Project_Match!$A$3:$A$151,0)),"")</f>
        <v>New Solar</v>
      </c>
      <c r="D780" s="129" t="s">
        <v>410</v>
      </c>
      <c r="E780" s="129">
        <v>0</v>
      </c>
      <c r="F780" s="129" t="s">
        <v>407</v>
      </c>
      <c r="G780" s="130" t="s">
        <v>407</v>
      </c>
      <c r="H780" s="130" t="s">
        <v>45</v>
      </c>
      <c r="I780" s="130" t="s">
        <v>265</v>
      </c>
      <c r="J780" s="129">
        <v>2027</v>
      </c>
      <c r="K780" s="130">
        <v>5</v>
      </c>
      <c r="L780" s="130">
        <v>100</v>
      </c>
      <c r="M780" s="130">
        <v>64</v>
      </c>
      <c r="N780" s="130">
        <v>26.574048821784601</v>
      </c>
      <c r="O780" s="130">
        <v>232.78866767883301</v>
      </c>
      <c r="P780" s="130">
        <v>26.574048821784601</v>
      </c>
      <c r="T780" s="130">
        <v>21190</v>
      </c>
      <c r="U780" s="130">
        <v>1825</v>
      </c>
      <c r="AB780" s="130">
        <v>8111.93</v>
      </c>
      <c r="AC780" s="130">
        <v>8111.9268493652298</v>
      </c>
      <c r="AD780" s="130">
        <v>34.846742885941801</v>
      </c>
      <c r="AF780" s="130">
        <v>8111.9268493652298</v>
      </c>
      <c r="AG780" s="130">
        <v>8111.9261474609402</v>
      </c>
      <c r="AH780" s="130">
        <v>31.718779281695099</v>
      </c>
      <c r="AI780" s="130">
        <v>7383.7723693847702</v>
      </c>
      <c r="AL780" s="130">
        <v>0</v>
      </c>
      <c r="AM780" s="130">
        <v>-728.15447998046898</v>
      </c>
    </row>
    <row r="781" spans="1:39" ht="16.5" hidden="1" x14ac:dyDescent="0.5">
      <c r="A781" s="20" t="str">
        <f>INDEX(Resource_Match!$B$2:$B$17,MATCH($H781,Resource_Match!$C$2:$C$17,0))</f>
        <v>Coal</v>
      </c>
      <c r="B781" s="20" t="str">
        <f>INDEX(Resource_Match!$A$2:$A$17,MATCH($H781,Resource_Match!$C$2:$C$17,0))</f>
        <v>Coal</v>
      </c>
      <c r="C781" s="20" t="str">
        <f>IFERROR(INDEX(Project_Match!$C$3:$C$151,MATCH(I781,Project_Match!$A$3:$A$151,0)),"")</f>
        <v/>
      </c>
      <c r="D781" s="129" t="s">
        <v>410</v>
      </c>
      <c r="E781" s="129">
        <v>0</v>
      </c>
      <c r="F781" s="129" t="s">
        <v>407</v>
      </c>
      <c r="G781" s="130" t="s">
        <v>407</v>
      </c>
      <c r="H781" s="130" t="s">
        <v>38</v>
      </c>
      <c r="I781" s="130" t="s">
        <v>339</v>
      </c>
      <c r="J781" s="129">
        <v>2028</v>
      </c>
      <c r="K781" s="130">
        <v>1</v>
      </c>
      <c r="L781" s="130">
        <v>385</v>
      </c>
      <c r="M781" s="130">
        <v>385</v>
      </c>
      <c r="N781" s="130">
        <v>45.0413027369855</v>
      </c>
      <c r="O781" s="130">
        <v>1336.7266998291</v>
      </c>
      <c r="P781" s="130">
        <v>39.526609769507203</v>
      </c>
      <c r="T781" s="130">
        <v>3956.4290618896498</v>
      </c>
      <c r="U781" s="130">
        <v>0</v>
      </c>
      <c r="V781" s="130">
        <v>9500.0013150582909</v>
      </c>
      <c r="W781" s="130">
        <v>12698905.40625</v>
      </c>
      <c r="X781" s="130">
        <v>33444.219360351599</v>
      </c>
      <c r="Z781" s="130">
        <v>2.63363008782563</v>
      </c>
      <c r="AB781" s="130">
        <v>2921.08</v>
      </c>
      <c r="AC781" s="130">
        <v>36365.302978515603</v>
      </c>
      <c r="AD781" s="130">
        <v>27.204740492701202</v>
      </c>
      <c r="AF781" s="130">
        <v>36365.302978515603</v>
      </c>
      <c r="AG781" s="130">
        <v>21188.866516113299</v>
      </c>
      <c r="AH781" s="130">
        <v>32.900858811693602</v>
      </c>
      <c r="AI781" s="130">
        <v>43979.456420898401</v>
      </c>
      <c r="AL781" s="130">
        <v>0</v>
      </c>
      <c r="AM781" s="130">
        <v>7614.1534423828098</v>
      </c>
    </row>
    <row r="782" spans="1:39" ht="16.5" hidden="1" x14ac:dyDescent="0.5">
      <c r="A782" s="20" t="str">
        <f>INDEX(Resource_Match!$B$2:$B$17,MATCH($H782,Resource_Match!$C$2:$C$17,0))</f>
        <v>Coal</v>
      </c>
      <c r="B782" s="20" t="str">
        <f>INDEX(Resource_Match!$A$2:$A$17,MATCH($H782,Resource_Match!$C$2:$C$17,0))</f>
        <v>Coal</v>
      </c>
      <c r="C782" s="20" t="str">
        <f>IFERROR(INDEX(Project_Match!$C$3:$C$151,MATCH(I782,Project_Match!$A$3:$A$151,0)),"")</f>
        <v/>
      </c>
      <c r="D782" s="129" t="s">
        <v>410</v>
      </c>
      <c r="E782" s="129">
        <v>0</v>
      </c>
      <c r="F782" s="129" t="s">
        <v>407</v>
      </c>
      <c r="G782" s="130" t="s">
        <v>407</v>
      </c>
      <c r="H782" s="130" t="s">
        <v>38</v>
      </c>
      <c r="I782" s="130" t="s">
        <v>340</v>
      </c>
      <c r="J782" s="129">
        <v>2028</v>
      </c>
      <c r="K782" s="130">
        <v>1</v>
      </c>
      <c r="L782" s="130">
        <v>395</v>
      </c>
      <c r="M782" s="130">
        <v>395</v>
      </c>
      <c r="N782" s="130">
        <v>45.041307497408198</v>
      </c>
      <c r="O782" s="130">
        <v>1368.6479797363299</v>
      </c>
      <c r="P782" s="130">
        <v>39.445942557709301</v>
      </c>
      <c r="T782" s="130">
        <v>3956.4290618896498</v>
      </c>
      <c r="U782" s="130">
        <v>0</v>
      </c>
      <c r="V782" s="130">
        <v>9499.9978345453601</v>
      </c>
      <c r="W782" s="130">
        <v>13002152.84375</v>
      </c>
      <c r="X782" s="130">
        <v>34242.865844726599</v>
      </c>
      <c r="Z782" s="130">
        <v>2.63363046537226</v>
      </c>
      <c r="AB782" s="130">
        <v>3080.44</v>
      </c>
      <c r="AC782" s="130">
        <v>37323.306274414099</v>
      </c>
      <c r="AD782" s="130">
        <v>27.270201561693298</v>
      </c>
      <c r="AF782" s="130">
        <v>37323.306274414099</v>
      </c>
      <c r="AG782" s="130">
        <v>22110.3475952148</v>
      </c>
      <c r="AH782" s="130">
        <v>32.915751403684702</v>
      </c>
      <c r="AI782" s="130">
        <v>45050.076660156301</v>
      </c>
      <c r="AL782" s="130">
        <v>0</v>
      </c>
      <c r="AM782" s="130">
        <v>7726.7703857421902</v>
      </c>
    </row>
    <row r="783" spans="1:39" ht="16.5" hidden="1" x14ac:dyDescent="0.5">
      <c r="A783" s="20" t="str">
        <f>INDEX(Resource_Match!$B$2:$B$17,MATCH($H783,Resource_Match!$C$2:$C$17,0))</f>
        <v>Gas</v>
      </c>
      <c r="B783" s="20" t="str">
        <f>INDEX(Resource_Match!$A$2:$A$17,MATCH($H783,Resource_Match!$C$2:$C$17,0))</f>
        <v>Gas</v>
      </c>
      <c r="C783" s="20" t="str">
        <f>IFERROR(INDEX(Project_Match!$C$3:$C$151,MATCH(I783,Project_Match!$A$3:$A$151,0)),"")</f>
        <v/>
      </c>
      <c r="D783" s="129" t="s">
        <v>410</v>
      </c>
      <c r="E783" s="129">
        <v>0</v>
      </c>
      <c r="F783" s="129" t="s">
        <v>407</v>
      </c>
      <c r="G783" s="130" t="s">
        <v>407</v>
      </c>
      <c r="H783" s="130" t="s">
        <v>40</v>
      </c>
      <c r="I783" s="130" t="s">
        <v>414</v>
      </c>
      <c r="J783" s="129">
        <v>2028</v>
      </c>
      <c r="K783" s="130">
        <v>1</v>
      </c>
      <c r="L783" s="130">
        <v>295</v>
      </c>
      <c r="M783" s="130">
        <v>295</v>
      </c>
      <c r="N783" s="130">
        <v>86.617620680773896</v>
      </c>
      <c r="O783" s="130">
        <v>190.83682250976599</v>
      </c>
      <c r="P783" s="130">
        <v>7.3645774485877897</v>
      </c>
      <c r="T783" s="130">
        <v>646.90444946289097</v>
      </c>
      <c r="U783" s="130">
        <v>26.9543571472168</v>
      </c>
      <c r="V783" s="130">
        <v>10649.998180492599</v>
      </c>
      <c r="W783" s="130">
        <v>2092412.25</v>
      </c>
      <c r="X783" s="130">
        <v>7384.4716796875</v>
      </c>
      <c r="Z783" s="130">
        <v>3.5291667211791098</v>
      </c>
      <c r="AA783" s="130">
        <v>106.40208435058599</v>
      </c>
      <c r="AB783" s="130">
        <v>333.76</v>
      </c>
      <c r="AC783" s="130">
        <v>7824.630859375</v>
      </c>
      <c r="AD783" s="130">
        <v>41.001682780452903</v>
      </c>
      <c r="AE783" s="130">
        <v>18073.01953125</v>
      </c>
      <c r="AF783" s="130">
        <v>25897.650390625</v>
      </c>
      <c r="AG783" s="130">
        <v>7824.57958984375</v>
      </c>
      <c r="AH783" s="130">
        <v>47.398289010626499</v>
      </c>
      <c r="AI783" s="130">
        <v>9045.3388671875</v>
      </c>
      <c r="AL783" s="130">
        <v>0</v>
      </c>
      <c r="AM783" s="130">
        <v>-16852.3115234375</v>
      </c>
    </row>
    <row r="784" spans="1:39" ht="16.5" hidden="1" x14ac:dyDescent="0.5">
      <c r="A784" s="20" t="str">
        <f>INDEX(Resource_Match!$B$2:$B$17,MATCH($H784,Resource_Match!$C$2:$C$17,0))</f>
        <v>Solar</v>
      </c>
      <c r="B784" s="20" t="str">
        <f>INDEX(Resource_Match!$A$2:$A$17,MATCH($H784,Resource_Match!$C$2:$C$17,0))</f>
        <v>Utility Solar</v>
      </c>
      <c r="C784" s="20" t="str">
        <f>IFERROR(INDEX(Project_Match!$C$3:$C$151,MATCH(I784,Project_Match!$A$3:$A$151,0)),"")</f>
        <v>New Solar</v>
      </c>
      <c r="D784" s="129" t="s">
        <v>410</v>
      </c>
      <c r="E784" s="129">
        <v>0</v>
      </c>
      <c r="F784" s="129" t="s">
        <v>407</v>
      </c>
      <c r="G784" s="130" t="s">
        <v>407</v>
      </c>
      <c r="H784" s="130" t="s">
        <v>45</v>
      </c>
      <c r="I784" s="130" t="s">
        <v>265</v>
      </c>
      <c r="J784" s="129">
        <v>2028</v>
      </c>
      <c r="K784" s="130">
        <v>5</v>
      </c>
      <c r="L784" s="130">
        <v>100</v>
      </c>
      <c r="M784" s="130">
        <v>64</v>
      </c>
      <c r="N784" s="130">
        <v>26.517524636725501</v>
      </c>
      <c r="O784" s="130">
        <v>232.92993640899701</v>
      </c>
      <c r="P784" s="130">
        <v>26.517524636725501</v>
      </c>
      <c r="T784" s="130">
        <v>21415</v>
      </c>
      <c r="U784" s="130">
        <v>1830</v>
      </c>
      <c r="AB784" s="130">
        <v>8295.42</v>
      </c>
      <c r="AC784" s="130">
        <v>8295.4197998046893</v>
      </c>
      <c r="AD784" s="130">
        <v>35.6133691001355</v>
      </c>
      <c r="AF784" s="130">
        <v>8295.4197998046893</v>
      </c>
      <c r="AG784" s="130">
        <v>8295.419921875</v>
      </c>
      <c r="AH784" s="130">
        <v>33.0942562566782</v>
      </c>
      <c r="AI784" s="130">
        <v>7708.6430053710901</v>
      </c>
      <c r="AL784" s="130">
        <v>0</v>
      </c>
      <c r="AM784" s="130">
        <v>-586.77679443359398</v>
      </c>
    </row>
    <row r="785" spans="1:39" ht="16.5" hidden="1" x14ac:dyDescent="0.5">
      <c r="A785" s="20" t="str">
        <f>INDEX(Resource_Match!$B$2:$B$17,MATCH($H785,Resource_Match!$C$2:$C$17,0))</f>
        <v>Coal</v>
      </c>
      <c r="B785" s="20" t="str">
        <f>INDEX(Resource_Match!$A$2:$A$17,MATCH($H785,Resource_Match!$C$2:$C$17,0))</f>
        <v>Coal</v>
      </c>
      <c r="C785" s="20" t="str">
        <f>IFERROR(INDEX(Project_Match!$C$3:$C$151,MATCH(I785,Project_Match!$A$3:$A$151,0)),"")</f>
        <v/>
      </c>
      <c r="D785" s="129" t="s">
        <v>410</v>
      </c>
      <c r="E785" s="129">
        <v>0</v>
      </c>
      <c r="F785" s="129" t="s">
        <v>407</v>
      </c>
      <c r="G785" s="130" t="s">
        <v>407</v>
      </c>
      <c r="H785" s="130" t="s">
        <v>38</v>
      </c>
      <c r="I785" s="130" t="s">
        <v>339</v>
      </c>
      <c r="J785" s="129">
        <v>2029</v>
      </c>
      <c r="K785" s="130">
        <v>1</v>
      </c>
      <c r="L785" s="130">
        <v>385</v>
      </c>
      <c r="M785" s="130">
        <v>385</v>
      </c>
      <c r="N785" s="130">
        <v>45.034897763597698</v>
      </c>
      <c r="O785" s="130">
        <v>1332.9717712402301</v>
      </c>
      <c r="P785" s="130">
        <v>39.523565535202302</v>
      </c>
      <c r="T785" s="130">
        <v>3945.0567779541002</v>
      </c>
      <c r="U785" s="130">
        <v>0</v>
      </c>
      <c r="V785" s="130">
        <v>9499.9975745681204</v>
      </c>
      <c r="W785" s="130">
        <v>12663228.59375</v>
      </c>
      <c r="X785" s="130">
        <v>34206.273559570298</v>
      </c>
      <c r="Z785" s="130">
        <v>2.70122846684241</v>
      </c>
      <c r="AB785" s="130">
        <v>2976.49</v>
      </c>
      <c r="AC785" s="130">
        <v>37182.767333984397</v>
      </c>
      <c r="AD785" s="130">
        <v>27.8946397337346</v>
      </c>
      <c r="AF785" s="130">
        <v>37182.767333984397</v>
      </c>
      <c r="AG785" s="130">
        <v>21666.186035156301</v>
      </c>
      <c r="AH785" s="130">
        <v>33.120617203500899</v>
      </c>
      <c r="AI785" s="130">
        <v>44148.847778320298</v>
      </c>
      <c r="AL785" s="130">
        <v>0</v>
      </c>
      <c r="AM785" s="130">
        <v>6966.0804443359402</v>
      </c>
    </row>
    <row r="786" spans="1:39" ht="16.5" hidden="1" x14ac:dyDescent="0.5">
      <c r="A786" s="20" t="str">
        <f>INDEX(Resource_Match!$B$2:$B$17,MATCH($H786,Resource_Match!$C$2:$C$17,0))</f>
        <v>Coal</v>
      </c>
      <c r="B786" s="20" t="str">
        <f>INDEX(Resource_Match!$A$2:$A$17,MATCH($H786,Resource_Match!$C$2:$C$17,0))</f>
        <v>Coal</v>
      </c>
      <c r="C786" s="20" t="str">
        <f>IFERROR(INDEX(Project_Match!$C$3:$C$151,MATCH(I786,Project_Match!$A$3:$A$151,0)),"")</f>
        <v/>
      </c>
      <c r="D786" s="129" t="s">
        <v>410</v>
      </c>
      <c r="E786" s="129">
        <v>0</v>
      </c>
      <c r="F786" s="129" t="s">
        <v>407</v>
      </c>
      <c r="G786" s="130" t="s">
        <v>407</v>
      </c>
      <c r="H786" s="130" t="s">
        <v>38</v>
      </c>
      <c r="I786" s="130" t="s">
        <v>340</v>
      </c>
      <c r="J786" s="129">
        <v>2029</v>
      </c>
      <c r="K786" s="130">
        <v>1</v>
      </c>
      <c r="L786" s="130">
        <v>395</v>
      </c>
      <c r="M786" s="130">
        <v>395</v>
      </c>
      <c r="N786" s="130">
        <v>45.034883835503003</v>
      </c>
      <c r="O786" s="130">
        <v>1364.80442047119</v>
      </c>
      <c r="P786" s="130">
        <v>39.442934526073401</v>
      </c>
      <c r="T786" s="130">
        <v>3945.0567779541002</v>
      </c>
      <c r="U786" s="130">
        <v>0</v>
      </c>
      <c r="V786" s="130">
        <v>9499.9978746212491</v>
      </c>
      <c r="W786" s="130">
        <v>12965639.09375</v>
      </c>
      <c r="X786" s="130">
        <v>35023.157958984397</v>
      </c>
      <c r="Z786" s="130">
        <v>2.7012288176266699</v>
      </c>
      <c r="AB786" s="130">
        <v>3138.88</v>
      </c>
      <c r="AC786" s="130">
        <v>38162.035400390603</v>
      </c>
      <c r="AD786" s="130">
        <v>27.9615414692278</v>
      </c>
      <c r="AF786" s="130">
        <v>38162.035400390603</v>
      </c>
      <c r="AG786" s="130">
        <v>22608.2360839844</v>
      </c>
      <c r="AH786" s="130">
        <v>33.1354315274261</v>
      </c>
      <c r="AI786" s="130">
        <v>45223.383422851599</v>
      </c>
      <c r="AL786" s="130">
        <v>0</v>
      </c>
      <c r="AM786" s="130">
        <v>7061.3480224609402</v>
      </c>
    </row>
    <row r="787" spans="1:39" ht="16.5" hidden="1" x14ac:dyDescent="0.5">
      <c r="A787" s="20" t="str">
        <f>INDEX(Resource_Match!$B$2:$B$17,MATCH($H787,Resource_Match!$C$2:$C$17,0))</f>
        <v>Gas</v>
      </c>
      <c r="B787" s="20" t="str">
        <f>INDEX(Resource_Match!$A$2:$A$17,MATCH($H787,Resource_Match!$C$2:$C$17,0))</f>
        <v>Gas</v>
      </c>
      <c r="C787" s="20" t="str">
        <f>IFERROR(INDEX(Project_Match!$C$3:$C$151,MATCH(I787,Project_Match!$A$3:$A$151,0)),"")</f>
        <v/>
      </c>
      <c r="D787" s="129" t="s">
        <v>410</v>
      </c>
      <c r="E787" s="129">
        <v>0</v>
      </c>
      <c r="F787" s="129" t="s">
        <v>407</v>
      </c>
      <c r="G787" s="130" t="s">
        <v>407</v>
      </c>
      <c r="H787" s="130" t="s">
        <v>40</v>
      </c>
      <c r="I787" s="130" t="s">
        <v>414</v>
      </c>
      <c r="J787" s="129">
        <v>2029</v>
      </c>
      <c r="K787" s="130">
        <v>1</v>
      </c>
      <c r="L787" s="130">
        <v>295</v>
      </c>
      <c r="M787" s="130">
        <v>295</v>
      </c>
      <c r="N787" s="130">
        <v>86.603172791741301</v>
      </c>
      <c r="O787" s="130">
        <v>195.17400360107399</v>
      </c>
      <c r="P787" s="130">
        <v>7.5525889482653898</v>
      </c>
      <c r="T787" s="130">
        <v>661.60678100585903</v>
      </c>
      <c r="U787" s="130">
        <v>27.566952705383301</v>
      </c>
      <c r="V787" s="130">
        <v>10649.9989709109</v>
      </c>
      <c r="W787" s="130">
        <v>2139967</v>
      </c>
      <c r="X787" s="130">
        <v>7614.7158203125</v>
      </c>
      <c r="Z787" s="130">
        <v>3.5583332922014699</v>
      </c>
      <c r="AA787" s="130">
        <v>111.214344024658</v>
      </c>
      <c r="AB787" s="130">
        <v>348.78</v>
      </c>
      <c r="AC787" s="130">
        <v>8074.7121582031295</v>
      </c>
      <c r="AD787" s="130">
        <v>41.371863102769701</v>
      </c>
      <c r="AE787" s="130">
        <v>18470.623535156301</v>
      </c>
      <c r="AF787" s="130">
        <v>26545.3356933594</v>
      </c>
      <c r="AG787" s="130">
        <v>8074.6608886718795</v>
      </c>
      <c r="AH787" s="130">
        <v>46.0235578768023</v>
      </c>
      <c r="AI787" s="130">
        <v>8982.60205078125</v>
      </c>
      <c r="AL787" s="130">
        <v>0</v>
      </c>
      <c r="AM787" s="130">
        <v>-17562.7336425781</v>
      </c>
    </row>
    <row r="788" spans="1:39" ht="16.5" hidden="1" x14ac:dyDescent="0.5">
      <c r="A788" s="20" t="str">
        <f>INDEX(Resource_Match!$B$2:$B$17,MATCH($H788,Resource_Match!$C$2:$C$17,0))</f>
        <v>Solar</v>
      </c>
      <c r="B788" s="20" t="str">
        <f>INDEX(Resource_Match!$A$2:$A$17,MATCH($H788,Resource_Match!$C$2:$C$17,0))</f>
        <v>Utility Solar</v>
      </c>
      <c r="C788" s="20" t="str">
        <f>IFERROR(INDEX(Project_Match!$C$3:$C$151,MATCH(I788,Project_Match!$A$3:$A$151,0)),"")</f>
        <v>New Solar</v>
      </c>
      <c r="D788" s="129" t="s">
        <v>410</v>
      </c>
      <c r="E788" s="129">
        <v>0</v>
      </c>
      <c r="F788" s="129" t="s">
        <v>407</v>
      </c>
      <c r="G788" s="130" t="s">
        <v>407</v>
      </c>
      <c r="H788" s="130" t="s">
        <v>45</v>
      </c>
      <c r="I788" s="130" t="s">
        <v>265</v>
      </c>
      <c r="J788" s="129">
        <v>2029</v>
      </c>
      <c r="K788" s="130">
        <v>5</v>
      </c>
      <c r="L788" s="130">
        <v>100</v>
      </c>
      <c r="M788" s="130">
        <v>64</v>
      </c>
      <c r="N788" s="130">
        <v>26.556474433097701</v>
      </c>
      <c r="O788" s="130">
        <v>232.634716033936</v>
      </c>
      <c r="P788" s="130">
        <v>26.556474433097701</v>
      </c>
      <c r="T788" s="130">
        <v>21250</v>
      </c>
      <c r="U788" s="130">
        <v>1825</v>
      </c>
      <c r="AB788" s="130">
        <v>8467.17</v>
      </c>
      <c r="AC788" s="130">
        <v>8467.1738891601599</v>
      </c>
      <c r="AD788" s="130">
        <v>36.396863002704201</v>
      </c>
      <c r="AF788" s="130">
        <v>8467.1738891601599</v>
      </c>
      <c r="AG788" s="130">
        <v>8467.17333984375</v>
      </c>
      <c r="AH788" s="130">
        <v>33.209159646427402</v>
      </c>
      <c r="AI788" s="130">
        <v>7725.6034240722702</v>
      </c>
      <c r="AL788" s="130">
        <v>0</v>
      </c>
      <c r="AM788" s="130">
        <v>-741.57046508789097</v>
      </c>
    </row>
    <row r="789" spans="1:39" ht="16.5" hidden="1" x14ac:dyDescent="0.5">
      <c r="A789" s="20" t="str">
        <f>INDEX(Resource_Match!$B$2:$B$17,MATCH($H789,Resource_Match!$C$2:$C$17,0))</f>
        <v>Coal</v>
      </c>
      <c r="B789" s="20" t="str">
        <f>INDEX(Resource_Match!$A$2:$A$17,MATCH($H789,Resource_Match!$C$2:$C$17,0))</f>
        <v>Coal</v>
      </c>
      <c r="C789" s="20" t="str">
        <f>IFERROR(INDEX(Project_Match!$C$3:$C$151,MATCH(I789,Project_Match!$A$3:$A$151,0)),"")</f>
        <v/>
      </c>
      <c r="D789" s="129" t="s">
        <v>410</v>
      </c>
      <c r="E789" s="129">
        <v>0</v>
      </c>
      <c r="F789" s="129" t="s">
        <v>407</v>
      </c>
      <c r="G789" s="130" t="s">
        <v>407</v>
      </c>
      <c r="H789" s="130" t="s">
        <v>38</v>
      </c>
      <c r="I789" s="130" t="s">
        <v>339</v>
      </c>
      <c r="J789" s="129">
        <v>2030</v>
      </c>
      <c r="K789" s="130">
        <v>1</v>
      </c>
      <c r="L789" s="130">
        <v>385</v>
      </c>
      <c r="M789" s="130">
        <v>385</v>
      </c>
      <c r="N789" s="130">
        <v>45.034895727644802</v>
      </c>
      <c r="O789" s="130">
        <v>1291.60204315186</v>
      </c>
      <c r="P789" s="130">
        <v>38.296923535309702</v>
      </c>
      <c r="T789" s="130">
        <v>3945.0556945800799</v>
      </c>
      <c r="U789" s="130">
        <v>0</v>
      </c>
      <c r="V789" s="130">
        <v>9500.0009165418905</v>
      </c>
      <c r="W789" s="130">
        <v>12270220.59375</v>
      </c>
      <c r="X789" s="130">
        <v>33990.753051757798</v>
      </c>
      <c r="Z789" s="130">
        <v>2.7701827193776301</v>
      </c>
      <c r="AB789" s="130">
        <v>2947.5</v>
      </c>
      <c r="AC789" s="130">
        <v>36938.248535156301</v>
      </c>
      <c r="AD789" s="130">
        <v>28.598784533521702</v>
      </c>
      <c r="AF789" s="130">
        <v>36938.248535156301</v>
      </c>
      <c r="AG789" s="130">
        <v>21030.221313476599</v>
      </c>
      <c r="AH789" s="130">
        <v>33.511769057860398</v>
      </c>
      <c r="AI789" s="130">
        <v>43283.869384765603</v>
      </c>
      <c r="AL789" s="130">
        <v>0</v>
      </c>
      <c r="AM789" s="130">
        <v>6345.6208496093795</v>
      </c>
    </row>
    <row r="790" spans="1:39" ht="16.5" hidden="1" x14ac:dyDescent="0.5">
      <c r="A790" s="20" t="str">
        <f>INDEX(Resource_Match!$B$2:$B$17,MATCH($H790,Resource_Match!$C$2:$C$17,0))</f>
        <v>Coal</v>
      </c>
      <c r="B790" s="20" t="str">
        <f>INDEX(Resource_Match!$A$2:$A$17,MATCH($H790,Resource_Match!$C$2:$C$17,0))</f>
        <v>Coal</v>
      </c>
      <c r="C790" s="20" t="str">
        <f>IFERROR(INDEX(Project_Match!$C$3:$C$151,MATCH(I790,Project_Match!$A$3:$A$151,0)),"")</f>
        <v/>
      </c>
      <c r="D790" s="129" t="s">
        <v>410</v>
      </c>
      <c r="E790" s="129">
        <v>0</v>
      </c>
      <c r="F790" s="129" t="s">
        <v>407</v>
      </c>
      <c r="G790" s="130" t="s">
        <v>407</v>
      </c>
      <c r="H790" s="130" t="s">
        <v>38</v>
      </c>
      <c r="I790" s="130" t="s">
        <v>340</v>
      </c>
      <c r="J790" s="129">
        <v>2030</v>
      </c>
      <c r="K790" s="130">
        <v>1</v>
      </c>
      <c r="L790" s="130">
        <v>395</v>
      </c>
      <c r="M790" s="130">
        <v>395</v>
      </c>
      <c r="N790" s="130">
        <v>45.0348778822733</v>
      </c>
      <c r="O790" s="130">
        <v>1321.7392272949201</v>
      </c>
      <c r="P790" s="130">
        <v>38.198347705188198</v>
      </c>
      <c r="T790" s="130">
        <v>3945.0556945800799</v>
      </c>
      <c r="U790" s="130">
        <v>0</v>
      </c>
      <c r="V790" s="130">
        <v>9499.9984845333202</v>
      </c>
      <c r="W790" s="130">
        <v>12556520.65625</v>
      </c>
      <c r="X790" s="130">
        <v>34783.864135742202</v>
      </c>
      <c r="Z790" s="130">
        <v>2.7701833245046701</v>
      </c>
      <c r="AB790" s="130">
        <v>3106.64</v>
      </c>
      <c r="AC790" s="130">
        <v>37890.505859375</v>
      </c>
      <c r="AD790" s="130">
        <v>28.667156937546501</v>
      </c>
      <c r="AF790" s="130">
        <v>37890.505859375</v>
      </c>
      <c r="AG790" s="130">
        <v>21944.4538574219</v>
      </c>
      <c r="AH790" s="130">
        <v>33.529889980434703</v>
      </c>
      <c r="AI790" s="130">
        <v>44317.770874023401</v>
      </c>
      <c r="AL790" s="130">
        <v>0</v>
      </c>
      <c r="AM790" s="130">
        <v>6427.2650146484402</v>
      </c>
    </row>
    <row r="791" spans="1:39" ht="16.5" hidden="1" x14ac:dyDescent="0.5">
      <c r="A791" s="20" t="str">
        <f>INDEX(Resource_Match!$B$2:$B$17,MATCH($H791,Resource_Match!$C$2:$C$17,0))</f>
        <v>Gas</v>
      </c>
      <c r="B791" s="20" t="str">
        <f>INDEX(Resource_Match!$A$2:$A$17,MATCH($H791,Resource_Match!$C$2:$C$17,0))</f>
        <v>Gas</v>
      </c>
      <c r="C791" s="20" t="str">
        <f>IFERROR(INDEX(Project_Match!$C$3:$C$151,MATCH(I791,Project_Match!$A$3:$A$151,0)),"")</f>
        <v/>
      </c>
      <c r="D791" s="129" t="s">
        <v>410</v>
      </c>
      <c r="E791" s="129">
        <v>0</v>
      </c>
      <c r="F791" s="129" t="s">
        <v>407</v>
      </c>
      <c r="G791" s="130" t="s">
        <v>407</v>
      </c>
      <c r="H791" s="130" t="s">
        <v>40</v>
      </c>
      <c r="I791" s="130" t="s">
        <v>414</v>
      </c>
      <c r="J791" s="129">
        <v>2030</v>
      </c>
      <c r="K791" s="130">
        <v>1</v>
      </c>
      <c r="L791" s="130">
        <v>295</v>
      </c>
      <c r="M791" s="130">
        <v>295</v>
      </c>
      <c r="N791" s="130">
        <v>86.603156849194093</v>
      </c>
      <c r="O791" s="130">
        <v>195.17400360107399</v>
      </c>
      <c r="P791" s="130">
        <v>7.5525889482653898</v>
      </c>
      <c r="T791" s="130">
        <v>661.60678100585903</v>
      </c>
      <c r="U791" s="130">
        <v>27.566952705383301</v>
      </c>
      <c r="V791" s="130">
        <v>10649.9989709109</v>
      </c>
      <c r="W791" s="130">
        <v>2139967</v>
      </c>
      <c r="X791" s="130">
        <v>7414.9841308593795</v>
      </c>
      <c r="Z791" s="130">
        <v>3.4649992877737699</v>
      </c>
      <c r="AA791" s="130">
        <v>113.66107177734401</v>
      </c>
      <c r="AB791" s="130">
        <v>356.37</v>
      </c>
      <c r="AC791" s="130">
        <v>7885.01123046875</v>
      </c>
      <c r="AD791" s="130">
        <v>40.399905135856699</v>
      </c>
      <c r="AE791" s="130">
        <v>18876.978515625</v>
      </c>
      <c r="AF791" s="130">
        <v>26761.989746093801</v>
      </c>
      <c r="AG791" s="130">
        <v>7884.9619140625</v>
      </c>
      <c r="AH791" s="130">
        <v>46.214173042314002</v>
      </c>
      <c r="AI791" s="130">
        <v>9019.80517578125</v>
      </c>
      <c r="AL791" s="130">
        <v>0</v>
      </c>
      <c r="AM791" s="130">
        <v>-17742.1845703125</v>
      </c>
    </row>
    <row r="792" spans="1:39" ht="16.5" hidden="1" x14ac:dyDescent="0.5">
      <c r="A792" s="20" t="str">
        <f>INDEX(Resource_Match!$B$2:$B$17,MATCH($H792,Resource_Match!$C$2:$C$17,0))</f>
        <v>Solar</v>
      </c>
      <c r="B792" s="20" t="str">
        <f>INDEX(Resource_Match!$A$2:$A$17,MATCH($H792,Resource_Match!$C$2:$C$17,0))</f>
        <v>Utility Solar</v>
      </c>
      <c r="C792" s="20" t="str">
        <f>IFERROR(INDEX(Project_Match!$C$3:$C$151,MATCH(I792,Project_Match!$A$3:$A$151,0)),"")</f>
        <v>New Solar</v>
      </c>
      <c r="D792" s="129" t="s">
        <v>410</v>
      </c>
      <c r="E792" s="129">
        <v>0</v>
      </c>
      <c r="F792" s="129" t="s">
        <v>407</v>
      </c>
      <c r="G792" s="130" t="s">
        <v>407</v>
      </c>
      <c r="H792" s="130" t="s">
        <v>45</v>
      </c>
      <c r="I792" s="130" t="s">
        <v>265</v>
      </c>
      <c r="J792" s="129">
        <v>2030</v>
      </c>
      <c r="K792" s="130">
        <v>5</v>
      </c>
      <c r="L792" s="130">
        <v>100</v>
      </c>
      <c r="M792" s="130">
        <v>64</v>
      </c>
      <c r="N792" s="130">
        <v>26.576489727246699</v>
      </c>
      <c r="O792" s="130">
        <v>232.81005001068101</v>
      </c>
      <c r="P792" s="130">
        <v>26.576489727246699</v>
      </c>
      <c r="T792" s="130">
        <v>21250</v>
      </c>
      <c r="U792" s="130">
        <v>1825</v>
      </c>
      <c r="AB792" s="130">
        <v>8659.9699999999993</v>
      </c>
      <c r="AC792" s="130">
        <v>8659.9728088378906</v>
      </c>
      <c r="AD792" s="130">
        <v>37.197590088746502</v>
      </c>
      <c r="AF792" s="130">
        <v>8659.9728088378906</v>
      </c>
      <c r="AG792" s="130">
        <v>8659.9730224609393</v>
      </c>
      <c r="AH792" s="130">
        <v>33.4642011257205</v>
      </c>
      <c r="AI792" s="130">
        <v>7790.8023376464798</v>
      </c>
      <c r="AL792" s="130">
        <v>0</v>
      </c>
      <c r="AM792" s="130">
        <v>-869.17047119140602</v>
      </c>
    </row>
    <row r="793" spans="1:39" ht="16.5" hidden="1" x14ac:dyDescent="0.5">
      <c r="A793" s="20" t="str">
        <f>INDEX(Resource_Match!$B$2:$B$17,MATCH($H793,Resource_Match!$C$2:$C$17,0))</f>
        <v>Coal</v>
      </c>
      <c r="B793" s="20" t="str">
        <f>INDEX(Resource_Match!$A$2:$A$17,MATCH($H793,Resource_Match!$C$2:$C$17,0))</f>
        <v>Coal</v>
      </c>
      <c r="C793" s="20" t="str">
        <f>IFERROR(INDEX(Project_Match!$C$3:$C$151,MATCH(I793,Project_Match!$A$3:$A$151,0)),"")</f>
        <v/>
      </c>
      <c r="D793" s="129" t="s">
        <v>410</v>
      </c>
      <c r="E793" s="129">
        <v>0</v>
      </c>
      <c r="F793" s="129" t="s">
        <v>407</v>
      </c>
      <c r="G793" s="130" t="s">
        <v>407</v>
      </c>
      <c r="H793" s="130" t="s">
        <v>38</v>
      </c>
      <c r="I793" s="130" t="s">
        <v>339</v>
      </c>
      <c r="J793" s="129">
        <v>2031</v>
      </c>
      <c r="K793" s="130">
        <v>1</v>
      </c>
      <c r="L793" s="130">
        <v>385</v>
      </c>
      <c r="M793" s="130">
        <v>385</v>
      </c>
      <c r="N793" s="130">
        <v>45.034894596559802</v>
      </c>
      <c r="O793" s="130">
        <v>1162.34324645996</v>
      </c>
      <c r="P793" s="130">
        <v>34.464307847356999</v>
      </c>
      <c r="T793" s="130">
        <v>3945.05638122559</v>
      </c>
      <c r="U793" s="130">
        <v>0</v>
      </c>
      <c r="V793" s="130">
        <v>9499.9998138504907</v>
      </c>
      <c r="W793" s="130">
        <v>11042260.625</v>
      </c>
      <c r="X793" s="130">
        <v>31324.883300781301</v>
      </c>
      <c r="Z793" s="130">
        <v>2.8368179636931199</v>
      </c>
      <c r="AB793" s="130">
        <v>2709.42</v>
      </c>
      <c r="AC793" s="130">
        <v>34034.299438476599</v>
      </c>
      <c r="AD793" s="130">
        <v>29.280764991005601</v>
      </c>
      <c r="AF793" s="130">
        <v>34034.299438476599</v>
      </c>
      <c r="AG793" s="130">
        <v>17746.5848999023</v>
      </c>
      <c r="AH793" s="130">
        <v>33.080694592883098</v>
      </c>
      <c r="AI793" s="130">
        <v>38451.121948242202</v>
      </c>
      <c r="AL793" s="130">
        <v>0</v>
      </c>
      <c r="AM793" s="130">
        <v>4416.8225097656295</v>
      </c>
    </row>
    <row r="794" spans="1:39" ht="16.5" hidden="1" x14ac:dyDescent="0.5">
      <c r="A794" s="20" t="str">
        <f>INDEX(Resource_Match!$B$2:$B$17,MATCH($H794,Resource_Match!$C$2:$C$17,0))</f>
        <v>Coal</v>
      </c>
      <c r="B794" s="20" t="str">
        <f>INDEX(Resource_Match!$A$2:$A$17,MATCH($H794,Resource_Match!$C$2:$C$17,0))</f>
        <v>Coal</v>
      </c>
      <c r="C794" s="20" t="str">
        <f>IFERROR(INDEX(Project_Match!$C$3:$C$151,MATCH(I794,Project_Match!$A$3:$A$151,0)),"")</f>
        <v/>
      </c>
      <c r="D794" s="129" t="s">
        <v>410</v>
      </c>
      <c r="E794" s="129">
        <v>0</v>
      </c>
      <c r="F794" s="129" t="s">
        <v>407</v>
      </c>
      <c r="G794" s="130" t="s">
        <v>407</v>
      </c>
      <c r="H794" s="130" t="s">
        <v>38</v>
      </c>
      <c r="I794" s="130" t="s">
        <v>340</v>
      </c>
      <c r="J794" s="129">
        <v>2031</v>
      </c>
      <c r="K794" s="130">
        <v>1</v>
      </c>
      <c r="L794" s="130">
        <v>395</v>
      </c>
      <c r="M794" s="130">
        <v>395</v>
      </c>
      <c r="N794" s="130">
        <v>45.034881851093097</v>
      </c>
      <c r="O794" s="130">
        <v>1187.18333053589</v>
      </c>
      <c r="P794" s="130">
        <v>34.309673733769401</v>
      </c>
      <c r="T794" s="130">
        <v>3945.05638122559</v>
      </c>
      <c r="U794" s="130">
        <v>0</v>
      </c>
      <c r="V794" s="130">
        <v>9500.0008559411399</v>
      </c>
      <c r="W794" s="130">
        <v>11278242.65625</v>
      </c>
      <c r="X794" s="130">
        <v>31994.3225097656</v>
      </c>
      <c r="Z794" s="130">
        <v>2.8368180650941701</v>
      </c>
      <c r="AB794" s="130">
        <v>2850.22</v>
      </c>
      <c r="AC794" s="130">
        <v>34844.540771484397</v>
      </c>
      <c r="AD794" s="130">
        <v>29.350598071281599</v>
      </c>
      <c r="AF794" s="130">
        <v>34844.540771484397</v>
      </c>
      <c r="AG794" s="130">
        <v>18517.963439941399</v>
      </c>
      <c r="AH794" s="130">
        <v>33.1067979242139</v>
      </c>
      <c r="AI794" s="130">
        <v>39303.838623046897</v>
      </c>
      <c r="AL794" s="130">
        <v>0</v>
      </c>
      <c r="AM794" s="130">
        <v>4459.2978515625</v>
      </c>
    </row>
    <row r="795" spans="1:39" ht="16.5" hidden="1" x14ac:dyDescent="0.5">
      <c r="A795" s="20" t="str">
        <f>INDEX(Resource_Match!$B$2:$B$17,MATCH($H795,Resource_Match!$C$2:$C$17,0))</f>
        <v>Solar</v>
      </c>
      <c r="B795" s="20" t="str">
        <f>INDEX(Resource_Match!$A$2:$A$17,MATCH($H795,Resource_Match!$C$2:$C$17,0))</f>
        <v>Utility Solar</v>
      </c>
      <c r="C795" s="20" t="str">
        <f>IFERROR(INDEX(Project_Match!$C$3:$C$151,MATCH(I795,Project_Match!$A$3:$A$151,0)),"")</f>
        <v>New Solar</v>
      </c>
      <c r="D795" s="129" t="s">
        <v>410</v>
      </c>
      <c r="E795" s="129">
        <v>0</v>
      </c>
      <c r="F795" s="129" t="s">
        <v>407</v>
      </c>
      <c r="G795" s="130" t="s">
        <v>407</v>
      </c>
      <c r="H795" s="130" t="s">
        <v>45</v>
      </c>
      <c r="I795" s="130" t="s">
        <v>265</v>
      </c>
      <c r="J795" s="129">
        <v>2031</v>
      </c>
      <c r="K795" s="130">
        <v>5</v>
      </c>
      <c r="L795" s="130">
        <v>100</v>
      </c>
      <c r="M795" s="130">
        <v>64</v>
      </c>
      <c r="N795" s="130">
        <v>26.539138789590599</v>
      </c>
      <c r="O795" s="130">
        <v>232.48285579681399</v>
      </c>
      <c r="P795" s="130">
        <v>26.539138789590599</v>
      </c>
      <c r="T795" s="130">
        <v>21250</v>
      </c>
      <c r="U795" s="130">
        <v>1825</v>
      </c>
      <c r="AB795" s="130">
        <v>8838.0499999999993</v>
      </c>
      <c r="AC795" s="130">
        <v>8838.0525512695294</v>
      </c>
      <c r="AD795" s="130">
        <v>38.015932490926701</v>
      </c>
      <c r="AF795" s="130">
        <v>8838.0525512695294</v>
      </c>
      <c r="AG795" s="130">
        <v>8838.0525207519495</v>
      </c>
      <c r="AH795" s="130">
        <v>32.560787345615999</v>
      </c>
      <c r="AI795" s="130">
        <v>7569.8248291015598</v>
      </c>
      <c r="AL795" s="130">
        <v>0</v>
      </c>
      <c r="AM795" s="130">
        <v>-1268.2277221679699</v>
      </c>
    </row>
    <row r="796" spans="1:39" ht="16.5" hidden="1" x14ac:dyDescent="0.5">
      <c r="A796" s="20" t="str">
        <f>INDEX(Resource_Match!$B$2:$B$17,MATCH($H796,Resource_Match!$C$2:$C$17,0))</f>
        <v>Solar</v>
      </c>
      <c r="B796" s="20" t="str">
        <f>INDEX(Resource_Match!$A$2:$A$17,MATCH($H796,Resource_Match!$C$2:$C$17,0))</f>
        <v>Utility Solar</v>
      </c>
      <c r="C796" s="20" t="str">
        <f>IFERROR(INDEX(Project_Match!$C$3:$C$151,MATCH(I796,Project_Match!$A$3:$A$151,0)),"")</f>
        <v>New Solar</v>
      </c>
      <c r="D796" s="129" t="s">
        <v>410</v>
      </c>
      <c r="E796" s="129">
        <v>0</v>
      </c>
      <c r="F796" s="129" t="s">
        <v>407</v>
      </c>
      <c r="G796" s="130" t="s">
        <v>407</v>
      </c>
      <c r="H796" s="130" t="s">
        <v>45</v>
      </c>
      <c r="I796" s="130" t="s">
        <v>219</v>
      </c>
      <c r="J796" s="129">
        <v>2031</v>
      </c>
      <c r="K796" s="130">
        <v>30</v>
      </c>
      <c r="L796" s="130">
        <v>600</v>
      </c>
      <c r="M796" s="130">
        <v>162</v>
      </c>
      <c r="N796" s="130">
        <v>26.539136866274902</v>
      </c>
      <c r="O796" s="130">
        <v>1394.8970336914099</v>
      </c>
      <c r="P796" s="130">
        <v>26.539136866274902</v>
      </c>
      <c r="T796" s="130">
        <v>127500</v>
      </c>
      <c r="U796" s="130">
        <v>10950</v>
      </c>
      <c r="AB796" s="130">
        <v>35033.980000000003</v>
      </c>
      <c r="AC796" s="130">
        <v>35033.984985351599</v>
      </c>
      <c r="AD796" s="130">
        <v>25.1158215546841</v>
      </c>
      <c r="AF796" s="130">
        <v>35033.984985351599</v>
      </c>
      <c r="AG796" s="130">
        <v>35033.984985351599</v>
      </c>
      <c r="AH796" s="130">
        <v>32.5607904054228</v>
      </c>
      <c r="AI796" s="130">
        <v>45418.949951171897</v>
      </c>
      <c r="AL796" s="130">
        <v>0</v>
      </c>
      <c r="AM796" s="130">
        <v>10384.9649658203</v>
      </c>
    </row>
    <row r="797" spans="1:39" x14ac:dyDescent="0.5">
      <c r="A797" s="20" t="str">
        <f>INDEX(Resource_Match!$B$2:$B$17,MATCH($H797,Resource_Match!$C$2:$C$17,0))</f>
        <v>Gas</v>
      </c>
      <c r="B797" s="20" t="str">
        <f>INDEX(Resource_Match!$A$2:$A$17,MATCH($H797,Resource_Match!$C$2:$C$17,0))</f>
        <v>Gas</v>
      </c>
      <c r="C797" s="20" t="str">
        <f>IFERROR(INDEX(Project_Match!$C$3:$C$151,MATCH(I797,Project_Match!$A$3:$A$151,0)),"")</f>
        <v/>
      </c>
      <c r="D797" s="129" t="s">
        <v>410</v>
      </c>
      <c r="E797" s="129">
        <v>0</v>
      </c>
      <c r="F797" s="129" t="s">
        <v>407</v>
      </c>
      <c r="G797" s="130" t="s">
        <v>407</v>
      </c>
      <c r="H797" s="130" t="s">
        <v>41</v>
      </c>
      <c r="I797" s="130" t="s">
        <v>445</v>
      </c>
      <c r="J797" s="129">
        <v>2031</v>
      </c>
      <c r="K797" s="130">
        <v>1</v>
      </c>
      <c r="L797" s="130">
        <v>125</v>
      </c>
      <c r="M797" s="130">
        <v>125</v>
      </c>
      <c r="N797" s="130">
        <v>87.457645364003596</v>
      </c>
      <c r="O797" s="130">
        <v>41.171836853027301</v>
      </c>
      <c r="P797" s="130">
        <v>3.7599851007330898</v>
      </c>
      <c r="T797" s="130">
        <v>329.37469482421898</v>
      </c>
      <c r="U797" s="130">
        <v>82.343673706054702</v>
      </c>
      <c r="V797" s="130">
        <v>9900.0000644865395</v>
      </c>
      <c r="W797" s="130">
        <v>407601.1875</v>
      </c>
      <c r="X797" s="130">
        <v>1419.810546875</v>
      </c>
      <c r="Z797" s="130">
        <v>3.4833327046550902</v>
      </c>
      <c r="AA797" s="130">
        <v>100.683135986328</v>
      </c>
      <c r="AB797" s="130">
        <v>250.89</v>
      </c>
      <c r="AC797" s="130">
        <v>1771.38366699219</v>
      </c>
      <c r="AD797" s="130">
        <v>43.024159289165603</v>
      </c>
      <c r="AE797" s="130">
        <v>1184.8913269043001</v>
      </c>
      <c r="AF797" s="130">
        <v>2956.2749938964798</v>
      </c>
      <c r="AG797" s="130">
        <v>2956.2352218627898</v>
      </c>
      <c r="AH797" s="130">
        <v>46.379763086088602</v>
      </c>
      <c r="AI797" s="130">
        <v>1909.5400390625</v>
      </c>
      <c r="AL797" s="130">
        <v>0</v>
      </c>
      <c r="AM797" s="130">
        <v>-1046.7349548339801</v>
      </c>
    </row>
    <row r="798" spans="1:39" ht="16.5" hidden="1" x14ac:dyDescent="0.5">
      <c r="A798" s="20" t="str">
        <f>INDEX(Resource_Match!$B$2:$B$17,MATCH($H798,Resource_Match!$C$2:$C$17,0))</f>
        <v>Coal</v>
      </c>
      <c r="B798" s="20" t="str">
        <f>INDEX(Resource_Match!$A$2:$A$17,MATCH($H798,Resource_Match!$C$2:$C$17,0))</f>
        <v>Coal</v>
      </c>
      <c r="C798" s="20" t="str">
        <f>IFERROR(INDEX(Project_Match!$C$3:$C$151,MATCH(I798,Project_Match!$A$3:$A$151,0)),"")</f>
        <v/>
      </c>
      <c r="D798" s="129" t="s">
        <v>410</v>
      </c>
      <c r="E798" s="129">
        <v>0</v>
      </c>
      <c r="F798" s="129" t="s">
        <v>407</v>
      </c>
      <c r="G798" s="130" t="s">
        <v>407</v>
      </c>
      <c r="H798" s="130" t="s">
        <v>38</v>
      </c>
      <c r="I798" s="130" t="s">
        <v>339</v>
      </c>
      <c r="J798" s="129">
        <v>2032</v>
      </c>
      <c r="K798" s="130">
        <v>1</v>
      </c>
      <c r="L798" s="130">
        <v>385</v>
      </c>
      <c r="M798" s="130">
        <v>385</v>
      </c>
      <c r="N798" s="130">
        <v>45.041304090578997</v>
      </c>
      <c r="O798" s="130">
        <v>1142.34607315063</v>
      </c>
      <c r="P798" s="130">
        <v>33.778832622200802</v>
      </c>
      <c r="S798" s="130">
        <v>9</v>
      </c>
      <c r="T798" s="130">
        <v>3956.42893981934</v>
      </c>
      <c r="U798" s="130">
        <v>0</v>
      </c>
      <c r="V798" s="130">
        <v>9499.9979417962004</v>
      </c>
      <c r="W798" s="130">
        <v>10852285.34375</v>
      </c>
      <c r="X798" s="130">
        <v>31369.955749511701</v>
      </c>
      <c r="Z798" s="130">
        <v>2.8906313053755199</v>
      </c>
      <c r="AB798" s="130">
        <v>2719.73</v>
      </c>
      <c r="AC798" s="130">
        <v>34089.68359375</v>
      </c>
      <c r="AD798" s="130">
        <v>29.841817987546701</v>
      </c>
      <c r="AF798" s="130">
        <v>34089.68359375</v>
      </c>
      <c r="AG798" s="130">
        <v>17441.781921386701</v>
      </c>
      <c r="AH798" s="130">
        <v>33.355518568209199</v>
      </c>
      <c r="AI798" s="130">
        <v>38103.545654296897</v>
      </c>
      <c r="AL798" s="130">
        <v>0</v>
      </c>
      <c r="AM798" s="130">
        <v>4013.86206054688</v>
      </c>
    </row>
    <row r="799" spans="1:39" ht="16.5" hidden="1" x14ac:dyDescent="0.5">
      <c r="A799" s="20" t="str">
        <f>INDEX(Resource_Match!$B$2:$B$17,MATCH($H799,Resource_Match!$C$2:$C$17,0))</f>
        <v>Coal</v>
      </c>
      <c r="B799" s="20" t="str">
        <f>INDEX(Resource_Match!$A$2:$A$17,MATCH($H799,Resource_Match!$C$2:$C$17,0))</f>
        <v>Coal</v>
      </c>
      <c r="C799" s="20" t="str">
        <f>IFERROR(INDEX(Project_Match!$C$3:$C$151,MATCH(I799,Project_Match!$A$3:$A$151,0)),"")</f>
        <v/>
      </c>
      <c r="D799" s="129" t="s">
        <v>410</v>
      </c>
      <c r="E799" s="129">
        <v>0</v>
      </c>
      <c r="F799" s="129" t="s">
        <v>407</v>
      </c>
      <c r="G799" s="130" t="s">
        <v>407</v>
      </c>
      <c r="H799" s="130" t="s">
        <v>38</v>
      </c>
      <c r="I799" s="130" t="s">
        <v>340</v>
      </c>
      <c r="J799" s="129">
        <v>2032</v>
      </c>
      <c r="K799" s="130">
        <v>1</v>
      </c>
      <c r="L799" s="130">
        <v>395</v>
      </c>
      <c r="M799" s="130">
        <v>395</v>
      </c>
      <c r="N799" s="130">
        <v>45.041308376958497</v>
      </c>
      <c r="O799" s="130">
        <v>1162.5065155029299</v>
      </c>
      <c r="P799" s="130">
        <v>33.504718461152898</v>
      </c>
      <c r="S799" s="130">
        <v>78</v>
      </c>
      <c r="T799" s="130">
        <v>3956.42893981934</v>
      </c>
      <c r="U799" s="130">
        <v>0</v>
      </c>
      <c r="V799" s="130">
        <v>9499.9986367578895</v>
      </c>
      <c r="W799" s="130">
        <v>11043810.3125</v>
      </c>
      <c r="X799" s="130">
        <v>31923.578918456999</v>
      </c>
      <c r="Z799" s="130">
        <v>2.8906308615536598</v>
      </c>
      <c r="AB799" s="130">
        <v>2850.67</v>
      </c>
      <c r="AC799" s="130">
        <v>34774.246948242202</v>
      </c>
      <c r="AD799" s="130">
        <v>29.913163052852202</v>
      </c>
      <c r="AF799" s="130">
        <v>34774.246948242202</v>
      </c>
      <c r="AG799" s="130">
        <v>18086.539367675799</v>
      </c>
      <c r="AH799" s="130">
        <v>33.393955350893897</v>
      </c>
      <c r="AI799" s="130">
        <v>38820.690673828103</v>
      </c>
      <c r="AL799" s="130">
        <v>0</v>
      </c>
      <c r="AM799" s="130">
        <v>4046.4437255859398</v>
      </c>
    </row>
    <row r="800" spans="1:39" ht="16.5" hidden="1" x14ac:dyDescent="0.5">
      <c r="A800" s="20" t="str">
        <f>INDEX(Resource_Match!$B$2:$B$17,MATCH($H800,Resource_Match!$C$2:$C$17,0))</f>
        <v>Solar</v>
      </c>
      <c r="B800" s="20" t="str">
        <f>INDEX(Resource_Match!$A$2:$A$17,MATCH($H800,Resource_Match!$C$2:$C$17,0))</f>
        <v>Utility Solar</v>
      </c>
      <c r="C800" s="20" t="str">
        <f>IFERROR(INDEX(Project_Match!$C$3:$C$151,MATCH(I800,Project_Match!$A$3:$A$151,0)),"")</f>
        <v>New Solar</v>
      </c>
      <c r="D800" s="129" t="s">
        <v>410</v>
      </c>
      <c r="E800" s="129">
        <v>0</v>
      </c>
      <c r="F800" s="129" t="s">
        <v>407</v>
      </c>
      <c r="G800" s="130" t="s">
        <v>407</v>
      </c>
      <c r="H800" s="130" t="s">
        <v>45</v>
      </c>
      <c r="I800" s="130" t="s">
        <v>265</v>
      </c>
      <c r="J800" s="129">
        <v>2032</v>
      </c>
      <c r="K800" s="130">
        <v>5</v>
      </c>
      <c r="L800" s="130">
        <v>100</v>
      </c>
      <c r="M800" s="130">
        <v>64</v>
      </c>
      <c r="N800" s="130">
        <v>26.565075029223799</v>
      </c>
      <c r="O800" s="130">
        <v>233.347619056702</v>
      </c>
      <c r="P800" s="130">
        <v>26.565075029223799</v>
      </c>
      <c r="T800" s="130">
        <v>21245</v>
      </c>
      <c r="U800" s="130">
        <v>1830</v>
      </c>
      <c r="AB800" s="130">
        <v>9066.09</v>
      </c>
      <c r="AC800" s="130">
        <v>9066.0877075195294</v>
      </c>
      <c r="AD800" s="130">
        <v>38.852282890945403</v>
      </c>
      <c r="AF800" s="130">
        <v>9066.0877075195294</v>
      </c>
      <c r="AG800" s="130">
        <v>9066.0874328613299</v>
      </c>
      <c r="AH800" s="130">
        <v>32.571386438730599</v>
      </c>
      <c r="AI800" s="130">
        <v>7600.4554748535202</v>
      </c>
      <c r="AL800" s="130">
        <v>0</v>
      </c>
      <c r="AM800" s="130">
        <v>-1465.6322326660199</v>
      </c>
    </row>
    <row r="801" spans="1:39" ht="16.5" hidden="1" x14ac:dyDescent="0.5">
      <c r="A801" s="20" t="str">
        <f>INDEX(Resource_Match!$B$2:$B$17,MATCH($H801,Resource_Match!$C$2:$C$17,0))</f>
        <v>Solar</v>
      </c>
      <c r="B801" s="20" t="str">
        <f>INDEX(Resource_Match!$A$2:$A$17,MATCH($H801,Resource_Match!$C$2:$C$17,0))</f>
        <v>Utility Solar</v>
      </c>
      <c r="C801" s="20" t="str">
        <f>IFERROR(INDEX(Project_Match!$C$3:$C$151,MATCH(I801,Project_Match!$A$3:$A$151,0)),"")</f>
        <v>New Solar</v>
      </c>
      <c r="D801" s="129" t="s">
        <v>410</v>
      </c>
      <c r="E801" s="129">
        <v>0</v>
      </c>
      <c r="F801" s="129" t="s">
        <v>407</v>
      </c>
      <c r="G801" s="130" t="s">
        <v>407</v>
      </c>
      <c r="H801" s="130" t="s">
        <v>45</v>
      </c>
      <c r="I801" s="130" t="s">
        <v>219</v>
      </c>
      <c r="J801" s="129">
        <v>2032</v>
      </c>
      <c r="K801" s="130">
        <v>30</v>
      </c>
      <c r="L801" s="130">
        <v>600</v>
      </c>
      <c r="M801" s="130">
        <v>162</v>
      </c>
      <c r="N801" s="130">
        <v>26.565075789210098</v>
      </c>
      <c r="O801" s="130">
        <v>1400.0857543945301</v>
      </c>
      <c r="P801" s="130">
        <v>26.565075789210098</v>
      </c>
      <c r="T801" s="130">
        <v>127470</v>
      </c>
      <c r="U801" s="130">
        <v>10980</v>
      </c>
      <c r="AB801" s="130">
        <v>35937.910000000003</v>
      </c>
      <c r="AC801" s="130">
        <v>35937.914428710901</v>
      </c>
      <c r="AD801" s="130">
        <v>25.668366609624101</v>
      </c>
      <c r="AF801" s="130">
        <v>35937.914428710901</v>
      </c>
      <c r="AG801" s="130">
        <v>35937.913452148401</v>
      </c>
      <c r="AH801" s="130">
        <v>32.571385550506697</v>
      </c>
      <c r="AI801" s="130">
        <v>45602.732910156301</v>
      </c>
      <c r="AL801" s="130">
        <v>0</v>
      </c>
      <c r="AM801" s="130">
        <v>9664.8184814453107</v>
      </c>
    </row>
    <row r="802" spans="1:39" ht="16.5" hidden="1" x14ac:dyDescent="0.5">
      <c r="A802" s="20" t="str">
        <f>INDEX(Resource_Match!$B$2:$B$17,MATCH($H802,Resource_Match!$C$2:$C$17,0))</f>
        <v>Solar</v>
      </c>
      <c r="B802" s="20" t="str">
        <f>INDEX(Resource_Match!$A$2:$A$17,MATCH($H802,Resource_Match!$C$2:$C$17,0))</f>
        <v>Utility Solar</v>
      </c>
      <c r="C802" s="20" t="str">
        <f>IFERROR(INDEX(Project_Match!$C$3:$C$151,MATCH(I802,Project_Match!$A$3:$A$151,0)),"")</f>
        <v>New Solar</v>
      </c>
      <c r="D802" s="129" t="s">
        <v>410</v>
      </c>
      <c r="E802" s="129">
        <v>0</v>
      </c>
      <c r="F802" s="129" t="s">
        <v>407</v>
      </c>
      <c r="G802" s="130" t="s">
        <v>407</v>
      </c>
      <c r="H802" s="130" t="s">
        <v>45</v>
      </c>
      <c r="I802" s="130" t="s">
        <v>220</v>
      </c>
      <c r="J802" s="129">
        <v>2032</v>
      </c>
      <c r="K802" s="130">
        <v>30</v>
      </c>
      <c r="L802" s="130">
        <v>600</v>
      </c>
      <c r="M802" s="130">
        <v>162</v>
      </c>
      <c r="N802" s="130">
        <v>26.565075789210098</v>
      </c>
      <c r="O802" s="130">
        <v>1400.0857543945301</v>
      </c>
      <c r="P802" s="130">
        <v>26.565075789210098</v>
      </c>
      <c r="T802" s="130">
        <v>127470</v>
      </c>
      <c r="U802" s="130">
        <v>10980</v>
      </c>
      <c r="AB802" s="130">
        <v>35469.43</v>
      </c>
      <c r="AC802" s="130">
        <v>35469.432983398401</v>
      </c>
      <c r="AD802" s="130">
        <v>25.3337575016876</v>
      </c>
      <c r="AF802" s="130">
        <v>35469.432983398401</v>
      </c>
      <c r="AG802" s="130">
        <v>35469.433715820298</v>
      </c>
      <c r="AH802" s="130">
        <v>32.571385550506697</v>
      </c>
      <c r="AI802" s="130">
        <v>45602.732910156301</v>
      </c>
      <c r="AL802" s="130">
        <v>0</v>
      </c>
      <c r="AM802" s="130">
        <v>10133.2999267578</v>
      </c>
    </row>
    <row r="803" spans="1:39" x14ac:dyDescent="0.5">
      <c r="A803" s="20" t="str">
        <f>INDEX(Resource_Match!$B$2:$B$17,MATCH($H803,Resource_Match!$C$2:$C$17,0))</f>
        <v>Gas</v>
      </c>
      <c r="B803" s="20" t="str">
        <f>INDEX(Resource_Match!$A$2:$A$17,MATCH($H803,Resource_Match!$C$2:$C$17,0))</f>
        <v>Gas</v>
      </c>
      <c r="C803" s="20" t="str">
        <f>IFERROR(INDEX(Project_Match!$C$3:$C$151,MATCH(I803,Project_Match!$A$3:$A$151,0)),"")</f>
        <v/>
      </c>
      <c r="D803" s="129" t="s">
        <v>410</v>
      </c>
      <c r="E803" s="129">
        <v>0</v>
      </c>
      <c r="F803" s="129" t="s">
        <v>407</v>
      </c>
      <c r="G803" s="130" t="s">
        <v>407</v>
      </c>
      <c r="H803" s="130" t="s">
        <v>41</v>
      </c>
      <c r="I803" s="130" t="s">
        <v>445</v>
      </c>
      <c r="J803" s="129">
        <v>2032</v>
      </c>
      <c r="K803" s="130">
        <v>1</v>
      </c>
      <c r="L803" s="130">
        <v>125</v>
      </c>
      <c r="M803" s="130">
        <v>125</v>
      </c>
      <c r="N803" s="130">
        <v>87.4693080158616</v>
      </c>
      <c r="O803" s="130">
        <v>32.763633728027301</v>
      </c>
      <c r="P803" s="130">
        <v>2.9839374979988502</v>
      </c>
      <c r="S803" s="130">
        <v>66</v>
      </c>
      <c r="T803" s="130">
        <v>262.10916137695301</v>
      </c>
      <c r="U803" s="130">
        <v>65.527290344238295</v>
      </c>
      <c r="V803" s="130">
        <v>9899.9988887840991</v>
      </c>
      <c r="W803" s="130">
        <v>324359.9375</v>
      </c>
      <c r="X803" s="130">
        <v>1163.1005859375</v>
      </c>
      <c r="Z803" s="130">
        <v>3.5858330560243701</v>
      </c>
      <c r="AA803" s="130">
        <v>81.884109497070298</v>
      </c>
      <c r="AB803" s="130">
        <v>204.05</v>
      </c>
      <c r="AC803" s="130">
        <v>1449.02978515625</v>
      </c>
      <c r="AD803" s="130">
        <v>44.2267728050168</v>
      </c>
      <c r="AE803" s="130">
        <v>1210.9590454101599</v>
      </c>
      <c r="AF803" s="130">
        <v>2659.9888305664099</v>
      </c>
      <c r="AG803" s="130">
        <v>2659.95753479004</v>
      </c>
      <c r="AH803" s="130">
        <v>45.355183209742002</v>
      </c>
      <c r="AI803" s="130">
        <v>1486.00061035156</v>
      </c>
      <c r="AL803" s="130">
        <v>0</v>
      </c>
      <c r="AM803" s="130">
        <v>-1173.9882202148401</v>
      </c>
    </row>
    <row r="804" spans="1:39" ht="16.5" hidden="1" x14ac:dyDescent="0.5">
      <c r="A804" s="20" t="str">
        <f>INDEX(Resource_Match!$B$2:$B$17,MATCH($H804,Resource_Match!$C$2:$C$17,0))</f>
        <v>Coal</v>
      </c>
      <c r="B804" s="20" t="str">
        <f>INDEX(Resource_Match!$A$2:$A$17,MATCH($H804,Resource_Match!$C$2:$C$17,0))</f>
        <v>Coal</v>
      </c>
      <c r="C804" s="20" t="str">
        <f>IFERROR(INDEX(Project_Match!$C$3:$C$151,MATCH(I804,Project_Match!$A$3:$A$151,0)),"")</f>
        <v/>
      </c>
      <c r="D804" s="129" t="s">
        <v>410</v>
      </c>
      <c r="E804" s="129">
        <v>0</v>
      </c>
      <c r="F804" s="129" t="s">
        <v>407</v>
      </c>
      <c r="G804" s="130" t="s">
        <v>407</v>
      </c>
      <c r="H804" s="130" t="s">
        <v>38</v>
      </c>
      <c r="I804" s="130" t="s">
        <v>339</v>
      </c>
      <c r="J804" s="129">
        <v>2033</v>
      </c>
      <c r="K804" s="130">
        <v>1</v>
      </c>
      <c r="L804" s="130">
        <v>385</v>
      </c>
      <c r="M804" s="130">
        <v>385</v>
      </c>
      <c r="N804" s="130">
        <v>45.034886452747799</v>
      </c>
      <c r="O804" s="130">
        <v>1131.0275077819799</v>
      </c>
      <c r="P804" s="130">
        <v>33.535773817884802</v>
      </c>
      <c r="R804" s="130">
        <v>1077.2357997894301</v>
      </c>
      <c r="S804" s="130">
        <v>308</v>
      </c>
      <c r="T804" s="130">
        <v>3945.0569915771498</v>
      </c>
      <c r="U804" s="130">
        <v>0</v>
      </c>
      <c r="V804" s="130">
        <v>9509.0482888353799</v>
      </c>
      <c r="W804" s="130">
        <v>10754995.1875</v>
      </c>
      <c r="X804" s="130">
        <v>31772.729003906301</v>
      </c>
      <c r="Z804" s="130">
        <v>2.9542299601244002</v>
      </c>
      <c r="AB804" s="130">
        <v>2751.49</v>
      </c>
      <c r="AC804" s="130">
        <v>34524.214965820298</v>
      </c>
      <c r="AD804" s="130">
        <v>30.524646596371898</v>
      </c>
      <c r="AF804" s="130">
        <v>34524.214965820298</v>
      </c>
      <c r="AG804" s="130">
        <v>17562.193908691399</v>
      </c>
      <c r="AH804" s="130">
        <v>32.802443572901602</v>
      </c>
      <c r="AI804" s="130">
        <v>37100.466003417998</v>
      </c>
      <c r="AL804" s="130">
        <v>0</v>
      </c>
      <c r="AM804" s="130">
        <v>2576.2510375976599</v>
      </c>
    </row>
    <row r="805" spans="1:39" ht="16.5" hidden="1" x14ac:dyDescent="0.5">
      <c r="A805" s="20" t="str">
        <f>INDEX(Resource_Match!$B$2:$B$17,MATCH($H805,Resource_Match!$C$2:$C$17,0))</f>
        <v>Coal</v>
      </c>
      <c r="B805" s="20" t="str">
        <f>INDEX(Resource_Match!$A$2:$A$17,MATCH($H805,Resource_Match!$C$2:$C$17,0))</f>
        <v>Coal</v>
      </c>
      <c r="C805" s="20" t="str">
        <f>IFERROR(INDEX(Project_Match!$C$3:$C$151,MATCH(I805,Project_Match!$A$3:$A$151,0)),"")</f>
        <v/>
      </c>
      <c r="D805" s="129" t="s">
        <v>410</v>
      </c>
      <c r="E805" s="129">
        <v>0</v>
      </c>
      <c r="F805" s="129" t="s">
        <v>407</v>
      </c>
      <c r="G805" s="130" t="s">
        <v>407</v>
      </c>
      <c r="H805" s="130" t="s">
        <v>38</v>
      </c>
      <c r="I805" s="130" t="s">
        <v>340</v>
      </c>
      <c r="J805" s="129">
        <v>2033</v>
      </c>
      <c r="K805" s="130">
        <v>1</v>
      </c>
      <c r="L805" s="130">
        <v>395</v>
      </c>
      <c r="M805" s="130">
        <v>395</v>
      </c>
      <c r="N805" s="130">
        <v>45.034895521472301</v>
      </c>
      <c r="O805" s="130">
        <v>1119.50754928589</v>
      </c>
      <c r="P805" s="130">
        <v>32.353839352808798</v>
      </c>
      <c r="R805" s="130">
        <v>1077.2357997894301</v>
      </c>
      <c r="S805" s="130">
        <v>321</v>
      </c>
      <c r="T805" s="130">
        <v>3945.0569915771498</v>
      </c>
      <c r="U805" s="130">
        <v>0</v>
      </c>
      <c r="V805" s="130">
        <v>9509.1374723561094</v>
      </c>
      <c r="W805" s="130">
        <v>10645551.1875</v>
      </c>
      <c r="X805" s="130">
        <v>31449.4147949219</v>
      </c>
      <c r="Z805" s="130">
        <v>2.9542307618463002</v>
      </c>
      <c r="AB805" s="130">
        <v>2805.13</v>
      </c>
      <c r="AC805" s="130">
        <v>34254.542846679702</v>
      </c>
      <c r="AD805" s="130">
        <v>30.597866775020801</v>
      </c>
      <c r="AF805" s="130">
        <v>34254.542846679702</v>
      </c>
      <c r="AG805" s="130">
        <v>17252.052551269499</v>
      </c>
      <c r="AH805" s="130">
        <v>32.916647927525801</v>
      </c>
      <c r="AI805" s="130">
        <v>36850.435852050803</v>
      </c>
      <c r="AL805" s="130">
        <v>0</v>
      </c>
      <c r="AM805" s="130">
        <v>2595.8930053710901</v>
      </c>
    </row>
    <row r="806" spans="1:39" ht="16.5" hidden="1" x14ac:dyDescent="0.5">
      <c r="A806" s="20" t="str">
        <f>INDEX(Resource_Match!$B$2:$B$17,MATCH($H806,Resource_Match!$C$2:$C$17,0))</f>
        <v>Solar</v>
      </c>
      <c r="B806" s="20" t="str">
        <f>INDEX(Resource_Match!$A$2:$A$17,MATCH($H806,Resource_Match!$C$2:$C$17,0))</f>
        <v>Utility Solar</v>
      </c>
      <c r="C806" s="20" t="str">
        <f>IFERROR(INDEX(Project_Match!$C$3:$C$151,MATCH(I806,Project_Match!$A$3:$A$151,0)),"")</f>
        <v>New Solar</v>
      </c>
      <c r="D806" s="129" t="s">
        <v>410</v>
      </c>
      <c r="E806" s="129">
        <v>0</v>
      </c>
      <c r="F806" s="129" t="s">
        <v>407</v>
      </c>
      <c r="G806" s="130" t="s">
        <v>407</v>
      </c>
      <c r="H806" s="130" t="s">
        <v>45</v>
      </c>
      <c r="I806" s="130" t="s">
        <v>265</v>
      </c>
      <c r="J806" s="129">
        <v>2033</v>
      </c>
      <c r="K806" s="130">
        <v>5</v>
      </c>
      <c r="L806" s="130">
        <v>100</v>
      </c>
      <c r="M806" s="130">
        <v>64</v>
      </c>
      <c r="N806" s="130">
        <v>26.534307492922402</v>
      </c>
      <c r="O806" s="130">
        <v>230.890226364136</v>
      </c>
      <c r="P806" s="130">
        <v>26.357331776727801</v>
      </c>
      <c r="R806" s="130">
        <v>1550.30413484573</v>
      </c>
      <c r="T806" s="130">
        <v>21310</v>
      </c>
      <c r="U806" s="130">
        <v>1825</v>
      </c>
      <c r="AB806" s="130">
        <v>9167.9699999999993</v>
      </c>
      <c r="AC806" s="130">
        <v>9167.9650573730505</v>
      </c>
      <c r="AD806" s="130">
        <v>39.707029620709399</v>
      </c>
      <c r="AF806" s="130">
        <v>9167.9650573730505</v>
      </c>
      <c r="AG806" s="130">
        <v>9229.5232238769495</v>
      </c>
      <c r="AH806" s="130">
        <v>25.857509937281598</v>
      </c>
      <c r="AI806" s="130">
        <v>5970.2463226318396</v>
      </c>
      <c r="AL806" s="130">
        <v>0</v>
      </c>
      <c r="AM806" s="130">
        <v>-3197.71873474121</v>
      </c>
    </row>
    <row r="807" spans="1:39" ht="16.5" hidden="1" x14ac:dyDescent="0.5">
      <c r="A807" s="20" t="str">
        <f>INDEX(Resource_Match!$B$2:$B$17,MATCH($H807,Resource_Match!$C$2:$C$17,0))</f>
        <v>Solar</v>
      </c>
      <c r="B807" s="20" t="str">
        <f>INDEX(Resource_Match!$A$2:$A$17,MATCH($H807,Resource_Match!$C$2:$C$17,0))</f>
        <v>Utility Solar</v>
      </c>
      <c r="C807" s="20" t="str">
        <f>IFERROR(INDEX(Project_Match!$C$3:$C$151,MATCH(I807,Project_Match!$A$3:$A$151,0)),"")</f>
        <v>New Solar</v>
      </c>
      <c r="D807" s="129" t="s">
        <v>410</v>
      </c>
      <c r="E807" s="129">
        <v>0</v>
      </c>
      <c r="F807" s="129" t="s">
        <v>407</v>
      </c>
      <c r="G807" s="130" t="s">
        <v>407</v>
      </c>
      <c r="H807" s="130" t="s">
        <v>45</v>
      </c>
      <c r="I807" s="130" t="s">
        <v>219</v>
      </c>
      <c r="J807" s="129">
        <v>2033</v>
      </c>
      <c r="K807" s="130">
        <v>30</v>
      </c>
      <c r="L807" s="130">
        <v>600</v>
      </c>
      <c r="M807" s="130">
        <v>162</v>
      </c>
      <c r="N807" s="130">
        <v>26.5343075292114</v>
      </c>
      <c r="O807" s="130">
        <v>1385.34143066406</v>
      </c>
      <c r="P807" s="130">
        <v>26.357333155709</v>
      </c>
      <c r="R807" s="130">
        <v>9301.8245792388898</v>
      </c>
      <c r="T807" s="130">
        <v>127860</v>
      </c>
      <c r="U807" s="130">
        <v>10950</v>
      </c>
      <c r="AB807" s="130">
        <v>36341.760000000002</v>
      </c>
      <c r="AC807" s="130">
        <v>36341.756103515603</v>
      </c>
      <c r="AD807" s="130">
        <v>26.233068108051299</v>
      </c>
      <c r="AF807" s="130">
        <v>36341.756103515603</v>
      </c>
      <c r="AG807" s="130">
        <v>36585.772705078103</v>
      </c>
      <c r="AH807" s="130">
        <v>25.857509355462799</v>
      </c>
      <c r="AI807" s="130">
        <v>35821.479003906301</v>
      </c>
      <c r="AL807" s="130">
        <v>0</v>
      </c>
      <c r="AM807" s="130">
        <v>-520.277099609375</v>
      </c>
    </row>
    <row r="808" spans="1:39" ht="16.5" hidden="1" x14ac:dyDescent="0.5">
      <c r="A808" s="20" t="str">
        <f>INDEX(Resource_Match!$B$2:$B$17,MATCH($H808,Resource_Match!$C$2:$C$17,0))</f>
        <v>Solar</v>
      </c>
      <c r="B808" s="20" t="str">
        <f>INDEX(Resource_Match!$A$2:$A$17,MATCH($H808,Resource_Match!$C$2:$C$17,0))</f>
        <v>Utility Solar</v>
      </c>
      <c r="C808" s="20" t="str">
        <f>IFERROR(INDEX(Project_Match!$C$3:$C$151,MATCH(I808,Project_Match!$A$3:$A$151,0)),"")</f>
        <v>New Solar</v>
      </c>
      <c r="D808" s="129" t="s">
        <v>410</v>
      </c>
      <c r="E808" s="129">
        <v>0</v>
      </c>
      <c r="F808" s="129" t="s">
        <v>407</v>
      </c>
      <c r="G808" s="130" t="s">
        <v>407</v>
      </c>
      <c r="H808" s="130" t="s">
        <v>45</v>
      </c>
      <c r="I808" s="130" t="s">
        <v>220</v>
      </c>
      <c r="J808" s="129">
        <v>2033</v>
      </c>
      <c r="K808" s="130">
        <v>30</v>
      </c>
      <c r="L808" s="130">
        <v>600</v>
      </c>
      <c r="M808" s="130">
        <v>162</v>
      </c>
      <c r="N808" s="130">
        <v>26.5343075292114</v>
      </c>
      <c r="O808" s="130">
        <v>1385.34143066406</v>
      </c>
      <c r="P808" s="130">
        <v>26.357333155709</v>
      </c>
      <c r="R808" s="130">
        <v>9301.8245792388898</v>
      </c>
      <c r="T808" s="130">
        <v>127860</v>
      </c>
      <c r="U808" s="130">
        <v>10950</v>
      </c>
      <c r="AB808" s="130">
        <v>35868.01</v>
      </c>
      <c r="AC808" s="130">
        <v>35868.010375976599</v>
      </c>
      <c r="AD808" s="130">
        <v>25.891097733779102</v>
      </c>
      <c r="AF808" s="130">
        <v>35868.010375976599</v>
      </c>
      <c r="AG808" s="130">
        <v>36108.846801757798</v>
      </c>
      <c r="AH808" s="130">
        <v>25.857509355462799</v>
      </c>
      <c r="AI808" s="130">
        <v>35821.479003906301</v>
      </c>
      <c r="AL808" s="130">
        <v>0</v>
      </c>
      <c r="AM808" s="130">
        <v>-46.5313720703125</v>
      </c>
    </row>
    <row r="809" spans="1:39" ht="16.5" hidden="1" x14ac:dyDescent="0.5">
      <c r="A809" s="20" t="str">
        <f>INDEX(Resource_Match!$B$2:$B$17,MATCH($H809,Resource_Match!$C$2:$C$17,0))</f>
        <v>Solar</v>
      </c>
      <c r="B809" s="20" t="str">
        <f>INDEX(Resource_Match!$A$2:$A$17,MATCH($H809,Resource_Match!$C$2:$C$17,0))</f>
        <v>Utility Solar</v>
      </c>
      <c r="C809" s="20" t="str">
        <f>IFERROR(INDEX(Project_Match!$C$3:$C$151,MATCH(I809,Project_Match!$A$3:$A$151,0)),"")</f>
        <v>New Solar</v>
      </c>
      <c r="D809" s="129" t="s">
        <v>410</v>
      </c>
      <c r="E809" s="129">
        <v>0</v>
      </c>
      <c r="F809" s="129" t="s">
        <v>407</v>
      </c>
      <c r="G809" s="130" t="s">
        <v>407</v>
      </c>
      <c r="H809" s="130" t="s">
        <v>45</v>
      </c>
      <c r="I809" s="130" t="s">
        <v>221</v>
      </c>
      <c r="J809" s="129">
        <v>2033</v>
      </c>
      <c r="K809" s="130">
        <v>15</v>
      </c>
      <c r="L809" s="130">
        <v>300</v>
      </c>
      <c r="M809" s="130">
        <v>81</v>
      </c>
      <c r="N809" s="130">
        <v>26.5343075292114</v>
      </c>
      <c r="O809" s="130">
        <v>692.67071533203102</v>
      </c>
      <c r="P809" s="130">
        <v>26.357333155709</v>
      </c>
      <c r="R809" s="130">
        <v>4650.9122896194503</v>
      </c>
      <c r="T809" s="130">
        <v>63930</v>
      </c>
      <c r="U809" s="130">
        <v>5475</v>
      </c>
      <c r="AB809" s="130">
        <v>17699.07</v>
      </c>
      <c r="AC809" s="130">
        <v>17699.0725097656</v>
      </c>
      <c r="AD809" s="130">
        <v>25.551928380979099</v>
      </c>
      <c r="AF809" s="130">
        <v>17699.0725097656</v>
      </c>
      <c r="AG809" s="130">
        <v>17817.911254882802</v>
      </c>
      <c r="AH809" s="130">
        <v>25.857509355462799</v>
      </c>
      <c r="AI809" s="130">
        <v>17910.7395019531</v>
      </c>
      <c r="AL809" s="130">
        <v>0</v>
      </c>
      <c r="AM809" s="130">
        <v>211.6669921875</v>
      </c>
    </row>
    <row r="810" spans="1:39" x14ac:dyDescent="0.5">
      <c r="A810" s="20" t="str">
        <f>INDEX(Resource_Match!$B$2:$B$17,MATCH($H810,Resource_Match!$C$2:$C$17,0))</f>
        <v>Gas</v>
      </c>
      <c r="B810" s="20" t="str">
        <f>INDEX(Resource_Match!$A$2:$A$17,MATCH($H810,Resource_Match!$C$2:$C$17,0))</f>
        <v>Gas</v>
      </c>
      <c r="C810" s="20" t="str">
        <f>IFERROR(INDEX(Project_Match!$C$3:$C$151,MATCH(I810,Project_Match!$A$3:$A$151,0)),"")</f>
        <v/>
      </c>
      <c r="D810" s="129" t="s">
        <v>410</v>
      </c>
      <c r="E810" s="129">
        <v>0</v>
      </c>
      <c r="F810" s="129" t="s">
        <v>407</v>
      </c>
      <c r="G810" s="130" t="s">
        <v>407</v>
      </c>
      <c r="H810" s="130" t="s">
        <v>41</v>
      </c>
      <c r="I810" s="130" t="s">
        <v>445</v>
      </c>
      <c r="J810" s="129">
        <v>2033</v>
      </c>
      <c r="K810" s="130">
        <v>1</v>
      </c>
      <c r="L810" s="130">
        <v>125</v>
      </c>
      <c r="M810" s="130">
        <v>125</v>
      </c>
      <c r="N810" s="130">
        <v>87.457646757500399</v>
      </c>
      <c r="O810" s="130">
        <v>24.125938415527301</v>
      </c>
      <c r="P810" s="130">
        <v>2.20328204708012</v>
      </c>
      <c r="S810" s="130">
        <v>21</v>
      </c>
      <c r="T810" s="130">
        <v>193.007247924805</v>
      </c>
      <c r="U810" s="130">
        <v>48.2518119812012</v>
      </c>
      <c r="V810" s="130">
        <v>9899.9957384571408</v>
      </c>
      <c r="W810" s="130">
        <v>238846.6875</v>
      </c>
      <c r="X810" s="130">
        <v>896.471435546875</v>
      </c>
      <c r="Z810" s="130">
        <v>3.7533341782136902</v>
      </c>
      <c r="AA810" s="130">
        <v>61.622882843017599</v>
      </c>
      <c r="AB810" s="130">
        <v>153.56</v>
      </c>
      <c r="AC810" s="130">
        <v>1111.65112304688</v>
      </c>
      <c r="AD810" s="130">
        <v>46.077010721847003</v>
      </c>
      <c r="AE810" s="130">
        <v>1237.6000671386701</v>
      </c>
      <c r="AF810" s="130">
        <v>2349.2511901855501</v>
      </c>
      <c r="AG810" s="130">
        <v>2349.2279586792001</v>
      </c>
      <c r="AH810" s="130">
        <v>46.647245381826501</v>
      </c>
      <c r="AI810" s="130">
        <v>1125.40856933594</v>
      </c>
      <c r="AL810" s="130">
        <v>0</v>
      </c>
      <c r="AM810" s="130">
        <v>-1223.8426208496101</v>
      </c>
    </row>
    <row r="811" spans="1:39" ht="16.5" hidden="1" x14ac:dyDescent="0.5">
      <c r="A811" s="20" t="str">
        <f>INDEX(Resource_Match!$B$2:$B$17,MATCH($H811,Resource_Match!$C$2:$C$17,0))</f>
        <v>Coal</v>
      </c>
      <c r="B811" s="20" t="str">
        <f>INDEX(Resource_Match!$A$2:$A$17,MATCH($H811,Resource_Match!$C$2:$C$17,0))</f>
        <v>Coal</v>
      </c>
      <c r="C811" s="20" t="str">
        <f>IFERROR(INDEX(Project_Match!$C$3:$C$151,MATCH(I811,Project_Match!$A$3:$A$151,0)),"")</f>
        <v/>
      </c>
      <c r="D811" s="129" t="s">
        <v>410</v>
      </c>
      <c r="E811" s="129">
        <v>0</v>
      </c>
      <c r="F811" s="129" t="s">
        <v>407</v>
      </c>
      <c r="G811" s="130" t="s">
        <v>407</v>
      </c>
      <c r="H811" s="130" t="s">
        <v>38</v>
      </c>
      <c r="I811" s="130" t="s">
        <v>339</v>
      </c>
      <c r="J811" s="129">
        <v>2034</v>
      </c>
      <c r="K811" s="130">
        <v>1</v>
      </c>
      <c r="L811" s="130">
        <v>385</v>
      </c>
      <c r="M811" s="130">
        <v>385</v>
      </c>
      <c r="N811" s="130">
        <v>45.034891655738797</v>
      </c>
      <c r="O811" s="130">
        <v>1124.91212844849</v>
      </c>
      <c r="P811" s="130">
        <v>33.354448450705299</v>
      </c>
      <c r="R811" s="130">
        <v>1420.7968387603801</v>
      </c>
      <c r="S811" s="130">
        <v>342</v>
      </c>
      <c r="T811" s="130">
        <v>3945.0571746826199</v>
      </c>
      <c r="U811" s="130">
        <v>0</v>
      </c>
      <c r="V811" s="130">
        <v>9511.9949077782494</v>
      </c>
      <c r="W811" s="130">
        <v>10700158.4375</v>
      </c>
      <c r="X811" s="130">
        <v>32306.554809570302</v>
      </c>
      <c r="Z811" s="130">
        <v>3.0192594809015199</v>
      </c>
      <c r="AB811" s="130">
        <v>2795.39</v>
      </c>
      <c r="AC811" s="130">
        <v>35101.947021484397</v>
      </c>
      <c r="AD811" s="130">
        <v>31.204167982345499</v>
      </c>
      <c r="AF811" s="130">
        <v>35101.947021484397</v>
      </c>
      <c r="AG811" s="130">
        <v>17768.119262695302</v>
      </c>
      <c r="AH811" s="130">
        <v>33.647005923059901</v>
      </c>
      <c r="AI811" s="130">
        <v>37849.925048828103</v>
      </c>
      <c r="AL811" s="130">
        <v>0</v>
      </c>
      <c r="AM811" s="130">
        <v>2747.97802734375</v>
      </c>
    </row>
    <row r="812" spans="1:39" ht="16.5" hidden="1" x14ac:dyDescent="0.5">
      <c r="A812" s="20" t="str">
        <f>INDEX(Resource_Match!$B$2:$B$17,MATCH($H812,Resource_Match!$C$2:$C$17,0))</f>
        <v>Coal</v>
      </c>
      <c r="B812" s="20" t="str">
        <f>INDEX(Resource_Match!$A$2:$A$17,MATCH($H812,Resource_Match!$C$2:$C$17,0))</f>
        <v>Coal</v>
      </c>
      <c r="C812" s="20" t="str">
        <f>IFERROR(INDEX(Project_Match!$C$3:$C$151,MATCH(I812,Project_Match!$A$3:$A$151,0)),"")</f>
        <v/>
      </c>
      <c r="D812" s="129" t="s">
        <v>410</v>
      </c>
      <c r="E812" s="129">
        <v>0</v>
      </c>
      <c r="F812" s="129" t="s">
        <v>407</v>
      </c>
      <c r="G812" s="130" t="s">
        <v>407</v>
      </c>
      <c r="H812" s="130" t="s">
        <v>38</v>
      </c>
      <c r="I812" s="130" t="s">
        <v>340</v>
      </c>
      <c r="J812" s="129">
        <v>2034</v>
      </c>
      <c r="K812" s="130">
        <v>1</v>
      </c>
      <c r="L812" s="130">
        <v>395</v>
      </c>
      <c r="M812" s="130">
        <v>395</v>
      </c>
      <c r="N812" s="130">
        <v>45.034891332162502</v>
      </c>
      <c r="O812" s="130">
        <v>1111.5763549804699</v>
      </c>
      <c r="P812" s="130">
        <v>32.124627333115697</v>
      </c>
      <c r="R812" s="130">
        <v>1420.7968387603801</v>
      </c>
      <c r="S812" s="130">
        <v>318</v>
      </c>
      <c r="T812" s="130">
        <v>3945.0571746826199</v>
      </c>
      <c r="U812" s="130">
        <v>0</v>
      </c>
      <c r="V812" s="130">
        <v>9512.1411218177509</v>
      </c>
      <c r="W812" s="130">
        <v>10573471.15625</v>
      </c>
      <c r="X812" s="130">
        <v>31924.044311523401</v>
      </c>
      <c r="Z812" s="130">
        <v>3.01925865591009</v>
      </c>
      <c r="AB812" s="130">
        <v>2845.09</v>
      </c>
      <c r="AC812" s="130">
        <v>34769.130859375</v>
      </c>
      <c r="AD812" s="130">
        <v>31.279120596250799</v>
      </c>
      <c r="AF812" s="130">
        <v>34769.130859375</v>
      </c>
      <c r="AG812" s="130">
        <v>17393.995239257802</v>
      </c>
      <c r="AH812" s="130">
        <v>33.774387937404398</v>
      </c>
      <c r="AI812" s="130">
        <v>37542.811035156301</v>
      </c>
      <c r="AL812" s="130">
        <v>0</v>
      </c>
      <c r="AM812" s="130">
        <v>2773.68017578125</v>
      </c>
    </row>
    <row r="813" spans="1:39" ht="16.5" hidden="1" x14ac:dyDescent="0.5">
      <c r="A813" s="20" t="str">
        <f>INDEX(Resource_Match!$B$2:$B$17,MATCH($H813,Resource_Match!$C$2:$C$17,0))</f>
        <v>Solar</v>
      </c>
      <c r="B813" s="20" t="str">
        <f>INDEX(Resource_Match!$A$2:$A$17,MATCH($H813,Resource_Match!$C$2:$C$17,0))</f>
        <v>Utility Solar</v>
      </c>
      <c r="C813" s="20" t="str">
        <f>IFERROR(INDEX(Project_Match!$C$3:$C$151,MATCH(I813,Project_Match!$A$3:$A$151,0)),"")</f>
        <v>New Solar</v>
      </c>
      <c r="D813" s="129" t="s">
        <v>410</v>
      </c>
      <c r="E813" s="129">
        <v>0</v>
      </c>
      <c r="F813" s="129" t="s">
        <v>407</v>
      </c>
      <c r="G813" s="130" t="s">
        <v>407</v>
      </c>
      <c r="H813" s="130" t="s">
        <v>45</v>
      </c>
      <c r="I813" s="130" t="s">
        <v>265</v>
      </c>
      <c r="J813" s="129">
        <v>2034</v>
      </c>
      <c r="K813" s="130">
        <v>5</v>
      </c>
      <c r="L813" s="130">
        <v>100</v>
      </c>
      <c r="M813" s="130">
        <v>64</v>
      </c>
      <c r="N813" s="130">
        <v>26.572669477767601</v>
      </c>
      <c r="O813" s="130">
        <v>230.72025871276901</v>
      </c>
      <c r="P813" s="130">
        <v>26.337929076800101</v>
      </c>
      <c r="R813" s="130">
        <v>2056.3237724304199</v>
      </c>
      <c r="T813" s="130">
        <v>21470</v>
      </c>
      <c r="U813" s="130">
        <v>1825</v>
      </c>
      <c r="AB813" s="130">
        <v>9362.76</v>
      </c>
      <c r="AC813" s="130">
        <v>9362.763671875</v>
      </c>
      <c r="AD813" s="130">
        <v>40.580587609044898</v>
      </c>
      <c r="AF813" s="130">
        <v>9362.763671875</v>
      </c>
      <c r="AG813" s="130">
        <v>9446.2107849121094</v>
      </c>
      <c r="AH813" s="130">
        <v>25.678877666134099</v>
      </c>
      <c r="AI813" s="130">
        <v>5924.6372985839798</v>
      </c>
      <c r="AL813" s="130">
        <v>0</v>
      </c>
      <c r="AM813" s="130">
        <v>-3438.1263732910202</v>
      </c>
    </row>
    <row r="814" spans="1:39" ht="16.5" hidden="1" x14ac:dyDescent="0.5">
      <c r="A814" s="20" t="str">
        <f>INDEX(Resource_Match!$B$2:$B$17,MATCH($H814,Resource_Match!$C$2:$C$17,0))</f>
        <v>Solar</v>
      </c>
      <c r="B814" s="20" t="str">
        <f>INDEX(Resource_Match!$A$2:$A$17,MATCH($H814,Resource_Match!$C$2:$C$17,0))</f>
        <v>Utility Solar</v>
      </c>
      <c r="C814" s="20" t="str">
        <f>IFERROR(INDEX(Project_Match!$C$3:$C$151,MATCH(I814,Project_Match!$A$3:$A$151,0)),"")</f>
        <v>New Solar</v>
      </c>
      <c r="D814" s="129" t="s">
        <v>410</v>
      </c>
      <c r="E814" s="129">
        <v>0</v>
      </c>
      <c r="F814" s="129" t="s">
        <v>407</v>
      </c>
      <c r="G814" s="130" t="s">
        <v>407</v>
      </c>
      <c r="H814" s="130" t="s">
        <v>45</v>
      </c>
      <c r="I814" s="130" t="s">
        <v>219</v>
      </c>
      <c r="J814" s="129">
        <v>2034</v>
      </c>
      <c r="K814" s="130">
        <v>30</v>
      </c>
      <c r="L814" s="130">
        <v>600</v>
      </c>
      <c r="M814" s="130">
        <v>162</v>
      </c>
      <c r="N814" s="130">
        <v>26.572671945418001</v>
      </c>
      <c r="O814" s="130">
        <v>1384.3217010497999</v>
      </c>
      <c r="P814" s="130">
        <v>26.337931907340302</v>
      </c>
      <c r="R814" s="130">
        <v>12337.9421386719</v>
      </c>
      <c r="T814" s="130">
        <v>128820</v>
      </c>
      <c r="U814" s="130">
        <v>10950</v>
      </c>
      <c r="AB814" s="130">
        <v>37113.93</v>
      </c>
      <c r="AC814" s="130">
        <v>37113.934936523401</v>
      </c>
      <c r="AD814" s="130">
        <v>26.810195136273599</v>
      </c>
      <c r="AF814" s="130">
        <v>37113.934936523401</v>
      </c>
      <c r="AG814" s="130">
        <v>37444.714965820298</v>
      </c>
      <c r="AH814" s="130">
        <v>25.678874156887399</v>
      </c>
      <c r="AI814" s="130">
        <v>35547.822753906301</v>
      </c>
      <c r="AL814" s="130">
        <v>0</v>
      </c>
      <c r="AM814" s="130">
        <v>-1566.11218261719</v>
      </c>
    </row>
    <row r="815" spans="1:39" ht="16.5" hidden="1" x14ac:dyDescent="0.5">
      <c r="A815" s="20" t="str">
        <f>INDEX(Resource_Match!$B$2:$B$17,MATCH($H815,Resource_Match!$C$2:$C$17,0))</f>
        <v>Solar</v>
      </c>
      <c r="B815" s="20" t="str">
        <f>INDEX(Resource_Match!$A$2:$A$17,MATCH($H815,Resource_Match!$C$2:$C$17,0))</f>
        <v>Utility Solar</v>
      </c>
      <c r="C815" s="20" t="str">
        <f>IFERROR(INDEX(Project_Match!$C$3:$C$151,MATCH(I815,Project_Match!$A$3:$A$151,0)),"")</f>
        <v>New Solar</v>
      </c>
      <c r="D815" s="129" t="s">
        <v>410</v>
      </c>
      <c r="E815" s="129">
        <v>0</v>
      </c>
      <c r="F815" s="129" t="s">
        <v>407</v>
      </c>
      <c r="G815" s="130" t="s">
        <v>407</v>
      </c>
      <c r="H815" s="130" t="s">
        <v>45</v>
      </c>
      <c r="I815" s="130" t="s">
        <v>220</v>
      </c>
      <c r="J815" s="129">
        <v>2034</v>
      </c>
      <c r="K815" s="130">
        <v>30</v>
      </c>
      <c r="L815" s="130">
        <v>600</v>
      </c>
      <c r="M815" s="130">
        <v>162</v>
      </c>
      <c r="N815" s="130">
        <v>26.572671945418001</v>
      </c>
      <c r="O815" s="130">
        <v>1384.3217010497999</v>
      </c>
      <c r="P815" s="130">
        <v>26.337931907340302</v>
      </c>
      <c r="R815" s="130">
        <v>12337.9421386719</v>
      </c>
      <c r="T815" s="130">
        <v>128820</v>
      </c>
      <c r="U815" s="130">
        <v>10950</v>
      </c>
      <c r="AB815" s="130">
        <v>36630.120000000003</v>
      </c>
      <c r="AC815" s="130">
        <v>36630.122802734397</v>
      </c>
      <c r="AD815" s="130">
        <v>26.460701132515499</v>
      </c>
      <c r="AF815" s="130">
        <v>36630.122802734397</v>
      </c>
      <c r="AG815" s="130">
        <v>36956.591308593801</v>
      </c>
      <c r="AH815" s="130">
        <v>25.678874156887399</v>
      </c>
      <c r="AI815" s="130">
        <v>35547.822753906301</v>
      </c>
      <c r="AL815" s="130">
        <v>0</v>
      </c>
      <c r="AM815" s="130">
        <v>-1082.30004882813</v>
      </c>
    </row>
    <row r="816" spans="1:39" ht="16.5" hidden="1" x14ac:dyDescent="0.5">
      <c r="A816" s="20" t="str">
        <f>INDEX(Resource_Match!$B$2:$B$17,MATCH($H816,Resource_Match!$C$2:$C$17,0))</f>
        <v>Solar</v>
      </c>
      <c r="B816" s="20" t="str">
        <f>INDEX(Resource_Match!$A$2:$A$17,MATCH($H816,Resource_Match!$C$2:$C$17,0))</f>
        <v>Utility Solar</v>
      </c>
      <c r="C816" s="20" t="str">
        <f>IFERROR(INDEX(Project_Match!$C$3:$C$151,MATCH(I816,Project_Match!$A$3:$A$151,0)),"")</f>
        <v>New Solar</v>
      </c>
      <c r="D816" s="129" t="s">
        <v>410</v>
      </c>
      <c r="E816" s="129">
        <v>0</v>
      </c>
      <c r="F816" s="129" t="s">
        <v>407</v>
      </c>
      <c r="G816" s="130" t="s">
        <v>407</v>
      </c>
      <c r="H816" s="130" t="s">
        <v>45</v>
      </c>
      <c r="I816" s="130" t="s">
        <v>221</v>
      </c>
      <c r="J816" s="129">
        <v>2034</v>
      </c>
      <c r="K816" s="130">
        <v>15</v>
      </c>
      <c r="L816" s="130">
        <v>300</v>
      </c>
      <c r="M816" s="130">
        <v>81</v>
      </c>
      <c r="N816" s="130">
        <v>26.572671945418001</v>
      </c>
      <c r="O816" s="130">
        <v>692.160850524902</v>
      </c>
      <c r="P816" s="130">
        <v>26.337931907340302</v>
      </c>
      <c r="R816" s="130">
        <v>6168.9710693359402</v>
      </c>
      <c r="T816" s="130">
        <v>64410</v>
      </c>
      <c r="U816" s="130">
        <v>5475</v>
      </c>
      <c r="AB816" s="130">
        <v>18075.14</v>
      </c>
      <c r="AC816" s="130">
        <v>18075.1364746094</v>
      </c>
      <c r="AD816" s="130">
        <v>26.1140693827194</v>
      </c>
      <c r="AF816" s="130">
        <v>18075.1364746094</v>
      </c>
      <c r="AG816" s="130">
        <v>18236.2326660156</v>
      </c>
      <c r="AH816" s="130">
        <v>25.678874156887399</v>
      </c>
      <c r="AI816" s="130">
        <v>17773.9113769531</v>
      </c>
      <c r="AL816" s="130">
        <v>0</v>
      </c>
      <c r="AM816" s="130">
        <v>-301.22509765625</v>
      </c>
    </row>
    <row r="817" spans="1:39" ht="16.5" hidden="1" x14ac:dyDescent="0.5">
      <c r="A817" s="20" t="str">
        <f>INDEX(Resource_Match!$B$2:$B$17,MATCH($H817,Resource_Match!$C$2:$C$17,0))</f>
        <v>Solar</v>
      </c>
      <c r="B817" s="20" t="str">
        <f>INDEX(Resource_Match!$A$2:$A$17,MATCH($H817,Resource_Match!$C$2:$C$17,0))</f>
        <v>Utility Solar</v>
      </c>
      <c r="C817" s="20" t="str">
        <f>IFERROR(INDEX(Project_Match!$C$3:$C$151,MATCH(I817,Project_Match!$A$3:$A$151,0)),"")</f>
        <v>New Solar</v>
      </c>
      <c r="D817" s="129" t="s">
        <v>410</v>
      </c>
      <c r="E817" s="129">
        <v>0</v>
      </c>
      <c r="F817" s="129" t="s">
        <v>407</v>
      </c>
      <c r="G817" s="130" t="s">
        <v>407</v>
      </c>
      <c r="H817" s="130" t="s">
        <v>45</v>
      </c>
      <c r="I817" s="130" t="s">
        <v>222</v>
      </c>
      <c r="J817" s="129">
        <v>2034</v>
      </c>
      <c r="K817" s="130">
        <v>1</v>
      </c>
      <c r="L817" s="130">
        <v>20</v>
      </c>
      <c r="M817" s="130">
        <v>5.4000000953674299</v>
      </c>
      <c r="N817" s="130">
        <v>26.5726708386042</v>
      </c>
      <c r="O817" s="130">
        <v>46.144054174423196</v>
      </c>
      <c r="P817" s="130">
        <v>26.3379304648534</v>
      </c>
      <c r="R817" s="130">
        <v>411.26476240158098</v>
      </c>
      <c r="T817" s="130">
        <v>4294</v>
      </c>
      <c r="U817" s="130">
        <v>365</v>
      </c>
      <c r="AB817" s="130">
        <v>1189.1400000000001</v>
      </c>
      <c r="AC817" s="130">
        <v>1189.1442527771001</v>
      </c>
      <c r="AD817" s="130">
        <v>25.770259550280699</v>
      </c>
      <c r="AF817" s="130">
        <v>1189.1442527771001</v>
      </c>
      <c r="AG817" s="130">
        <v>1199.7426414489701</v>
      </c>
      <c r="AH817" s="130">
        <v>25.678876064805898</v>
      </c>
      <c r="AI817" s="130">
        <v>1184.9274482727101</v>
      </c>
      <c r="AL817" s="130">
        <v>0</v>
      </c>
      <c r="AM817" s="130">
        <v>-4.2168045043945304</v>
      </c>
    </row>
    <row r="818" spans="1:39" x14ac:dyDescent="0.5">
      <c r="A818" s="20" t="str">
        <f>INDEX(Resource_Match!$B$2:$B$17,MATCH($H818,Resource_Match!$C$2:$C$17,0))</f>
        <v>Gas</v>
      </c>
      <c r="B818" s="20" t="str">
        <f>INDEX(Resource_Match!$A$2:$A$17,MATCH($H818,Resource_Match!$C$2:$C$17,0))</f>
        <v>Gas</v>
      </c>
      <c r="C818" s="20" t="str">
        <f>IFERROR(INDEX(Project_Match!$C$3:$C$151,MATCH(I818,Project_Match!$A$3:$A$151,0)),"")</f>
        <v/>
      </c>
      <c r="D818" s="129" t="s">
        <v>410</v>
      </c>
      <c r="E818" s="129">
        <v>0</v>
      </c>
      <c r="F818" s="129" t="s">
        <v>407</v>
      </c>
      <c r="G818" s="130" t="s">
        <v>407</v>
      </c>
      <c r="H818" s="130" t="s">
        <v>41</v>
      </c>
      <c r="I818" s="130" t="s">
        <v>445</v>
      </c>
      <c r="J818" s="129">
        <v>2034</v>
      </c>
      <c r="K818" s="130">
        <v>1</v>
      </c>
      <c r="L818" s="130">
        <v>125</v>
      </c>
      <c r="M818" s="130">
        <v>125</v>
      </c>
      <c r="N818" s="130">
        <v>87.457650241242106</v>
      </c>
      <c r="AE818" s="130">
        <v>1264.8271179199201</v>
      </c>
      <c r="AF818" s="130">
        <v>1264.8271179199201</v>
      </c>
      <c r="AG818" s="130">
        <v>1264.8271179199201</v>
      </c>
      <c r="AL818" s="130">
        <v>0</v>
      </c>
      <c r="AM818" s="130">
        <v>-1264.8271179199201</v>
      </c>
    </row>
    <row r="819" spans="1:39" ht="16.5" hidden="1" x14ac:dyDescent="0.5">
      <c r="A819" s="20" t="str">
        <f>INDEX(Resource_Match!$B$2:$B$17,MATCH($H819,Resource_Match!$C$2:$C$17,0))</f>
        <v>Coal</v>
      </c>
      <c r="B819" s="20" t="str">
        <f>INDEX(Resource_Match!$A$2:$A$17,MATCH($H819,Resource_Match!$C$2:$C$17,0))</f>
        <v>Coal</v>
      </c>
      <c r="C819" s="20" t="str">
        <f>IFERROR(INDEX(Project_Match!$C$3:$C$151,MATCH(I819,Project_Match!$A$3:$A$151,0)),"")</f>
        <v/>
      </c>
      <c r="D819" s="129" t="s">
        <v>410</v>
      </c>
      <c r="E819" s="129">
        <v>0</v>
      </c>
      <c r="F819" s="129" t="s">
        <v>407</v>
      </c>
      <c r="G819" s="130" t="s">
        <v>407</v>
      </c>
      <c r="H819" s="130" t="s">
        <v>38</v>
      </c>
      <c r="I819" s="130" t="s">
        <v>339</v>
      </c>
      <c r="J819" s="129">
        <v>2035</v>
      </c>
      <c r="K819" s="130">
        <v>1</v>
      </c>
      <c r="L819" s="130">
        <v>385</v>
      </c>
      <c r="M819" s="130">
        <v>385</v>
      </c>
      <c r="N819" s="130">
        <v>45.034897763597698</v>
      </c>
      <c r="O819" s="130">
        <v>1212.95518112183</v>
      </c>
      <c r="P819" s="130">
        <v>35.964987876469998</v>
      </c>
      <c r="R819" s="130">
        <v>1486.25075721741</v>
      </c>
      <c r="S819" s="130">
        <v>408</v>
      </c>
      <c r="T819" s="130">
        <v>3945.0567779541002</v>
      </c>
      <c r="U819" s="130">
        <v>0</v>
      </c>
      <c r="V819" s="130">
        <v>9511.6374853023008</v>
      </c>
      <c r="W819" s="130">
        <v>11537189.96875</v>
      </c>
      <c r="X819" s="130">
        <v>35513.662719726599</v>
      </c>
      <c r="Z819" s="130">
        <v>3.0781899939170598</v>
      </c>
      <c r="AB819" s="130">
        <v>3079</v>
      </c>
      <c r="AC819" s="130">
        <v>38592.659912109397</v>
      </c>
      <c r="AD819" s="130">
        <v>31.817053517522499</v>
      </c>
      <c r="AF819" s="130">
        <v>38592.659912109397</v>
      </c>
      <c r="AG819" s="130">
        <v>20917.919921875</v>
      </c>
      <c r="AH819" s="130">
        <v>34.295930637221403</v>
      </c>
      <c r="AI819" s="130">
        <v>41599.4267578125</v>
      </c>
      <c r="AL819" s="130">
        <v>0</v>
      </c>
      <c r="AM819" s="130">
        <v>3006.76684570313</v>
      </c>
    </row>
    <row r="820" spans="1:39" ht="16.5" hidden="1" x14ac:dyDescent="0.5">
      <c r="A820" s="20" t="str">
        <f>INDEX(Resource_Match!$B$2:$B$17,MATCH($H820,Resource_Match!$C$2:$C$17,0))</f>
        <v>Coal</v>
      </c>
      <c r="B820" s="20" t="str">
        <f>INDEX(Resource_Match!$A$2:$A$17,MATCH($H820,Resource_Match!$C$2:$C$17,0))</f>
        <v>Coal</v>
      </c>
      <c r="C820" s="20" t="str">
        <f>IFERROR(INDEX(Project_Match!$C$3:$C$151,MATCH(I820,Project_Match!$A$3:$A$151,0)),"")</f>
        <v/>
      </c>
      <c r="D820" s="129" t="s">
        <v>410</v>
      </c>
      <c r="E820" s="129">
        <v>0</v>
      </c>
      <c r="F820" s="129" t="s">
        <v>407</v>
      </c>
      <c r="G820" s="130" t="s">
        <v>407</v>
      </c>
      <c r="H820" s="130" t="s">
        <v>38</v>
      </c>
      <c r="I820" s="130" t="s">
        <v>340</v>
      </c>
      <c r="J820" s="129">
        <v>2035</v>
      </c>
      <c r="K820" s="130">
        <v>1</v>
      </c>
      <c r="L820" s="130">
        <v>395</v>
      </c>
      <c r="M820" s="130">
        <v>395</v>
      </c>
      <c r="N820" s="130">
        <v>45.034883835503003</v>
      </c>
      <c r="O820" s="130">
        <v>1199.99441146851</v>
      </c>
      <c r="P820" s="130">
        <v>34.6799147872524</v>
      </c>
      <c r="R820" s="130">
        <v>1486.25075721741</v>
      </c>
      <c r="S820" s="130">
        <v>244</v>
      </c>
      <c r="T820" s="130">
        <v>3945.0567779541002</v>
      </c>
      <c r="U820" s="130">
        <v>0</v>
      </c>
      <c r="V820" s="130">
        <v>9511.7629952392199</v>
      </c>
      <c r="W820" s="130">
        <v>11414062.4375</v>
      </c>
      <c r="X820" s="130">
        <v>35134.655517578103</v>
      </c>
      <c r="Z820" s="130">
        <v>3.07819023331658</v>
      </c>
      <c r="AB820" s="130">
        <v>3137.3</v>
      </c>
      <c r="AC820" s="130">
        <v>38271.954956054702</v>
      </c>
      <c r="AD820" s="130">
        <v>31.893444327977299</v>
      </c>
      <c r="AF820" s="130">
        <v>38271.954956054702</v>
      </c>
      <c r="AG820" s="130">
        <v>20555.020874023401</v>
      </c>
      <c r="AH820" s="130">
        <v>34.418736138179902</v>
      </c>
      <c r="AI820" s="130">
        <v>41302.291015625</v>
      </c>
      <c r="AL820" s="130">
        <v>0</v>
      </c>
      <c r="AM820" s="130">
        <v>3030.3360595703102</v>
      </c>
    </row>
    <row r="821" spans="1:39" ht="16.5" hidden="1" x14ac:dyDescent="0.5">
      <c r="A821" s="20" t="str">
        <f>INDEX(Resource_Match!$B$2:$B$17,MATCH($H821,Resource_Match!$C$2:$C$17,0))</f>
        <v>Solar</v>
      </c>
      <c r="B821" s="20" t="str">
        <f>INDEX(Resource_Match!$A$2:$A$17,MATCH($H821,Resource_Match!$C$2:$C$17,0))</f>
        <v>Utility Solar</v>
      </c>
      <c r="C821" s="20" t="str">
        <f>IFERROR(INDEX(Project_Match!$C$3:$C$151,MATCH(I821,Project_Match!$A$3:$A$151,0)),"")</f>
        <v>New Solar</v>
      </c>
      <c r="D821" s="129" t="s">
        <v>410</v>
      </c>
      <c r="E821" s="129">
        <v>0</v>
      </c>
      <c r="F821" s="129" t="s">
        <v>407</v>
      </c>
      <c r="G821" s="130" t="s">
        <v>407</v>
      </c>
      <c r="H821" s="130" t="s">
        <v>45</v>
      </c>
      <c r="I821" s="130" t="s">
        <v>265</v>
      </c>
      <c r="J821" s="129">
        <v>2035</v>
      </c>
      <c r="K821" s="130">
        <v>5</v>
      </c>
      <c r="L821" s="130">
        <v>100</v>
      </c>
      <c r="M821" s="130">
        <v>64</v>
      </c>
      <c r="N821" s="130">
        <v>26.5540682561866</v>
      </c>
      <c r="O821" s="130">
        <v>230.45602035522501</v>
      </c>
      <c r="P821" s="130">
        <v>26.307764880733401</v>
      </c>
      <c r="R821" s="130">
        <v>2157.6182479858398</v>
      </c>
      <c r="T821" s="130">
        <v>21465</v>
      </c>
      <c r="U821" s="130">
        <v>1825</v>
      </c>
      <c r="AB821" s="130">
        <v>9557.7900000000009</v>
      </c>
      <c r="AC821" s="130">
        <v>9557.7853393554706</v>
      </c>
      <c r="AD821" s="130">
        <v>41.473359318724299</v>
      </c>
      <c r="AF821" s="130">
        <v>9557.7853393554706</v>
      </c>
      <c r="AG821" s="130">
        <v>9647.2687072753906</v>
      </c>
      <c r="AH821" s="130">
        <v>26.581322329724198</v>
      </c>
      <c r="AI821" s="130">
        <v>6125.8257598876999</v>
      </c>
      <c r="AL821" s="130">
        <v>0</v>
      </c>
      <c r="AM821" s="130">
        <v>-3431.9595794677698</v>
      </c>
    </row>
    <row r="822" spans="1:39" ht="16.5" hidden="1" x14ac:dyDescent="0.5">
      <c r="A822" s="20" t="str">
        <f>INDEX(Resource_Match!$B$2:$B$17,MATCH($H822,Resource_Match!$C$2:$C$17,0))</f>
        <v>Solar</v>
      </c>
      <c r="B822" s="20" t="str">
        <f>INDEX(Resource_Match!$A$2:$A$17,MATCH($H822,Resource_Match!$C$2:$C$17,0))</f>
        <v>Utility Solar</v>
      </c>
      <c r="C822" s="20" t="str">
        <f>IFERROR(INDEX(Project_Match!$C$3:$C$151,MATCH(I822,Project_Match!$A$3:$A$151,0)),"")</f>
        <v>New Solar</v>
      </c>
      <c r="D822" s="129" t="s">
        <v>410</v>
      </c>
      <c r="E822" s="129">
        <v>0</v>
      </c>
      <c r="F822" s="129" t="s">
        <v>407</v>
      </c>
      <c r="G822" s="130" t="s">
        <v>407</v>
      </c>
      <c r="H822" s="130" t="s">
        <v>45</v>
      </c>
      <c r="I822" s="130" t="s">
        <v>219</v>
      </c>
      <c r="J822" s="129">
        <v>2035</v>
      </c>
      <c r="K822" s="130">
        <v>30</v>
      </c>
      <c r="L822" s="130">
        <v>600</v>
      </c>
      <c r="M822" s="130">
        <v>162</v>
      </c>
      <c r="N822" s="130">
        <v>26.554070651259099</v>
      </c>
      <c r="O822" s="130">
        <v>1382.73622131348</v>
      </c>
      <c r="P822" s="130">
        <v>26.307766767760199</v>
      </c>
      <c r="R822" s="130">
        <v>12945.708374023399</v>
      </c>
      <c r="T822" s="130">
        <v>128790</v>
      </c>
      <c r="U822" s="130">
        <v>10950</v>
      </c>
      <c r="AB822" s="130">
        <v>37887</v>
      </c>
      <c r="AC822" s="130">
        <v>37886.995971679702</v>
      </c>
      <c r="AD822" s="130">
        <v>27.400017000849498</v>
      </c>
      <c r="AF822" s="130">
        <v>37886.995971679702</v>
      </c>
      <c r="AG822" s="130">
        <v>38241.706542968801</v>
      </c>
      <c r="AH822" s="130">
        <v>26.581319297483802</v>
      </c>
      <c r="AI822" s="130">
        <v>36754.953002929702</v>
      </c>
      <c r="AL822" s="130">
        <v>0</v>
      </c>
      <c r="AM822" s="130">
        <v>-1132.04296875</v>
      </c>
    </row>
    <row r="823" spans="1:39" ht="16.5" hidden="1" x14ac:dyDescent="0.5">
      <c r="A823" s="20" t="str">
        <f>INDEX(Resource_Match!$B$2:$B$17,MATCH($H823,Resource_Match!$C$2:$C$17,0))</f>
        <v>Solar</v>
      </c>
      <c r="B823" s="20" t="str">
        <f>INDEX(Resource_Match!$A$2:$A$17,MATCH($H823,Resource_Match!$C$2:$C$17,0))</f>
        <v>Utility Solar</v>
      </c>
      <c r="C823" s="20" t="str">
        <f>IFERROR(INDEX(Project_Match!$C$3:$C$151,MATCH(I823,Project_Match!$A$3:$A$151,0)),"")</f>
        <v>New Solar</v>
      </c>
      <c r="D823" s="129" t="s">
        <v>410</v>
      </c>
      <c r="E823" s="129">
        <v>0</v>
      </c>
      <c r="F823" s="129" t="s">
        <v>407</v>
      </c>
      <c r="G823" s="130" t="s">
        <v>407</v>
      </c>
      <c r="H823" s="130" t="s">
        <v>45</v>
      </c>
      <c r="I823" s="130" t="s">
        <v>220</v>
      </c>
      <c r="J823" s="129">
        <v>2035</v>
      </c>
      <c r="K823" s="130">
        <v>30</v>
      </c>
      <c r="L823" s="130">
        <v>600</v>
      </c>
      <c r="M823" s="130">
        <v>162</v>
      </c>
      <c r="N823" s="130">
        <v>26.554070651259099</v>
      </c>
      <c r="O823" s="130">
        <v>1382.73622131348</v>
      </c>
      <c r="P823" s="130">
        <v>26.307766767760199</v>
      </c>
      <c r="R823" s="130">
        <v>12945.708374023399</v>
      </c>
      <c r="T823" s="130">
        <v>128790</v>
      </c>
      <c r="U823" s="130">
        <v>10950</v>
      </c>
      <c r="AB823" s="130">
        <v>37393.11</v>
      </c>
      <c r="AC823" s="130">
        <v>37393.108520507798</v>
      </c>
      <c r="AD823" s="130">
        <v>27.042835751411602</v>
      </c>
      <c r="AF823" s="130">
        <v>37393.108520507798</v>
      </c>
      <c r="AG823" s="130">
        <v>37743.195800781301</v>
      </c>
      <c r="AH823" s="130">
        <v>26.581319297483802</v>
      </c>
      <c r="AI823" s="130">
        <v>36754.953002929702</v>
      </c>
      <c r="AL823" s="130">
        <v>0</v>
      </c>
      <c r="AM823" s="130">
        <v>-638.155517578125</v>
      </c>
    </row>
    <row r="824" spans="1:39" ht="16.5" hidden="1" x14ac:dyDescent="0.5">
      <c r="A824" s="20" t="str">
        <f>INDEX(Resource_Match!$B$2:$B$17,MATCH($H824,Resource_Match!$C$2:$C$17,0))</f>
        <v>Solar</v>
      </c>
      <c r="B824" s="20" t="str">
        <f>INDEX(Resource_Match!$A$2:$A$17,MATCH($H824,Resource_Match!$C$2:$C$17,0))</f>
        <v>Utility Solar</v>
      </c>
      <c r="C824" s="20" t="str">
        <f>IFERROR(INDEX(Project_Match!$C$3:$C$151,MATCH(I824,Project_Match!$A$3:$A$151,0)),"")</f>
        <v>New Solar</v>
      </c>
      <c r="D824" s="129" t="s">
        <v>410</v>
      </c>
      <c r="E824" s="129">
        <v>0</v>
      </c>
      <c r="F824" s="129" t="s">
        <v>407</v>
      </c>
      <c r="G824" s="130" t="s">
        <v>407</v>
      </c>
      <c r="H824" s="130" t="s">
        <v>45</v>
      </c>
      <c r="I824" s="130" t="s">
        <v>221</v>
      </c>
      <c r="J824" s="129">
        <v>2035</v>
      </c>
      <c r="K824" s="130">
        <v>15</v>
      </c>
      <c r="L824" s="130">
        <v>300</v>
      </c>
      <c r="M824" s="130">
        <v>81</v>
      </c>
      <c r="N824" s="130">
        <v>26.554070651259099</v>
      </c>
      <c r="O824" s="130">
        <v>691.36811065673805</v>
      </c>
      <c r="P824" s="130">
        <v>26.307766767760199</v>
      </c>
      <c r="R824" s="130">
        <v>6472.8541870117197</v>
      </c>
      <c r="T824" s="130">
        <v>64395</v>
      </c>
      <c r="U824" s="130">
        <v>5475</v>
      </c>
      <c r="AB824" s="130">
        <v>18451.63</v>
      </c>
      <c r="AC824" s="130">
        <v>18451.632324218801</v>
      </c>
      <c r="AD824" s="130">
        <v>26.688578833483302</v>
      </c>
      <c r="AF824" s="130">
        <v>18451.632324218801</v>
      </c>
      <c r="AG824" s="130">
        <v>18624.3835449219</v>
      </c>
      <c r="AH824" s="130">
        <v>26.581319297483802</v>
      </c>
      <c r="AI824" s="130">
        <v>18377.4765014648</v>
      </c>
      <c r="AL824" s="130">
        <v>0</v>
      </c>
      <c r="AM824" s="130">
        <v>-74.155822753906307</v>
      </c>
    </row>
    <row r="825" spans="1:39" ht="16.5" hidden="1" x14ac:dyDescent="0.5">
      <c r="A825" s="20" t="str">
        <f>INDEX(Resource_Match!$B$2:$B$17,MATCH($H825,Resource_Match!$C$2:$C$17,0))</f>
        <v>Solar</v>
      </c>
      <c r="B825" s="20" t="str">
        <f>INDEX(Resource_Match!$A$2:$A$17,MATCH($H825,Resource_Match!$C$2:$C$17,0))</f>
        <v>Utility Solar</v>
      </c>
      <c r="C825" s="20" t="str">
        <f>IFERROR(INDEX(Project_Match!$C$3:$C$151,MATCH(I825,Project_Match!$A$3:$A$151,0)),"")</f>
        <v>New Solar</v>
      </c>
      <c r="D825" s="129" t="s">
        <v>410</v>
      </c>
      <c r="E825" s="129">
        <v>0</v>
      </c>
      <c r="F825" s="129" t="s">
        <v>407</v>
      </c>
      <c r="G825" s="130" t="s">
        <v>407</v>
      </c>
      <c r="H825" s="130" t="s">
        <v>45</v>
      </c>
      <c r="I825" s="130" t="s">
        <v>222</v>
      </c>
      <c r="J825" s="129">
        <v>2035</v>
      </c>
      <c r="K825" s="130">
        <v>1</v>
      </c>
      <c r="L825" s="130">
        <v>20</v>
      </c>
      <c r="M825" s="130">
        <v>5.4000000953674299</v>
      </c>
      <c r="N825" s="130">
        <v>26.5540688821714</v>
      </c>
      <c r="O825" s="130">
        <v>46.091206073761001</v>
      </c>
      <c r="P825" s="130">
        <v>26.307766023836201</v>
      </c>
      <c r="R825" s="130">
        <v>431.52361726760898</v>
      </c>
      <c r="T825" s="130">
        <v>4293</v>
      </c>
      <c r="U825" s="130">
        <v>365</v>
      </c>
      <c r="AB825" s="130">
        <v>1213.9100000000001</v>
      </c>
      <c r="AC825" s="130">
        <v>1213.9134254455601</v>
      </c>
      <c r="AD825" s="130">
        <v>26.337202448182801</v>
      </c>
      <c r="AF825" s="130">
        <v>1213.9134254455601</v>
      </c>
      <c r="AG825" s="130">
        <v>1225.27857589722</v>
      </c>
      <c r="AH825" s="130">
        <v>26.581318724917601</v>
      </c>
      <c r="AI825" s="130">
        <v>1225.1650390625</v>
      </c>
      <c r="AL825" s="130">
        <v>0</v>
      </c>
      <c r="AM825" s="130">
        <v>11.2516136169434</v>
      </c>
    </row>
    <row r="826" spans="1:39" x14ac:dyDescent="0.5">
      <c r="A826" s="20" t="str">
        <f>INDEX(Resource_Match!$B$2:$B$17,MATCH($H826,Resource_Match!$C$2:$C$17,0))</f>
        <v>Gas</v>
      </c>
      <c r="B826" s="20" t="str">
        <f>INDEX(Resource_Match!$A$2:$A$17,MATCH($H826,Resource_Match!$C$2:$C$17,0))</f>
        <v>Gas</v>
      </c>
      <c r="C826" s="20" t="str">
        <f>IFERROR(INDEX(Project_Match!$C$3:$C$151,MATCH(I826,Project_Match!$A$3:$A$151,0)),"")</f>
        <v/>
      </c>
      <c r="D826" s="129" t="s">
        <v>410</v>
      </c>
      <c r="E826" s="129">
        <v>0</v>
      </c>
      <c r="F826" s="129" t="s">
        <v>407</v>
      </c>
      <c r="G826" s="130" t="s">
        <v>407</v>
      </c>
      <c r="H826" s="130" t="s">
        <v>41</v>
      </c>
      <c r="I826" s="130" t="s">
        <v>445</v>
      </c>
      <c r="J826" s="129">
        <v>2035</v>
      </c>
      <c r="K826" s="130">
        <v>1</v>
      </c>
      <c r="L826" s="130">
        <v>125</v>
      </c>
      <c r="M826" s="130">
        <v>125</v>
      </c>
      <c r="N826" s="130">
        <v>87.457656511977405</v>
      </c>
      <c r="AE826" s="130">
        <v>1292.6533813476599</v>
      </c>
      <c r="AF826" s="130">
        <v>1292.6533813476599</v>
      </c>
      <c r="AG826" s="130">
        <v>1292.6533813476599</v>
      </c>
      <c r="AL826" s="130">
        <v>0</v>
      </c>
      <c r="AM826" s="130">
        <v>-1292.6533813476599</v>
      </c>
    </row>
    <row r="827" spans="1:39" ht="16.5" hidden="1" x14ac:dyDescent="0.5">
      <c r="A827" s="20" t="str">
        <f>INDEX(Resource_Match!$B$2:$B$17,MATCH($H827,Resource_Match!$C$2:$C$17,0))</f>
        <v>Coal</v>
      </c>
      <c r="B827" s="20" t="str">
        <f>INDEX(Resource_Match!$A$2:$A$17,MATCH($H827,Resource_Match!$C$2:$C$17,0))</f>
        <v>Coal</v>
      </c>
      <c r="C827" s="20" t="str">
        <f>IFERROR(INDEX(Project_Match!$C$3:$C$151,MATCH(I827,Project_Match!$A$3:$A$151,0)),"")</f>
        <v/>
      </c>
      <c r="D827" s="129" t="s">
        <v>410</v>
      </c>
      <c r="E827" s="129">
        <v>0</v>
      </c>
      <c r="F827" s="129" t="s">
        <v>407</v>
      </c>
      <c r="G827" s="130" t="s">
        <v>407</v>
      </c>
      <c r="H827" s="130" t="s">
        <v>38</v>
      </c>
      <c r="I827" s="130" t="s">
        <v>339</v>
      </c>
      <c r="J827" s="129">
        <v>2036</v>
      </c>
      <c r="K827" s="130">
        <v>1</v>
      </c>
      <c r="L827" s="130">
        <v>385</v>
      </c>
      <c r="M827" s="130">
        <v>385</v>
      </c>
      <c r="N827" s="130">
        <v>45.041310632947699</v>
      </c>
      <c r="O827" s="130">
        <v>1177.2926864624001</v>
      </c>
      <c r="P827" s="130">
        <v>34.8121935532847</v>
      </c>
      <c r="R827" s="130">
        <v>1283.2272205352799</v>
      </c>
      <c r="S827" s="130">
        <v>306</v>
      </c>
      <c r="T827" s="130">
        <v>3956.4283599853502</v>
      </c>
      <c r="U827" s="130">
        <v>0</v>
      </c>
      <c r="V827" s="130">
        <v>9510.3518574839709</v>
      </c>
      <c r="W827" s="130">
        <v>11196467.6875</v>
      </c>
      <c r="X827" s="130">
        <v>35283.816284179702</v>
      </c>
      <c r="Z827" s="130">
        <v>3.1513346234698099</v>
      </c>
      <c r="AB827" s="130">
        <v>3053.21</v>
      </c>
      <c r="AC827" s="130">
        <v>38337.024047851599</v>
      </c>
      <c r="AD827" s="130">
        <v>32.563715453842597</v>
      </c>
      <c r="AF827" s="130">
        <v>38337.024047851599</v>
      </c>
      <c r="AG827" s="130">
        <v>20192.7860717773</v>
      </c>
      <c r="AH827" s="130">
        <v>34.8625022209336</v>
      </c>
      <c r="AI827" s="130">
        <v>41043.368896484397</v>
      </c>
      <c r="AL827" s="130">
        <v>0</v>
      </c>
      <c r="AM827" s="130">
        <v>2706.3448486328102</v>
      </c>
    </row>
    <row r="828" spans="1:39" ht="16.5" hidden="1" x14ac:dyDescent="0.5">
      <c r="A828" s="20" t="str">
        <f>INDEX(Resource_Match!$B$2:$B$17,MATCH($H828,Resource_Match!$C$2:$C$17,0))</f>
        <v>Coal</v>
      </c>
      <c r="B828" s="20" t="str">
        <f>INDEX(Resource_Match!$A$2:$A$17,MATCH($H828,Resource_Match!$C$2:$C$17,0))</f>
        <v>Coal</v>
      </c>
      <c r="C828" s="20" t="str">
        <f>IFERROR(INDEX(Project_Match!$C$3:$C$151,MATCH(I828,Project_Match!$A$3:$A$151,0)),"")</f>
        <v/>
      </c>
      <c r="D828" s="129" t="s">
        <v>410</v>
      </c>
      <c r="E828" s="129">
        <v>0</v>
      </c>
      <c r="F828" s="129" t="s">
        <v>407</v>
      </c>
      <c r="G828" s="130" t="s">
        <v>407</v>
      </c>
      <c r="H828" s="130" t="s">
        <v>38</v>
      </c>
      <c r="I828" s="130" t="s">
        <v>340</v>
      </c>
      <c r="J828" s="129">
        <v>2036</v>
      </c>
      <c r="K828" s="130">
        <v>1</v>
      </c>
      <c r="L828" s="130">
        <v>395</v>
      </c>
      <c r="M828" s="130">
        <v>395</v>
      </c>
      <c r="N828" s="130">
        <v>45.041298921793597</v>
      </c>
      <c r="O828" s="130">
        <v>1163.7400665283201</v>
      </c>
      <c r="P828" s="130">
        <v>33.540270760655702</v>
      </c>
      <c r="R828" s="130">
        <v>1283.2272205352799</v>
      </c>
      <c r="S828" s="130">
        <v>340</v>
      </c>
      <c r="T828" s="130">
        <v>3956.4283599853502</v>
      </c>
      <c r="U828" s="130">
        <v>0</v>
      </c>
      <c r="V828" s="130">
        <v>9510.4765065942302</v>
      </c>
      <c r="W828" s="130">
        <v>11067722.5625</v>
      </c>
      <c r="X828" s="130">
        <v>34878.089111328103</v>
      </c>
      <c r="Z828" s="130">
        <v>3.1513338823203898</v>
      </c>
      <c r="AB828" s="130">
        <v>3108.54</v>
      </c>
      <c r="AC828" s="130">
        <v>37986.6298828125</v>
      </c>
      <c r="AD828" s="130">
        <v>32.641851024459903</v>
      </c>
      <c r="AF828" s="130">
        <v>37986.6298828125</v>
      </c>
      <c r="AG828" s="130">
        <v>19799.150756835901</v>
      </c>
      <c r="AH828" s="130">
        <v>34.9830804775793</v>
      </c>
      <c r="AI828" s="130">
        <v>40711.212402343801</v>
      </c>
      <c r="AL828" s="130">
        <v>0</v>
      </c>
      <c r="AM828" s="130">
        <v>2724.58251953125</v>
      </c>
    </row>
    <row r="829" spans="1:39" ht="16.5" hidden="1" x14ac:dyDescent="0.5">
      <c r="A829" s="20" t="str">
        <f>INDEX(Resource_Match!$B$2:$B$17,MATCH($H829,Resource_Match!$C$2:$C$17,0))</f>
        <v>Solar</v>
      </c>
      <c r="B829" s="20" t="str">
        <f>INDEX(Resource_Match!$A$2:$A$17,MATCH($H829,Resource_Match!$C$2:$C$17,0))</f>
        <v>Utility Solar</v>
      </c>
      <c r="C829" s="20" t="str">
        <f>IFERROR(INDEX(Project_Match!$C$3:$C$151,MATCH(I829,Project_Match!$A$3:$A$151,0)),"")</f>
        <v>New Solar</v>
      </c>
      <c r="D829" s="129" t="s">
        <v>410</v>
      </c>
      <c r="E829" s="129">
        <v>0</v>
      </c>
      <c r="F829" s="129" t="s">
        <v>407</v>
      </c>
      <c r="G829" s="130" t="s">
        <v>407</v>
      </c>
      <c r="H829" s="130" t="s">
        <v>45</v>
      </c>
      <c r="I829" s="130" t="s">
        <v>265</v>
      </c>
      <c r="J829" s="129">
        <v>2036</v>
      </c>
      <c r="K829" s="130">
        <v>5</v>
      </c>
      <c r="L829" s="130">
        <v>100</v>
      </c>
      <c r="M829" s="130">
        <v>64</v>
      </c>
      <c r="N829" s="130">
        <v>26.528553558829099</v>
      </c>
      <c r="O829" s="130">
        <v>231.14190387725799</v>
      </c>
      <c r="P829" s="130">
        <v>26.313969020635099</v>
      </c>
      <c r="R829" s="130">
        <v>1884.91185379028</v>
      </c>
      <c r="T829" s="130">
        <v>21305</v>
      </c>
      <c r="U829" s="130">
        <v>1830</v>
      </c>
      <c r="AB829" s="130">
        <v>9797.1299999999992</v>
      </c>
      <c r="AC829" s="130">
        <v>9797.1268310546893</v>
      </c>
      <c r="AD829" s="130">
        <v>42.3857667809866</v>
      </c>
      <c r="AF829" s="130">
        <v>9797.1268310546893</v>
      </c>
      <c r="AG829" s="130">
        <v>9877.0202636718805</v>
      </c>
      <c r="AH829" s="130">
        <v>26.636351609290301</v>
      </c>
      <c r="AI829" s="130">
        <v>6156.7770233154297</v>
      </c>
      <c r="AL829" s="130">
        <v>0</v>
      </c>
      <c r="AM829" s="130">
        <v>-3640.3498077392601</v>
      </c>
    </row>
    <row r="830" spans="1:39" ht="16.5" hidden="1" x14ac:dyDescent="0.5">
      <c r="A830" s="20" t="str">
        <f>INDEX(Resource_Match!$B$2:$B$17,MATCH($H830,Resource_Match!$C$2:$C$17,0))</f>
        <v>Solar</v>
      </c>
      <c r="B830" s="20" t="str">
        <f>INDEX(Resource_Match!$A$2:$A$17,MATCH($H830,Resource_Match!$C$2:$C$17,0))</f>
        <v>Utility Solar</v>
      </c>
      <c r="C830" s="20" t="str">
        <f>IFERROR(INDEX(Project_Match!$C$3:$C$151,MATCH(I830,Project_Match!$A$3:$A$151,0)),"")</f>
        <v>New Solar</v>
      </c>
      <c r="D830" s="129" t="s">
        <v>410</v>
      </c>
      <c r="E830" s="129">
        <v>0</v>
      </c>
      <c r="F830" s="129" t="s">
        <v>407</v>
      </c>
      <c r="G830" s="130" t="s">
        <v>407</v>
      </c>
      <c r="H830" s="130" t="s">
        <v>45</v>
      </c>
      <c r="I830" s="130" t="s">
        <v>219</v>
      </c>
      <c r="J830" s="129">
        <v>2036</v>
      </c>
      <c r="K830" s="130">
        <v>30</v>
      </c>
      <c r="L830" s="130">
        <v>600</v>
      </c>
      <c r="M830" s="130">
        <v>162</v>
      </c>
      <c r="N830" s="130">
        <v>26.5285518579072</v>
      </c>
      <c r="O830" s="130">
        <v>1386.85133361816</v>
      </c>
      <c r="P830" s="130">
        <v>26.3139673197132</v>
      </c>
      <c r="R830" s="130">
        <v>11309.471160888699</v>
      </c>
      <c r="T830" s="130">
        <v>127830</v>
      </c>
      <c r="U830" s="130">
        <v>10980</v>
      </c>
      <c r="AB830" s="130">
        <v>38835.74</v>
      </c>
      <c r="AC830" s="130">
        <v>38835.743408203103</v>
      </c>
      <c r="AD830" s="130">
        <v>28.002816500081799</v>
      </c>
      <c r="AF830" s="130">
        <v>38835.743408203103</v>
      </c>
      <c r="AG830" s="130">
        <v>39152.443847656301</v>
      </c>
      <c r="AH830" s="130">
        <v>26.636353397065701</v>
      </c>
      <c r="AI830" s="130">
        <v>36940.662231445298</v>
      </c>
      <c r="AL830" s="130">
        <v>0</v>
      </c>
      <c r="AM830" s="130">
        <v>-1895.08117675781</v>
      </c>
    </row>
    <row r="831" spans="1:39" ht="16.5" hidden="1" x14ac:dyDescent="0.5">
      <c r="A831" s="20" t="str">
        <f>INDEX(Resource_Match!$B$2:$B$17,MATCH($H831,Resource_Match!$C$2:$C$17,0))</f>
        <v>Solar</v>
      </c>
      <c r="B831" s="20" t="str">
        <f>INDEX(Resource_Match!$A$2:$A$17,MATCH($H831,Resource_Match!$C$2:$C$17,0))</f>
        <v>Utility Solar</v>
      </c>
      <c r="C831" s="20" t="str">
        <f>IFERROR(INDEX(Project_Match!$C$3:$C$151,MATCH(I831,Project_Match!$A$3:$A$151,0)),"")</f>
        <v>New Solar</v>
      </c>
      <c r="D831" s="129" t="s">
        <v>410</v>
      </c>
      <c r="E831" s="129">
        <v>0</v>
      </c>
      <c r="F831" s="129" t="s">
        <v>407</v>
      </c>
      <c r="G831" s="130" t="s">
        <v>407</v>
      </c>
      <c r="H831" s="130" t="s">
        <v>45</v>
      </c>
      <c r="I831" s="130" t="s">
        <v>220</v>
      </c>
      <c r="J831" s="129">
        <v>2036</v>
      </c>
      <c r="K831" s="130">
        <v>30</v>
      </c>
      <c r="L831" s="130">
        <v>600</v>
      </c>
      <c r="M831" s="130">
        <v>162</v>
      </c>
      <c r="N831" s="130">
        <v>26.5285518579072</v>
      </c>
      <c r="O831" s="130">
        <v>1386.85133361816</v>
      </c>
      <c r="P831" s="130">
        <v>26.3139673197132</v>
      </c>
      <c r="R831" s="130">
        <v>11309.471160888699</v>
      </c>
      <c r="T831" s="130">
        <v>127830</v>
      </c>
      <c r="U831" s="130">
        <v>10980</v>
      </c>
      <c r="AB831" s="130">
        <v>38329.49</v>
      </c>
      <c r="AC831" s="130">
        <v>38329.491333007798</v>
      </c>
      <c r="AD831" s="130">
        <v>27.637779482109199</v>
      </c>
      <c r="AF831" s="130">
        <v>38329.491333007798</v>
      </c>
      <c r="AG831" s="130">
        <v>38642.061889648401</v>
      </c>
      <c r="AH831" s="130">
        <v>26.636353397065701</v>
      </c>
      <c r="AI831" s="130">
        <v>36940.662231445298</v>
      </c>
      <c r="AL831" s="130">
        <v>0</v>
      </c>
      <c r="AM831" s="130">
        <v>-1388.8291015625</v>
      </c>
    </row>
    <row r="832" spans="1:39" ht="16.5" hidden="1" x14ac:dyDescent="0.5">
      <c r="A832" s="20" t="str">
        <f>INDEX(Resource_Match!$B$2:$B$17,MATCH($H832,Resource_Match!$C$2:$C$17,0))</f>
        <v>Solar</v>
      </c>
      <c r="B832" s="20" t="str">
        <f>INDEX(Resource_Match!$A$2:$A$17,MATCH($H832,Resource_Match!$C$2:$C$17,0))</f>
        <v>Utility Solar</v>
      </c>
      <c r="C832" s="20" t="str">
        <f>IFERROR(INDEX(Project_Match!$C$3:$C$151,MATCH(I832,Project_Match!$A$3:$A$151,0)),"")</f>
        <v>New Solar</v>
      </c>
      <c r="D832" s="129" t="s">
        <v>410</v>
      </c>
      <c r="E832" s="129">
        <v>0</v>
      </c>
      <c r="F832" s="129" t="s">
        <v>407</v>
      </c>
      <c r="G832" s="130" t="s">
        <v>407</v>
      </c>
      <c r="H832" s="130" t="s">
        <v>45</v>
      </c>
      <c r="I832" s="130" t="s">
        <v>221</v>
      </c>
      <c r="J832" s="129">
        <v>2036</v>
      </c>
      <c r="K832" s="130">
        <v>15</v>
      </c>
      <c r="L832" s="130">
        <v>300</v>
      </c>
      <c r="M832" s="130">
        <v>81</v>
      </c>
      <c r="N832" s="130">
        <v>26.5285518579072</v>
      </c>
      <c r="O832" s="130">
        <v>693.42566680908203</v>
      </c>
      <c r="P832" s="130">
        <v>26.3139673197132</v>
      </c>
      <c r="R832" s="130">
        <v>5654.7355804443396</v>
      </c>
      <c r="T832" s="130">
        <v>63915</v>
      </c>
      <c r="U832" s="130">
        <v>5490</v>
      </c>
      <c r="AB832" s="130">
        <v>18913.689999999999</v>
      </c>
      <c r="AC832" s="130">
        <v>18913.689941406301</v>
      </c>
      <c r="AD832" s="130">
        <v>27.2757280941746</v>
      </c>
      <c r="AF832" s="130">
        <v>18913.689941406301</v>
      </c>
      <c r="AG832" s="130">
        <v>19067.927246093801</v>
      </c>
      <c r="AH832" s="130">
        <v>26.636353397065701</v>
      </c>
      <c r="AI832" s="130">
        <v>18470.3311157227</v>
      </c>
      <c r="AL832" s="130">
        <v>0</v>
      </c>
      <c r="AM832" s="130">
        <v>-443.35882568359398</v>
      </c>
    </row>
    <row r="833" spans="1:39" ht="16.5" hidden="1" x14ac:dyDescent="0.5">
      <c r="A833" s="20" t="str">
        <f>INDEX(Resource_Match!$B$2:$B$17,MATCH($H833,Resource_Match!$C$2:$C$17,0))</f>
        <v>Solar</v>
      </c>
      <c r="B833" s="20" t="str">
        <f>INDEX(Resource_Match!$A$2:$A$17,MATCH($H833,Resource_Match!$C$2:$C$17,0))</f>
        <v>Utility Solar</v>
      </c>
      <c r="C833" s="20" t="str">
        <f>IFERROR(INDEX(Project_Match!$C$3:$C$151,MATCH(I833,Project_Match!$A$3:$A$151,0)),"")</f>
        <v>New Solar</v>
      </c>
      <c r="D833" s="129" t="s">
        <v>410</v>
      </c>
      <c r="E833" s="129">
        <v>0</v>
      </c>
      <c r="F833" s="129" t="s">
        <v>407</v>
      </c>
      <c r="G833" s="130" t="s">
        <v>407</v>
      </c>
      <c r="H833" s="130" t="s">
        <v>45</v>
      </c>
      <c r="I833" s="130" t="s">
        <v>222</v>
      </c>
      <c r="J833" s="129">
        <v>2036</v>
      </c>
      <c r="K833" s="130">
        <v>1</v>
      </c>
      <c r="L833" s="130">
        <v>20</v>
      </c>
      <c r="M833" s="130">
        <v>5.4000000953674299</v>
      </c>
      <c r="N833" s="130">
        <v>26.528553151693501</v>
      </c>
      <c r="O833" s="130">
        <v>46.228379964828498</v>
      </c>
      <c r="P833" s="130">
        <v>26.3139685592148</v>
      </c>
      <c r="R833" s="130">
        <v>376.982371330261</v>
      </c>
      <c r="T833" s="130">
        <v>4261</v>
      </c>
      <c r="U833" s="130">
        <v>366</v>
      </c>
      <c r="AB833" s="130">
        <v>1244.31</v>
      </c>
      <c r="AC833" s="130">
        <v>1244.3118324279801</v>
      </c>
      <c r="AD833" s="130">
        <v>26.916622070136899</v>
      </c>
      <c r="AF833" s="130">
        <v>1244.3118324279801</v>
      </c>
      <c r="AG833" s="130">
        <v>1254.4589271545401</v>
      </c>
      <c r="AH833" s="130">
        <v>26.636351152156301</v>
      </c>
      <c r="AI833" s="130">
        <v>1231.35536193848</v>
      </c>
      <c r="AL833" s="130">
        <v>0</v>
      </c>
      <c r="AM833" s="130">
        <v>-12.956470489501999</v>
      </c>
    </row>
    <row r="834" spans="1:39" x14ac:dyDescent="0.5">
      <c r="A834" s="20" t="str">
        <f>INDEX(Resource_Match!$B$2:$B$17,MATCH($H834,Resource_Match!$C$2:$C$17,0))</f>
        <v>Gas</v>
      </c>
      <c r="B834" s="20" t="str">
        <f>INDEX(Resource_Match!$A$2:$A$17,MATCH($H834,Resource_Match!$C$2:$C$17,0))</f>
        <v>Gas</v>
      </c>
      <c r="C834" s="20" t="str">
        <f>IFERROR(INDEX(Project_Match!$C$3:$C$151,MATCH(I834,Project_Match!$A$3:$A$151,0)),"")</f>
        <v/>
      </c>
      <c r="D834" s="129" t="s">
        <v>410</v>
      </c>
      <c r="E834" s="129">
        <v>0</v>
      </c>
      <c r="F834" s="129" t="s">
        <v>407</v>
      </c>
      <c r="G834" s="130" t="s">
        <v>407</v>
      </c>
      <c r="H834" s="130" t="s">
        <v>41</v>
      </c>
      <c r="I834" s="130" t="s">
        <v>445</v>
      </c>
      <c r="J834" s="129">
        <v>2036</v>
      </c>
      <c r="K834" s="130">
        <v>1</v>
      </c>
      <c r="L834" s="130">
        <v>125</v>
      </c>
      <c r="M834" s="130">
        <v>125</v>
      </c>
      <c r="N834" s="130">
        <v>87.469320523065704</v>
      </c>
      <c r="AE834" s="130">
        <v>1321.0915832519499</v>
      </c>
      <c r="AF834" s="130">
        <v>1321.0915832519499</v>
      </c>
      <c r="AG834" s="130">
        <v>1321.0915832519499</v>
      </c>
      <c r="AL834" s="130">
        <v>0</v>
      </c>
      <c r="AM834" s="130">
        <v>-1321.0915832519499</v>
      </c>
    </row>
    <row r="835" spans="1:39" ht="16.5" hidden="1" x14ac:dyDescent="0.5">
      <c r="A835" s="20" t="str">
        <f>INDEX(Resource_Match!$B$2:$B$17,MATCH($H835,Resource_Match!$C$2:$C$17,0))</f>
        <v>Coal</v>
      </c>
      <c r="B835" s="20" t="str">
        <f>INDEX(Resource_Match!$A$2:$A$17,MATCH($H835,Resource_Match!$C$2:$C$17,0))</f>
        <v>Coal</v>
      </c>
      <c r="C835" s="20" t="str">
        <f>IFERROR(INDEX(Project_Match!$C$3:$C$151,MATCH(I835,Project_Match!$A$3:$A$151,0)),"")</f>
        <v/>
      </c>
      <c r="D835" s="129" t="s">
        <v>410</v>
      </c>
      <c r="E835" s="129">
        <v>0</v>
      </c>
      <c r="F835" s="129" t="s">
        <v>407</v>
      </c>
      <c r="G835" s="130" t="s">
        <v>407</v>
      </c>
      <c r="H835" s="130" t="s">
        <v>38</v>
      </c>
      <c r="I835" s="130" t="s">
        <v>339</v>
      </c>
      <c r="J835" s="129">
        <v>2037</v>
      </c>
      <c r="K835" s="130">
        <v>1</v>
      </c>
      <c r="L835" s="130">
        <v>385</v>
      </c>
      <c r="M835" s="130">
        <v>385</v>
      </c>
      <c r="N835" s="130">
        <v>45.034894370342798</v>
      </c>
      <c r="O835" s="130">
        <v>1213.1993064880401</v>
      </c>
      <c r="P835" s="130">
        <v>35.972226368025801</v>
      </c>
      <c r="R835" s="130">
        <v>1349.8545436859099</v>
      </c>
      <c r="S835" s="130">
        <v>271</v>
      </c>
      <c r="T835" s="130">
        <v>3945.0566711425799</v>
      </c>
      <c r="U835" s="130">
        <v>0</v>
      </c>
      <c r="V835" s="130">
        <v>9510.5679211528404</v>
      </c>
      <c r="W835" s="130">
        <v>11538214.40625</v>
      </c>
      <c r="X835" s="130">
        <v>37274.341186523401</v>
      </c>
      <c r="Z835" s="130">
        <v>3.2305120943438799</v>
      </c>
      <c r="AB835" s="130">
        <v>3213.6</v>
      </c>
      <c r="AC835" s="130">
        <v>40487.936767578103</v>
      </c>
      <c r="AD835" s="130">
        <v>33.372865077529902</v>
      </c>
      <c r="AF835" s="130">
        <v>40487.936767578103</v>
      </c>
      <c r="AG835" s="130">
        <v>21946.635437011701</v>
      </c>
      <c r="AH835" s="130">
        <v>36.129066098343102</v>
      </c>
      <c r="AI835" s="130">
        <v>43831.757934570298</v>
      </c>
      <c r="AL835" s="130">
        <v>0</v>
      </c>
      <c r="AM835" s="130">
        <v>3343.8211669921898</v>
      </c>
    </row>
    <row r="836" spans="1:39" ht="16.5" hidden="1" x14ac:dyDescent="0.5">
      <c r="A836" s="20" t="str">
        <f>INDEX(Resource_Match!$B$2:$B$17,MATCH($H836,Resource_Match!$C$2:$C$17,0))</f>
        <v>Coal</v>
      </c>
      <c r="B836" s="20" t="str">
        <f>INDEX(Resource_Match!$A$2:$A$17,MATCH($H836,Resource_Match!$C$2:$C$17,0))</f>
        <v>Coal</v>
      </c>
      <c r="C836" s="20" t="str">
        <f>IFERROR(INDEX(Project_Match!$C$3:$C$151,MATCH(I836,Project_Match!$A$3:$A$151,0)),"")</f>
        <v/>
      </c>
      <c r="D836" s="129" t="s">
        <v>410</v>
      </c>
      <c r="E836" s="129">
        <v>0</v>
      </c>
      <c r="F836" s="129" t="s">
        <v>407</v>
      </c>
      <c r="G836" s="130" t="s">
        <v>407</v>
      </c>
      <c r="H836" s="130" t="s">
        <v>38</v>
      </c>
      <c r="I836" s="130" t="s">
        <v>340</v>
      </c>
      <c r="J836" s="129">
        <v>2037</v>
      </c>
      <c r="K836" s="130">
        <v>1</v>
      </c>
      <c r="L836" s="130">
        <v>395</v>
      </c>
      <c r="M836" s="130">
        <v>395</v>
      </c>
      <c r="N836" s="130">
        <v>45.034886481382799</v>
      </c>
      <c r="O836" s="130">
        <v>1199.6554794311501</v>
      </c>
      <c r="P836" s="130">
        <v>34.670119629823503</v>
      </c>
      <c r="R836" s="130">
        <v>1349.8545436859099</v>
      </c>
      <c r="S836" s="130">
        <v>357</v>
      </c>
      <c r="T836" s="130">
        <v>3945.0566711425799</v>
      </c>
      <c r="U836" s="130">
        <v>0</v>
      </c>
      <c r="V836" s="130">
        <v>9510.6916178219199</v>
      </c>
      <c r="W836" s="130">
        <v>11409553.3125</v>
      </c>
      <c r="X836" s="130">
        <v>36858.688110351599</v>
      </c>
      <c r="Z836" s="130">
        <v>3.2305110551497398</v>
      </c>
      <c r="AB836" s="130">
        <v>3272.93</v>
      </c>
      <c r="AC836" s="130">
        <v>40131.619750976599</v>
      </c>
      <c r="AD836" s="130">
        <v>33.452620722414402</v>
      </c>
      <c r="AF836" s="130">
        <v>40131.619750976599</v>
      </c>
      <c r="AG836" s="130">
        <v>21546.283630371101</v>
      </c>
      <c r="AH836" s="130">
        <v>36.265362160740501</v>
      </c>
      <c r="AI836" s="130">
        <v>43505.9404296875</v>
      </c>
      <c r="AL836" s="130">
        <v>0</v>
      </c>
      <c r="AM836" s="130">
        <v>3374.3206787109398</v>
      </c>
    </row>
    <row r="837" spans="1:39" ht="16.5" hidden="1" x14ac:dyDescent="0.5">
      <c r="A837" s="20" t="str">
        <f>INDEX(Resource_Match!$B$2:$B$17,MATCH($H837,Resource_Match!$C$2:$C$17,0))</f>
        <v>Solar</v>
      </c>
      <c r="B837" s="20" t="str">
        <f>INDEX(Resource_Match!$A$2:$A$17,MATCH($H837,Resource_Match!$C$2:$C$17,0))</f>
        <v>Utility Solar</v>
      </c>
      <c r="C837" s="20" t="str">
        <f>IFERROR(INDEX(Project_Match!$C$3:$C$151,MATCH(I837,Project_Match!$A$3:$A$151,0)),"")</f>
        <v>New Solar</v>
      </c>
      <c r="D837" s="129" t="s">
        <v>410</v>
      </c>
      <c r="E837" s="129">
        <v>0</v>
      </c>
      <c r="F837" s="129" t="s">
        <v>407</v>
      </c>
      <c r="G837" s="130" t="s">
        <v>407</v>
      </c>
      <c r="H837" s="130" t="s">
        <v>45</v>
      </c>
      <c r="I837" s="130" t="s">
        <v>265</v>
      </c>
      <c r="J837" s="129">
        <v>2037</v>
      </c>
      <c r="K837" s="130">
        <v>5</v>
      </c>
      <c r="L837" s="130">
        <v>100</v>
      </c>
      <c r="M837" s="130">
        <v>64</v>
      </c>
      <c r="N837" s="130">
        <v>26.5806089253186</v>
      </c>
      <c r="O837" s="130">
        <v>230.89705562591601</v>
      </c>
      <c r="P837" s="130">
        <v>26.358111372821401</v>
      </c>
      <c r="R837" s="130">
        <v>1949.07898330688</v>
      </c>
      <c r="T837" s="130">
        <v>21235</v>
      </c>
      <c r="U837" s="130">
        <v>1825</v>
      </c>
      <c r="AB837" s="130">
        <v>10002.06</v>
      </c>
      <c r="AC837" s="130">
        <v>10002.0566711426</v>
      </c>
      <c r="AD837" s="130">
        <v>43.318251261494098</v>
      </c>
      <c r="AF837" s="130">
        <v>10002.0566711426</v>
      </c>
      <c r="AG837" s="130">
        <v>10086.487487793</v>
      </c>
      <c r="AH837" s="130">
        <v>27.276256146243998</v>
      </c>
      <c r="AI837" s="130">
        <v>6298.0072326660202</v>
      </c>
      <c r="AL837" s="130">
        <v>0</v>
      </c>
      <c r="AM837" s="130">
        <v>-3704.0494384765602</v>
      </c>
    </row>
    <row r="838" spans="1:39" ht="16.5" hidden="1" x14ac:dyDescent="0.5">
      <c r="A838" s="20" t="str">
        <f>INDEX(Resource_Match!$B$2:$B$17,MATCH($H838,Resource_Match!$C$2:$C$17,0))</f>
        <v>Solar</v>
      </c>
      <c r="B838" s="20" t="str">
        <f>INDEX(Resource_Match!$A$2:$A$17,MATCH($H838,Resource_Match!$C$2:$C$17,0))</f>
        <v>Utility Solar</v>
      </c>
      <c r="C838" s="20" t="str">
        <f>IFERROR(INDEX(Project_Match!$C$3:$C$151,MATCH(I838,Project_Match!$A$3:$A$151,0)),"")</f>
        <v>New Solar</v>
      </c>
      <c r="D838" s="129" t="s">
        <v>410</v>
      </c>
      <c r="E838" s="129">
        <v>0</v>
      </c>
      <c r="F838" s="129" t="s">
        <v>407</v>
      </c>
      <c r="G838" s="130" t="s">
        <v>407</v>
      </c>
      <c r="H838" s="130" t="s">
        <v>45</v>
      </c>
      <c r="I838" s="130" t="s">
        <v>219</v>
      </c>
      <c r="J838" s="129">
        <v>2037</v>
      </c>
      <c r="K838" s="130">
        <v>30</v>
      </c>
      <c r="L838" s="130">
        <v>600</v>
      </c>
      <c r="M838" s="130">
        <v>162</v>
      </c>
      <c r="N838" s="130">
        <v>26.5806092156304</v>
      </c>
      <c r="O838" s="130">
        <v>1385.38234710693</v>
      </c>
      <c r="P838" s="130">
        <v>26.358111626844199</v>
      </c>
      <c r="R838" s="130">
        <v>11694.473922729499</v>
      </c>
      <c r="T838" s="130">
        <v>127410</v>
      </c>
      <c r="U838" s="130">
        <v>10950</v>
      </c>
      <c r="AB838" s="130">
        <v>39648.089999999997</v>
      </c>
      <c r="AC838" s="130">
        <v>39648.086059570298</v>
      </c>
      <c r="AD838" s="130">
        <v>28.618876328521601</v>
      </c>
      <c r="AF838" s="130">
        <v>39648.086059570298</v>
      </c>
      <c r="AG838" s="130">
        <v>39982.768798828103</v>
      </c>
      <c r="AH838" s="130">
        <v>27.2762568966731</v>
      </c>
      <c r="AI838" s="130">
        <v>37788.044799804702</v>
      </c>
      <c r="AL838" s="130">
        <v>0</v>
      </c>
      <c r="AM838" s="130">
        <v>-1860.04125976563</v>
      </c>
    </row>
    <row r="839" spans="1:39" ht="16.5" hidden="1" x14ac:dyDescent="0.5">
      <c r="A839" s="20" t="str">
        <f>INDEX(Resource_Match!$B$2:$B$17,MATCH($H839,Resource_Match!$C$2:$C$17,0))</f>
        <v>Solar</v>
      </c>
      <c r="B839" s="20" t="str">
        <f>INDEX(Resource_Match!$A$2:$A$17,MATCH($H839,Resource_Match!$C$2:$C$17,0))</f>
        <v>Utility Solar</v>
      </c>
      <c r="C839" s="20" t="str">
        <f>IFERROR(INDEX(Project_Match!$C$3:$C$151,MATCH(I839,Project_Match!$A$3:$A$151,0)),"")</f>
        <v>New Solar</v>
      </c>
      <c r="D839" s="129" t="s">
        <v>410</v>
      </c>
      <c r="E839" s="129">
        <v>0</v>
      </c>
      <c r="F839" s="129" t="s">
        <v>407</v>
      </c>
      <c r="G839" s="130" t="s">
        <v>407</v>
      </c>
      <c r="H839" s="130" t="s">
        <v>45</v>
      </c>
      <c r="I839" s="130" t="s">
        <v>220</v>
      </c>
      <c r="J839" s="129">
        <v>2037</v>
      </c>
      <c r="K839" s="130">
        <v>30</v>
      </c>
      <c r="L839" s="130">
        <v>600</v>
      </c>
      <c r="M839" s="130">
        <v>162</v>
      </c>
      <c r="N839" s="130">
        <v>26.5806092156304</v>
      </c>
      <c r="O839" s="130">
        <v>1385.38234710693</v>
      </c>
      <c r="P839" s="130">
        <v>26.358111626844199</v>
      </c>
      <c r="R839" s="130">
        <v>11694.473922729499</v>
      </c>
      <c r="T839" s="130">
        <v>127410</v>
      </c>
      <c r="U839" s="130">
        <v>10950</v>
      </c>
      <c r="AB839" s="130">
        <v>39131.25</v>
      </c>
      <c r="AC839" s="130">
        <v>39131.2451171875</v>
      </c>
      <c r="AD839" s="130">
        <v>28.2458089630668</v>
      </c>
      <c r="AF839" s="130">
        <v>39131.2451171875</v>
      </c>
      <c r="AG839" s="130">
        <v>39461.563598632798</v>
      </c>
      <c r="AH839" s="130">
        <v>27.2762568966731</v>
      </c>
      <c r="AI839" s="130">
        <v>37788.044799804702</v>
      </c>
      <c r="AL839" s="130">
        <v>0</v>
      </c>
      <c r="AM839" s="130">
        <v>-1343.20031738281</v>
      </c>
    </row>
    <row r="840" spans="1:39" ht="16.5" hidden="1" x14ac:dyDescent="0.5">
      <c r="A840" s="20" t="str">
        <f>INDEX(Resource_Match!$B$2:$B$17,MATCH($H840,Resource_Match!$C$2:$C$17,0))</f>
        <v>Solar</v>
      </c>
      <c r="B840" s="20" t="str">
        <f>INDEX(Resource_Match!$A$2:$A$17,MATCH($H840,Resource_Match!$C$2:$C$17,0))</f>
        <v>Utility Solar</v>
      </c>
      <c r="C840" s="20" t="str">
        <f>IFERROR(INDEX(Project_Match!$C$3:$C$151,MATCH(I840,Project_Match!$A$3:$A$151,0)),"")</f>
        <v>New Solar</v>
      </c>
      <c r="D840" s="129" t="s">
        <v>410</v>
      </c>
      <c r="E840" s="129">
        <v>0</v>
      </c>
      <c r="F840" s="129" t="s">
        <v>407</v>
      </c>
      <c r="G840" s="130" t="s">
        <v>407</v>
      </c>
      <c r="H840" s="130" t="s">
        <v>45</v>
      </c>
      <c r="I840" s="130" t="s">
        <v>221</v>
      </c>
      <c r="J840" s="129">
        <v>2037</v>
      </c>
      <c r="K840" s="130">
        <v>15</v>
      </c>
      <c r="L840" s="130">
        <v>300</v>
      </c>
      <c r="M840" s="130">
        <v>81</v>
      </c>
      <c r="N840" s="130">
        <v>26.5806092156304</v>
      </c>
      <c r="O840" s="130">
        <v>692.69117355346702</v>
      </c>
      <c r="P840" s="130">
        <v>26.358111626844199</v>
      </c>
      <c r="R840" s="130">
        <v>5847.2369613647497</v>
      </c>
      <c r="T840" s="130">
        <v>63705</v>
      </c>
      <c r="U840" s="130">
        <v>5475</v>
      </c>
      <c r="AB840" s="130">
        <v>19309.32</v>
      </c>
      <c r="AC840" s="130">
        <v>19309.315246581999</v>
      </c>
      <c r="AD840" s="130">
        <v>27.8757922488406</v>
      </c>
      <c r="AF840" s="130">
        <v>19309.315246581999</v>
      </c>
      <c r="AG840" s="130">
        <v>19472.310058593801</v>
      </c>
      <c r="AH840" s="130">
        <v>27.2762568966731</v>
      </c>
      <c r="AI840" s="130">
        <v>18894.0223999023</v>
      </c>
      <c r="AL840" s="130">
        <v>0</v>
      </c>
      <c r="AM840" s="130">
        <v>-415.29284667968801</v>
      </c>
    </row>
    <row r="841" spans="1:39" ht="16.5" hidden="1" x14ac:dyDescent="0.5">
      <c r="A841" s="20" t="str">
        <f>INDEX(Resource_Match!$B$2:$B$17,MATCH($H841,Resource_Match!$C$2:$C$17,0))</f>
        <v>Solar</v>
      </c>
      <c r="B841" s="20" t="str">
        <f>INDEX(Resource_Match!$A$2:$A$17,MATCH($H841,Resource_Match!$C$2:$C$17,0))</f>
        <v>Utility Solar</v>
      </c>
      <c r="C841" s="20" t="str">
        <f>IFERROR(INDEX(Project_Match!$C$3:$C$151,MATCH(I841,Project_Match!$A$3:$A$151,0)),"")</f>
        <v>New Solar</v>
      </c>
      <c r="D841" s="129" t="s">
        <v>410</v>
      </c>
      <c r="E841" s="129">
        <v>0</v>
      </c>
      <c r="F841" s="129" t="s">
        <v>407</v>
      </c>
      <c r="G841" s="130" t="s">
        <v>407</v>
      </c>
      <c r="H841" s="130" t="s">
        <v>45</v>
      </c>
      <c r="I841" s="130" t="s">
        <v>222</v>
      </c>
      <c r="J841" s="129">
        <v>2037</v>
      </c>
      <c r="K841" s="130">
        <v>1</v>
      </c>
      <c r="L841" s="130">
        <v>20</v>
      </c>
      <c r="M841" s="130">
        <v>5.4000000953674299</v>
      </c>
      <c r="N841" s="130">
        <v>26.5806090069688</v>
      </c>
      <c r="O841" s="130">
        <v>46.1794111728668</v>
      </c>
      <c r="P841" s="130">
        <v>26.358111400038101</v>
      </c>
      <c r="R841" s="130">
        <v>389.81578636169399</v>
      </c>
      <c r="T841" s="130">
        <v>4247</v>
      </c>
      <c r="U841" s="130">
        <v>365</v>
      </c>
      <c r="AB841" s="130">
        <v>1270.3399999999999</v>
      </c>
      <c r="AC841" s="130">
        <v>1270.33961868286</v>
      </c>
      <c r="AD841" s="130">
        <v>27.5087877133709</v>
      </c>
      <c r="AF841" s="130">
        <v>1270.33961868286</v>
      </c>
      <c r="AG841" s="130">
        <v>1281.06297683716</v>
      </c>
      <c r="AH841" s="130">
        <v>27.276257968454001</v>
      </c>
      <c r="AI841" s="130">
        <v>1259.6015319824201</v>
      </c>
      <c r="AL841" s="130">
        <v>0</v>
      </c>
      <c r="AM841" s="130">
        <v>-10.738086700439499</v>
      </c>
    </row>
    <row r="842" spans="1:39" x14ac:dyDescent="0.5">
      <c r="A842" s="20" t="str">
        <f>INDEX(Resource_Match!$B$2:$B$17,MATCH($H842,Resource_Match!$C$2:$C$17,0))</f>
        <v>Gas</v>
      </c>
      <c r="B842" s="20" t="str">
        <f>INDEX(Resource_Match!$A$2:$A$17,MATCH($H842,Resource_Match!$C$2:$C$17,0))</f>
        <v>Gas</v>
      </c>
      <c r="C842" s="20" t="str">
        <f>IFERROR(INDEX(Project_Match!$C$3:$C$151,MATCH(I842,Project_Match!$A$3:$A$151,0)),"")</f>
        <v/>
      </c>
      <c r="D842" s="129" t="s">
        <v>410</v>
      </c>
      <c r="E842" s="129">
        <v>0</v>
      </c>
      <c r="F842" s="129" t="s">
        <v>407</v>
      </c>
      <c r="G842" s="130" t="s">
        <v>407</v>
      </c>
      <c r="H842" s="130" t="s">
        <v>41</v>
      </c>
      <c r="I842" s="130" t="s">
        <v>445</v>
      </c>
      <c r="J842" s="129">
        <v>2037</v>
      </c>
      <c r="K842" s="130">
        <v>1</v>
      </c>
      <c r="L842" s="130">
        <v>125</v>
      </c>
      <c r="M842" s="130">
        <v>125</v>
      </c>
      <c r="N842" s="130">
        <v>87.457633519281501</v>
      </c>
      <c r="AE842" s="130">
        <v>1350.15563964844</v>
      </c>
      <c r="AF842" s="130">
        <v>1350.15563964844</v>
      </c>
      <c r="AG842" s="130">
        <v>1350.15563964844</v>
      </c>
      <c r="AL842" s="130">
        <v>0</v>
      </c>
      <c r="AM842" s="130">
        <v>-1350.15563964844</v>
      </c>
    </row>
    <row r="843" spans="1:39" ht="16.5" hidden="1" x14ac:dyDescent="0.5">
      <c r="A843" s="20" t="str">
        <f>INDEX(Resource_Match!$B$2:$B$17,MATCH($H843,Resource_Match!$C$2:$C$17,0))</f>
        <v>Coal</v>
      </c>
      <c r="B843" s="20" t="str">
        <f>INDEX(Resource_Match!$A$2:$A$17,MATCH($H843,Resource_Match!$C$2:$C$17,0))</f>
        <v>Coal</v>
      </c>
      <c r="C843" s="20" t="str">
        <f>IFERROR(INDEX(Project_Match!$C$3:$C$151,MATCH(I843,Project_Match!$A$3:$A$151,0)),"")</f>
        <v/>
      </c>
      <c r="D843" s="129" t="s">
        <v>410</v>
      </c>
      <c r="E843" s="129">
        <v>0</v>
      </c>
      <c r="F843" s="129" t="s">
        <v>407</v>
      </c>
      <c r="G843" s="130" t="s">
        <v>407</v>
      </c>
      <c r="H843" s="130" t="s">
        <v>38</v>
      </c>
      <c r="I843" s="130" t="s">
        <v>339</v>
      </c>
      <c r="J843" s="129">
        <v>2038</v>
      </c>
      <c r="K843" s="130">
        <v>1</v>
      </c>
      <c r="L843" s="130">
        <v>385</v>
      </c>
      <c r="M843" s="130">
        <v>385</v>
      </c>
      <c r="N843" s="130">
        <v>45.034885321662799</v>
      </c>
      <c r="O843" s="130">
        <v>1205.9172744750999</v>
      </c>
      <c r="P843" s="130">
        <v>35.7563089152315</v>
      </c>
      <c r="R843" s="130">
        <v>1741.87575912476</v>
      </c>
      <c r="S843" s="130">
        <v>256</v>
      </c>
      <c r="T843" s="130">
        <v>3945.05662536621</v>
      </c>
      <c r="U843" s="130">
        <v>0</v>
      </c>
      <c r="V843" s="130">
        <v>9513.7244478430493</v>
      </c>
      <c r="W843" s="130">
        <v>11472764.65625</v>
      </c>
      <c r="X843" s="130">
        <v>37989.873535156301</v>
      </c>
      <c r="Z843" s="130">
        <v>3.3113094074025602</v>
      </c>
      <c r="AB843" s="130">
        <v>3263.01</v>
      </c>
      <c r="AC843" s="130">
        <v>41252.885131835901</v>
      </c>
      <c r="AD843" s="130">
        <v>34.208718960255503</v>
      </c>
      <c r="AF843" s="130">
        <v>41252.885131835901</v>
      </c>
      <c r="AG843" s="130">
        <v>22254.065307617198</v>
      </c>
      <c r="AH843" s="130">
        <v>37.250618882190601</v>
      </c>
      <c r="AI843" s="130">
        <v>44921.164794921897</v>
      </c>
      <c r="AL843" s="130">
        <v>0</v>
      </c>
      <c r="AM843" s="130">
        <v>3668.2796630859398</v>
      </c>
    </row>
    <row r="844" spans="1:39" ht="16.5" hidden="1" x14ac:dyDescent="0.5">
      <c r="A844" s="20" t="str">
        <f>INDEX(Resource_Match!$B$2:$B$17,MATCH($H844,Resource_Match!$C$2:$C$17,0))</f>
        <v>Coal</v>
      </c>
      <c r="B844" s="20" t="str">
        <f>INDEX(Resource_Match!$A$2:$A$17,MATCH($H844,Resource_Match!$C$2:$C$17,0))</f>
        <v>Coal</v>
      </c>
      <c r="C844" s="20" t="str">
        <f>IFERROR(INDEX(Project_Match!$C$3:$C$151,MATCH(I844,Project_Match!$A$3:$A$151,0)),"")</f>
        <v/>
      </c>
      <c r="D844" s="129" t="s">
        <v>410</v>
      </c>
      <c r="E844" s="129">
        <v>0</v>
      </c>
      <c r="F844" s="129" t="s">
        <v>407</v>
      </c>
      <c r="G844" s="130" t="s">
        <v>407</v>
      </c>
      <c r="H844" s="130" t="s">
        <v>38</v>
      </c>
      <c r="I844" s="130" t="s">
        <v>340</v>
      </c>
      <c r="J844" s="129">
        <v>2038</v>
      </c>
      <c r="K844" s="130">
        <v>1</v>
      </c>
      <c r="L844" s="130">
        <v>395</v>
      </c>
      <c r="M844" s="130">
        <v>395</v>
      </c>
      <c r="N844" s="130">
        <v>45.034890891182599</v>
      </c>
      <c r="O844" s="130">
        <v>1192.7042503356899</v>
      </c>
      <c r="P844" s="130">
        <v>34.4692286670046</v>
      </c>
      <c r="R844" s="130">
        <v>1741.87575912476</v>
      </c>
      <c r="S844" s="130">
        <v>374</v>
      </c>
      <c r="T844" s="130">
        <v>3945.05662536621</v>
      </c>
      <c r="U844" s="130">
        <v>0</v>
      </c>
      <c r="V844" s="130">
        <v>9513.8726736374592</v>
      </c>
      <c r="W844" s="130">
        <v>11347236.375</v>
      </c>
      <c r="X844" s="130">
        <v>37574.222778320298</v>
      </c>
      <c r="Z844" s="130">
        <v>3.3113104844720702</v>
      </c>
      <c r="AB844" s="130">
        <v>3323.97</v>
      </c>
      <c r="AC844" s="130">
        <v>40898.193237304702</v>
      </c>
      <c r="AD844" s="130">
        <v>34.290305602410399</v>
      </c>
      <c r="AF844" s="130">
        <v>40898.193237304702</v>
      </c>
      <c r="AG844" s="130">
        <v>21854.417480468801</v>
      </c>
      <c r="AH844" s="130">
        <v>37.403024329957802</v>
      </c>
      <c r="AI844" s="130">
        <v>44610.74609375</v>
      </c>
      <c r="AL844" s="130">
        <v>0</v>
      </c>
      <c r="AM844" s="130">
        <v>3712.5528564453102</v>
      </c>
    </row>
    <row r="845" spans="1:39" ht="16.5" hidden="1" x14ac:dyDescent="0.5">
      <c r="A845" s="20" t="str">
        <f>INDEX(Resource_Match!$B$2:$B$17,MATCH($H845,Resource_Match!$C$2:$C$17,0))</f>
        <v>Solar</v>
      </c>
      <c r="B845" s="20" t="str">
        <f>INDEX(Resource_Match!$A$2:$A$17,MATCH($H845,Resource_Match!$C$2:$C$17,0))</f>
        <v>Utility Solar</v>
      </c>
      <c r="C845" s="20" t="str">
        <f>IFERROR(INDEX(Project_Match!$C$3:$C$151,MATCH(I845,Project_Match!$A$3:$A$151,0)),"")</f>
        <v>New Solar</v>
      </c>
      <c r="D845" s="129" t="s">
        <v>410</v>
      </c>
      <c r="E845" s="129">
        <v>0</v>
      </c>
      <c r="F845" s="129" t="s">
        <v>407</v>
      </c>
      <c r="G845" s="130" t="s">
        <v>407</v>
      </c>
      <c r="H845" s="130" t="s">
        <v>45</v>
      </c>
      <c r="I845" s="130" t="s">
        <v>265</v>
      </c>
      <c r="J845" s="129">
        <v>2038</v>
      </c>
      <c r="K845" s="130">
        <v>5</v>
      </c>
      <c r="L845" s="130">
        <v>100</v>
      </c>
      <c r="M845" s="130">
        <v>64</v>
      </c>
      <c r="N845" s="130">
        <v>26.574048821784601</v>
      </c>
      <c r="O845" s="130">
        <v>230.26808452606201</v>
      </c>
      <c r="P845" s="130">
        <v>26.286311018956901</v>
      </c>
      <c r="R845" s="130">
        <v>2520.5762195587199</v>
      </c>
      <c r="T845" s="130">
        <v>21190</v>
      </c>
      <c r="U845" s="130">
        <v>1825</v>
      </c>
      <c r="AB845" s="130">
        <v>10194.26</v>
      </c>
      <c r="AC845" s="130">
        <v>10194.2566833496</v>
      </c>
      <c r="AD845" s="130">
        <v>44.271253240897202</v>
      </c>
      <c r="AF845" s="130">
        <v>10194.2566833496</v>
      </c>
      <c r="AG845" s="130">
        <v>10305.8457946777</v>
      </c>
      <c r="AH845" s="130">
        <v>26.371226234878801</v>
      </c>
      <c r="AI845" s="130">
        <v>6072.4517517089798</v>
      </c>
      <c r="AL845" s="130">
        <v>0</v>
      </c>
      <c r="AM845" s="130">
        <v>-4121.8049316406295</v>
      </c>
    </row>
    <row r="846" spans="1:39" ht="16.5" hidden="1" x14ac:dyDescent="0.5">
      <c r="A846" s="20" t="str">
        <f>INDEX(Resource_Match!$B$2:$B$17,MATCH($H846,Resource_Match!$C$2:$C$17,0))</f>
        <v>Solar</v>
      </c>
      <c r="B846" s="20" t="str">
        <f>INDEX(Resource_Match!$A$2:$A$17,MATCH($H846,Resource_Match!$C$2:$C$17,0))</f>
        <v>Utility Solar</v>
      </c>
      <c r="C846" s="20" t="str">
        <f>IFERROR(INDEX(Project_Match!$C$3:$C$151,MATCH(I846,Project_Match!$A$3:$A$151,0)),"")</f>
        <v>New Solar</v>
      </c>
      <c r="D846" s="129" t="s">
        <v>410</v>
      </c>
      <c r="E846" s="129">
        <v>0</v>
      </c>
      <c r="F846" s="129" t="s">
        <v>407</v>
      </c>
      <c r="G846" s="130" t="s">
        <v>407</v>
      </c>
      <c r="H846" s="130" t="s">
        <v>45</v>
      </c>
      <c r="I846" s="130" t="s">
        <v>219</v>
      </c>
      <c r="J846" s="129">
        <v>2038</v>
      </c>
      <c r="K846" s="130">
        <v>30</v>
      </c>
      <c r="L846" s="130">
        <v>600</v>
      </c>
      <c r="M846" s="130">
        <v>162</v>
      </c>
      <c r="N846" s="130">
        <v>26.574049329830299</v>
      </c>
      <c r="O846" s="130">
        <v>1381.60861968994</v>
      </c>
      <c r="P846" s="130">
        <v>26.2863131600065</v>
      </c>
      <c r="R846" s="130">
        <v>15123.457366943399</v>
      </c>
      <c r="T846" s="130">
        <v>127140</v>
      </c>
      <c r="U846" s="130">
        <v>10950</v>
      </c>
      <c r="AB846" s="130">
        <v>40409.96</v>
      </c>
      <c r="AC846" s="130">
        <v>40409.964233398401</v>
      </c>
      <c r="AD846" s="130">
        <v>29.2484887959567</v>
      </c>
      <c r="AF846" s="130">
        <v>40409.964233398401</v>
      </c>
      <c r="AG846" s="130">
        <v>40852.302246093801</v>
      </c>
      <c r="AH846" s="130">
        <v>26.371224396151099</v>
      </c>
      <c r="AI846" s="130">
        <v>36434.7109375</v>
      </c>
      <c r="AL846" s="130">
        <v>0</v>
      </c>
      <c r="AM846" s="130">
        <v>-3975.2532958984398</v>
      </c>
    </row>
    <row r="847" spans="1:39" ht="16.5" hidden="1" x14ac:dyDescent="0.5">
      <c r="A847" s="20" t="str">
        <f>INDEX(Resource_Match!$B$2:$B$17,MATCH($H847,Resource_Match!$C$2:$C$17,0))</f>
        <v>Solar</v>
      </c>
      <c r="B847" s="20" t="str">
        <f>INDEX(Resource_Match!$A$2:$A$17,MATCH($H847,Resource_Match!$C$2:$C$17,0))</f>
        <v>Utility Solar</v>
      </c>
      <c r="C847" s="20" t="str">
        <f>IFERROR(INDEX(Project_Match!$C$3:$C$151,MATCH(I847,Project_Match!$A$3:$A$151,0)),"")</f>
        <v>New Solar</v>
      </c>
      <c r="D847" s="129" t="s">
        <v>410</v>
      </c>
      <c r="E847" s="129">
        <v>0</v>
      </c>
      <c r="F847" s="129" t="s">
        <v>407</v>
      </c>
      <c r="G847" s="130" t="s">
        <v>407</v>
      </c>
      <c r="H847" s="130" t="s">
        <v>45</v>
      </c>
      <c r="I847" s="130" t="s">
        <v>220</v>
      </c>
      <c r="J847" s="129">
        <v>2038</v>
      </c>
      <c r="K847" s="130">
        <v>30</v>
      </c>
      <c r="L847" s="130">
        <v>600</v>
      </c>
      <c r="M847" s="130">
        <v>162</v>
      </c>
      <c r="N847" s="130">
        <v>26.574049329830299</v>
      </c>
      <c r="O847" s="130">
        <v>1381.60861968994</v>
      </c>
      <c r="P847" s="130">
        <v>26.2863131600065</v>
      </c>
      <c r="R847" s="130">
        <v>15123.457366943399</v>
      </c>
      <c r="T847" s="130">
        <v>127140</v>
      </c>
      <c r="U847" s="130">
        <v>10950</v>
      </c>
      <c r="AB847" s="130">
        <v>39883.19</v>
      </c>
      <c r="AC847" s="130">
        <v>39883.192993164099</v>
      </c>
      <c r="AD847" s="130">
        <v>28.867214944066099</v>
      </c>
      <c r="AF847" s="130">
        <v>39883.192993164099</v>
      </c>
      <c r="AG847" s="130">
        <v>40319.764282226599</v>
      </c>
      <c r="AH847" s="130">
        <v>26.371224396151099</v>
      </c>
      <c r="AI847" s="130">
        <v>36434.7109375</v>
      </c>
      <c r="AL847" s="130">
        <v>0</v>
      </c>
      <c r="AM847" s="130">
        <v>-3448.4820556640602</v>
      </c>
    </row>
    <row r="848" spans="1:39" ht="16.5" hidden="1" x14ac:dyDescent="0.5">
      <c r="A848" s="20" t="str">
        <f>INDEX(Resource_Match!$B$2:$B$17,MATCH($H848,Resource_Match!$C$2:$C$17,0))</f>
        <v>Solar</v>
      </c>
      <c r="B848" s="20" t="str">
        <f>INDEX(Resource_Match!$A$2:$A$17,MATCH($H848,Resource_Match!$C$2:$C$17,0))</f>
        <v>Utility Solar</v>
      </c>
      <c r="C848" s="20" t="str">
        <f>IFERROR(INDEX(Project_Match!$C$3:$C$151,MATCH(I848,Project_Match!$A$3:$A$151,0)),"")</f>
        <v>New Solar</v>
      </c>
      <c r="D848" s="129" t="s">
        <v>410</v>
      </c>
      <c r="E848" s="129">
        <v>0</v>
      </c>
      <c r="F848" s="129" t="s">
        <v>407</v>
      </c>
      <c r="G848" s="130" t="s">
        <v>407</v>
      </c>
      <c r="H848" s="130" t="s">
        <v>45</v>
      </c>
      <c r="I848" s="130" t="s">
        <v>221</v>
      </c>
      <c r="J848" s="129">
        <v>2038</v>
      </c>
      <c r="K848" s="130">
        <v>15</v>
      </c>
      <c r="L848" s="130">
        <v>300</v>
      </c>
      <c r="M848" s="130">
        <v>81</v>
      </c>
      <c r="N848" s="130">
        <v>26.574049329830299</v>
      </c>
      <c r="O848" s="130">
        <v>690.80430984497104</v>
      </c>
      <c r="P848" s="130">
        <v>26.2863131600065</v>
      </c>
      <c r="R848" s="130">
        <v>7561.7286834716797</v>
      </c>
      <c r="T848" s="130">
        <v>63570</v>
      </c>
      <c r="U848" s="130">
        <v>5475</v>
      </c>
      <c r="AB848" s="130">
        <v>19680.36</v>
      </c>
      <c r="AC848" s="130">
        <v>19680.362670898401</v>
      </c>
      <c r="AD848" s="130">
        <v>28.489056003884901</v>
      </c>
      <c r="AF848" s="130">
        <v>19680.362670898401</v>
      </c>
      <c r="AG848" s="130">
        <v>19895.788757324201</v>
      </c>
      <c r="AH848" s="130">
        <v>26.371224396151099</v>
      </c>
      <c r="AI848" s="130">
        <v>18217.35546875</v>
      </c>
      <c r="AL848" s="130">
        <v>0</v>
      </c>
      <c r="AM848" s="130">
        <v>-1463.00720214844</v>
      </c>
    </row>
    <row r="849" spans="1:39" ht="16.5" hidden="1" x14ac:dyDescent="0.5">
      <c r="A849" s="20" t="str">
        <f>INDEX(Resource_Match!$B$2:$B$17,MATCH($H849,Resource_Match!$C$2:$C$17,0))</f>
        <v>Solar</v>
      </c>
      <c r="B849" s="20" t="str">
        <f>INDEX(Resource_Match!$A$2:$A$17,MATCH($H849,Resource_Match!$C$2:$C$17,0))</f>
        <v>Utility Solar</v>
      </c>
      <c r="C849" s="20" t="str">
        <f>IFERROR(INDEX(Project_Match!$C$3:$C$151,MATCH(I849,Project_Match!$A$3:$A$151,0)),"")</f>
        <v>New Solar</v>
      </c>
      <c r="D849" s="129" t="s">
        <v>410</v>
      </c>
      <c r="E849" s="129">
        <v>0</v>
      </c>
      <c r="F849" s="129" t="s">
        <v>407</v>
      </c>
      <c r="G849" s="130" t="s">
        <v>407</v>
      </c>
      <c r="H849" s="130" t="s">
        <v>45</v>
      </c>
      <c r="I849" s="130" t="s">
        <v>222</v>
      </c>
      <c r="J849" s="129">
        <v>2038</v>
      </c>
      <c r="K849" s="130">
        <v>1</v>
      </c>
      <c r="L849" s="130">
        <v>20</v>
      </c>
      <c r="M849" s="130">
        <v>5.4000000953674299</v>
      </c>
      <c r="N849" s="130">
        <v>26.574048549617299</v>
      </c>
      <c r="O849" s="130">
        <v>46.053619384765597</v>
      </c>
      <c r="P849" s="130">
        <v>26.286312434227</v>
      </c>
      <c r="R849" s="130">
        <v>504.11525440216099</v>
      </c>
      <c r="T849" s="130">
        <v>4238</v>
      </c>
      <c r="U849" s="130">
        <v>365</v>
      </c>
      <c r="AB849" s="130">
        <v>1294.75</v>
      </c>
      <c r="AC849" s="130">
        <v>1294.7504348754901</v>
      </c>
      <c r="AD849" s="130">
        <v>28.113977840877101</v>
      </c>
      <c r="AF849" s="130">
        <v>1294.7504348754901</v>
      </c>
      <c r="AG849" s="130">
        <v>1308.92308807373</v>
      </c>
      <c r="AH849" s="130">
        <v>26.371224036419399</v>
      </c>
      <c r="AI849" s="130">
        <v>1214.4903144836401</v>
      </c>
      <c r="AL849" s="130">
        <v>0</v>
      </c>
      <c r="AM849" s="130">
        <v>-80.260120391845703</v>
      </c>
    </row>
    <row r="850" spans="1:39" ht="16.5" hidden="1" x14ac:dyDescent="0.5">
      <c r="A850" s="20" t="str">
        <f>INDEX(Resource_Match!$B$2:$B$17,MATCH($H850,Resource_Match!$C$2:$C$17,0))</f>
        <v>Solar</v>
      </c>
      <c r="B850" s="20" t="str">
        <f>INDEX(Resource_Match!$A$2:$A$17,MATCH($H850,Resource_Match!$C$2:$C$17,0))</f>
        <v>Utility Solar</v>
      </c>
      <c r="C850" s="20" t="str">
        <f>IFERROR(INDEX(Project_Match!$C$3:$C$151,MATCH(I850,Project_Match!$A$3:$A$151,0)),"")</f>
        <v>New Solar</v>
      </c>
      <c r="D850" s="129" t="s">
        <v>410</v>
      </c>
      <c r="E850" s="129">
        <v>0</v>
      </c>
      <c r="F850" s="129" t="s">
        <v>407</v>
      </c>
      <c r="G850" s="130" t="s">
        <v>407</v>
      </c>
      <c r="H850" s="130" t="s">
        <v>45</v>
      </c>
      <c r="I850" s="130" t="s">
        <v>230</v>
      </c>
      <c r="J850" s="129">
        <v>2038</v>
      </c>
      <c r="K850" s="130">
        <v>1</v>
      </c>
      <c r="L850" s="130">
        <v>20</v>
      </c>
      <c r="M850" s="130">
        <v>5.4000000953674299</v>
      </c>
      <c r="N850" s="130">
        <v>26.574048549617299</v>
      </c>
      <c r="O850" s="130">
        <v>46.053619384765597</v>
      </c>
      <c r="P850" s="130">
        <v>26.286312434227</v>
      </c>
      <c r="R850" s="130">
        <v>504.11525440216099</v>
      </c>
      <c r="T850" s="130">
        <v>4238</v>
      </c>
      <c r="U850" s="130">
        <v>365</v>
      </c>
      <c r="AB850" s="130">
        <v>1227.04</v>
      </c>
      <c r="AC850" s="130">
        <v>1227.0415534973099</v>
      </c>
      <c r="AD850" s="130">
        <v>26.643759380684301</v>
      </c>
      <c r="AF850" s="130">
        <v>1227.0415534973099</v>
      </c>
      <c r="AG850" s="130">
        <v>1240.4731101989701</v>
      </c>
      <c r="AH850" s="130">
        <v>26.371224036419399</v>
      </c>
      <c r="AI850" s="130">
        <v>1214.4903144836401</v>
      </c>
      <c r="AL850" s="130">
        <v>0</v>
      </c>
      <c r="AM850" s="130">
        <v>-12.5512390136719</v>
      </c>
    </row>
    <row r="851" spans="1:39" x14ac:dyDescent="0.5">
      <c r="A851" s="20" t="str">
        <f>INDEX(Resource_Match!$B$2:$B$17,MATCH($H851,Resource_Match!$C$2:$C$17,0))</f>
        <v>Gas</v>
      </c>
      <c r="B851" s="20" t="str">
        <f>INDEX(Resource_Match!$A$2:$A$17,MATCH($H851,Resource_Match!$C$2:$C$17,0))</f>
        <v>Gas</v>
      </c>
      <c r="C851" s="20" t="str">
        <f>IFERROR(INDEX(Project_Match!$C$3:$C$151,MATCH(I851,Project_Match!$A$3:$A$151,0)),"")</f>
        <v/>
      </c>
      <c r="D851" s="129" t="s">
        <v>410</v>
      </c>
      <c r="E851" s="129">
        <v>0</v>
      </c>
      <c r="F851" s="129" t="s">
        <v>407</v>
      </c>
      <c r="G851" s="130" t="s">
        <v>407</v>
      </c>
      <c r="H851" s="130" t="s">
        <v>41</v>
      </c>
      <c r="I851" s="130" t="s">
        <v>445</v>
      </c>
      <c r="J851" s="129">
        <v>2038</v>
      </c>
      <c r="K851" s="130">
        <v>1</v>
      </c>
      <c r="L851" s="130">
        <v>125</v>
      </c>
      <c r="M851" s="130">
        <v>125</v>
      </c>
      <c r="N851" s="130">
        <v>87.457640486765101</v>
      </c>
      <c r="AE851" s="130">
        <v>1379.85900878906</v>
      </c>
      <c r="AF851" s="130">
        <v>1379.85900878906</v>
      </c>
      <c r="AG851" s="130">
        <v>1379.85900878906</v>
      </c>
      <c r="AL851" s="130">
        <v>0</v>
      </c>
      <c r="AM851" s="130">
        <v>-1379.85900878906</v>
      </c>
    </row>
    <row r="852" spans="1:39" ht="16.5" hidden="1" x14ac:dyDescent="0.5">
      <c r="A852" s="20" t="str">
        <f>INDEX(Resource_Match!$B$2:$B$17,MATCH($H852,Resource_Match!$C$2:$C$17,0))</f>
        <v>Coal</v>
      </c>
      <c r="B852" s="20" t="str">
        <f>INDEX(Resource_Match!$A$2:$A$17,MATCH($H852,Resource_Match!$C$2:$C$17,0))</f>
        <v>Coal</v>
      </c>
      <c r="C852" s="20" t="str">
        <f>IFERROR(INDEX(Project_Match!$C$3:$C$151,MATCH(I852,Project_Match!$A$3:$A$151,0)),"")</f>
        <v/>
      </c>
      <c r="D852" s="129" t="s">
        <v>410</v>
      </c>
      <c r="E852" s="129">
        <v>0</v>
      </c>
      <c r="F852" s="129" t="s">
        <v>407</v>
      </c>
      <c r="G852" s="130" t="s">
        <v>407</v>
      </c>
      <c r="H852" s="130" t="s">
        <v>38</v>
      </c>
      <c r="I852" s="130" t="s">
        <v>339</v>
      </c>
      <c r="J852" s="129">
        <v>2039</v>
      </c>
      <c r="K852" s="130">
        <v>1</v>
      </c>
      <c r="L852" s="130">
        <v>385</v>
      </c>
      <c r="M852" s="130">
        <v>385</v>
      </c>
      <c r="N852" s="130">
        <v>45.034886452747799</v>
      </c>
      <c r="O852" s="130">
        <v>1208.1217422485399</v>
      </c>
      <c r="P852" s="130">
        <v>35.821672959987403</v>
      </c>
      <c r="R852" s="130">
        <v>1881.5174007415801</v>
      </c>
      <c r="S852" s="130">
        <v>234</v>
      </c>
      <c r="T852" s="130">
        <v>3945.0569915771498</v>
      </c>
      <c r="U852" s="130">
        <v>0</v>
      </c>
      <c r="V852" s="130">
        <v>9514.7971779364307</v>
      </c>
      <c r="W852" s="130">
        <v>11495033.34375</v>
      </c>
      <c r="X852" s="130">
        <v>39060.895629882798</v>
      </c>
      <c r="Z852" s="130">
        <v>3.3980671879582398</v>
      </c>
      <c r="AB852" s="130">
        <v>3339.26</v>
      </c>
      <c r="AC852" s="130">
        <v>42400.15625</v>
      </c>
      <c r="AD852" s="130">
        <v>35.095930126284799</v>
      </c>
      <c r="AF852" s="130">
        <v>42400.15625</v>
      </c>
      <c r="AG852" s="130">
        <v>22910.9943847656</v>
      </c>
      <c r="AH852" s="130">
        <v>37.747882521159497</v>
      </c>
      <c r="AI852" s="130">
        <v>45604.037597656301</v>
      </c>
      <c r="AL852" s="130">
        <v>0</v>
      </c>
      <c r="AM852" s="130">
        <v>3203.88134765625</v>
      </c>
    </row>
    <row r="853" spans="1:39" ht="16.5" hidden="1" x14ac:dyDescent="0.5">
      <c r="A853" s="20" t="str">
        <f>INDEX(Resource_Match!$B$2:$B$17,MATCH($H853,Resource_Match!$C$2:$C$17,0))</f>
        <v>Coal</v>
      </c>
      <c r="B853" s="20" t="str">
        <f>INDEX(Resource_Match!$A$2:$A$17,MATCH($H853,Resource_Match!$C$2:$C$17,0))</f>
        <v>Coal</v>
      </c>
      <c r="C853" s="20" t="str">
        <f>IFERROR(INDEX(Project_Match!$C$3:$C$151,MATCH(I853,Project_Match!$A$3:$A$151,0)),"")</f>
        <v/>
      </c>
      <c r="D853" s="129" t="s">
        <v>410</v>
      </c>
      <c r="E853" s="129">
        <v>0</v>
      </c>
      <c r="F853" s="129" t="s">
        <v>407</v>
      </c>
      <c r="G853" s="130" t="s">
        <v>407</v>
      </c>
      <c r="H853" s="130" t="s">
        <v>38</v>
      </c>
      <c r="I853" s="130" t="s">
        <v>340</v>
      </c>
      <c r="J853" s="129">
        <v>2039</v>
      </c>
      <c r="K853" s="130">
        <v>1</v>
      </c>
      <c r="L853" s="130">
        <v>395</v>
      </c>
      <c r="M853" s="130">
        <v>395</v>
      </c>
      <c r="N853" s="130">
        <v>45.034895521472301</v>
      </c>
      <c r="O853" s="130">
        <v>1195.8899765014601</v>
      </c>
      <c r="P853" s="130">
        <v>34.561296355744297</v>
      </c>
      <c r="R853" s="130">
        <v>1881.5174007415801</v>
      </c>
      <c r="S853" s="130">
        <v>370</v>
      </c>
      <c r="T853" s="130">
        <v>3945.0569915771498</v>
      </c>
      <c r="U853" s="130">
        <v>0</v>
      </c>
      <c r="V853" s="130">
        <v>9514.9431635327892</v>
      </c>
      <c r="W853" s="130">
        <v>11378825.15625</v>
      </c>
      <c r="X853" s="130">
        <v>38666.0224609375</v>
      </c>
      <c r="Z853" s="130">
        <v>3.39806807205396</v>
      </c>
      <c r="AB853" s="130">
        <v>3404.53</v>
      </c>
      <c r="AC853" s="130">
        <v>42070.55078125</v>
      </c>
      <c r="AD853" s="130">
        <v>35.179282047606002</v>
      </c>
      <c r="AF853" s="130">
        <v>42070.55078125</v>
      </c>
      <c r="AG853" s="130">
        <v>22535.481811523401</v>
      </c>
      <c r="AH853" s="130">
        <v>37.886517639357102</v>
      </c>
      <c r="AI853" s="130">
        <v>45308.106689453103</v>
      </c>
      <c r="AL853" s="130">
        <v>0</v>
      </c>
      <c r="AM853" s="130">
        <v>3237.55590820313</v>
      </c>
    </row>
    <row r="854" spans="1:39" ht="16.5" hidden="1" x14ac:dyDescent="0.5">
      <c r="A854" s="20" t="str">
        <f>INDEX(Resource_Match!$B$2:$B$17,MATCH($H854,Resource_Match!$C$2:$C$17,0))</f>
        <v>Solar</v>
      </c>
      <c r="B854" s="20" t="str">
        <f>INDEX(Resource_Match!$A$2:$A$17,MATCH($H854,Resource_Match!$C$2:$C$17,0))</f>
        <v>Utility Solar</v>
      </c>
      <c r="C854" s="20" t="str">
        <f>IFERROR(INDEX(Project_Match!$C$3:$C$151,MATCH(I854,Project_Match!$A$3:$A$151,0)),"")</f>
        <v>New Solar</v>
      </c>
      <c r="D854" s="129" t="s">
        <v>410</v>
      </c>
      <c r="E854" s="129">
        <v>0</v>
      </c>
      <c r="F854" s="129" t="s">
        <v>407</v>
      </c>
      <c r="G854" s="130" t="s">
        <v>407</v>
      </c>
      <c r="H854" s="130" t="s">
        <v>45</v>
      </c>
      <c r="I854" s="130" t="s">
        <v>265</v>
      </c>
      <c r="J854" s="129">
        <v>2039</v>
      </c>
      <c r="K854" s="130">
        <v>5</v>
      </c>
      <c r="L854" s="130">
        <v>100</v>
      </c>
      <c r="M854" s="130">
        <v>64</v>
      </c>
      <c r="N854" s="130">
        <v>26.534307492922402</v>
      </c>
      <c r="O854" s="130">
        <v>229.72446250915499</v>
      </c>
      <c r="P854" s="130">
        <v>26.2242537110908</v>
      </c>
      <c r="R854" s="130">
        <v>2716.0682258605998</v>
      </c>
      <c r="T854" s="130">
        <v>21310</v>
      </c>
      <c r="U854" s="130">
        <v>1825</v>
      </c>
      <c r="AB854" s="130">
        <v>10393.93</v>
      </c>
      <c r="AC854" s="130">
        <v>10393.933105468799</v>
      </c>
      <c r="AD854" s="130">
        <v>45.245216778141398</v>
      </c>
      <c r="AF854" s="130">
        <v>10393.933105468799</v>
      </c>
      <c r="AG854" s="130">
        <v>10516.8220825195</v>
      </c>
      <c r="AH854" s="130">
        <v>26.3865213747798</v>
      </c>
      <c r="AI854" s="130">
        <v>6061.6294403076199</v>
      </c>
      <c r="AL854" s="130">
        <v>0</v>
      </c>
      <c r="AM854" s="130">
        <v>-4332.3036651611301</v>
      </c>
    </row>
    <row r="855" spans="1:39" ht="16.5" hidden="1" x14ac:dyDescent="0.5">
      <c r="A855" s="20" t="str">
        <f>INDEX(Resource_Match!$B$2:$B$17,MATCH($H855,Resource_Match!$C$2:$C$17,0))</f>
        <v>Solar</v>
      </c>
      <c r="B855" s="20" t="str">
        <f>INDEX(Resource_Match!$A$2:$A$17,MATCH($H855,Resource_Match!$C$2:$C$17,0))</f>
        <v>Utility Solar</v>
      </c>
      <c r="C855" s="20" t="str">
        <f>IFERROR(INDEX(Project_Match!$C$3:$C$151,MATCH(I855,Project_Match!$A$3:$A$151,0)),"")</f>
        <v>New Solar</v>
      </c>
      <c r="D855" s="129" t="s">
        <v>410</v>
      </c>
      <c r="E855" s="129">
        <v>0</v>
      </c>
      <c r="F855" s="129" t="s">
        <v>407</v>
      </c>
      <c r="G855" s="130" t="s">
        <v>407</v>
      </c>
      <c r="H855" s="130" t="s">
        <v>45</v>
      </c>
      <c r="I855" s="130" t="s">
        <v>219</v>
      </c>
      <c r="J855" s="129">
        <v>2039</v>
      </c>
      <c r="K855" s="130">
        <v>30</v>
      </c>
      <c r="L855" s="130">
        <v>600</v>
      </c>
      <c r="M855" s="130">
        <v>162</v>
      </c>
      <c r="N855" s="130">
        <v>26.5343075292114</v>
      </c>
      <c r="O855" s="130">
        <v>1378.3467636108401</v>
      </c>
      <c r="P855" s="130">
        <v>26.224253493356901</v>
      </c>
      <c r="R855" s="130">
        <v>16296.4090881348</v>
      </c>
      <c r="T855" s="130">
        <v>127860</v>
      </c>
      <c r="U855" s="130">
        <v>10950</v>
      </c>
      <c r="AB855" s="130">
        <v>41201.480000000003</v>
      </c>
      <c r="AC855" s="130">
        <v>41201.481567382798</v>
      </c>
      <c r="AD855" s="130">
        <v>29.8919565490528</v>
      </c>
      <c r="AF855" s="130">
        <v>41201.481567382798</v>
      </c>
      <c r="AG855" s="130">
        <v>41688.614013671897</v>
      </c>
      <c r="AH855" s="130">
        <v>26.386520331840298</v>
      </c>
      <c r="AI855" s="130">
        <v>36369.774902343801</v>
      </c>
      <c r="AL855" s="130">
        <v>0</v>
      </c>
      <c r="AM855" s="130">
        <v>-4831.7066650390598</v>
      </c>
    </row>
    <row r="856" spans="1:39" ht="16.5" hidden="1" x14ac:dyDescent="0.5">
      <c r="A856" s="20" t="str">
        <f>INDEX(Resource_Match!$B$2:$B$17,MATCH($H856,Resource_Match!$C$2:$C$17,0))</f>
        <v>Solar</v>
      </c>
      <c r="B856" s="20" t="str">
        <f>INDEX(Resource_Match!$A$2:$A$17,MATCH($H856,Resource_Match!$C$2:$C$17,0))</f>
        <v>Utility Solar</v>
      </c>
      <c r="C856" s="20" t="str">
        <f>IFERROR(INDEX(Project_Match!$C$3:$C$151,MATCH(I856,Project_Match!$A$3:$A$151,0)),"")</f>
        <v>New Solar</v>
      </c>
      <c r="D856" s="129" t="s">
        <v>410</v>
      </c>
      <c r="E856" s="129">
        <v>0</v>
      </c>
      <c r="F856" s="129" t="s">
        <v>407</v>
      </c>
      <c r="G856" s="130" t="s">
        <v>407</v>
      </c>
      <c r="H856" s="130" t="s">
        <v>45</v>
      </c>
      <c r="I856" s="130" t="s">
        <v>220</v>
      </c>
      <c r="J856" s="129">
        <v>2039</v>
      </c>
      <c r="K856" s="130">
        <v>30</v>
      </c>
      <c r="L856" s="130">
        <v>600</v>
      </c>
      <c r="M856" s="130">
        <v>162</v>
      </c>
      <c r="N856" s="130">
        <v>26.5343075292114</v>
      </c>
      <c r="O856" s="130">
        <v>1378.3467636108401</v>
      </c>
      <c r="P856" s="130">
        <v>26.224253493356901</v>
      </c>
      <c r="R856" s="130">
        <v>16296.4090881348</v>
      </c>
      <c r="T856" s="130">
        <v>127860</v>
      </c>
      <c r="U856" s="130">
        <v>10950</v>
      </c>
      <c r="AB856" s="130">
        <v>40664.39</v>
      </c>
      <c r="AC856" s="130">
        <v>40664.390625</v>
      </c>
      <c r="AD856" s="130">
        <v>29.502293398558098</v>
      </c>
      <c r="AF856" s="130">
        <v>40664.390625</v>
      </c>
      <c r="AG856" s="130">
        <v>41145.169921875</v>
      </c>
      <c r="AH856" s="130">
        <v>26.386520331840298</v>
      </c>
      <c r="AI856" s="130">
        <v>36369.774902343801</v>
      </c>
      <c r="AL856" s="130">
        <v>0</v>
      </c>
      <c r="AM856" s="130">
        <v>-4294.61572265625</v>
      </c>
    </row>
    <row r="857" spans="1:39" ht="16.5" hidden="1" x14ac:dyDescent="0.5">
      <c r="A857" s="20" t="str">
        <f>INDEX(Resource_Match!$B$2:$B$17,MATCH($H857,Resource_Match!$C$2:$C$17,0))</f>
        <v>Solar</v>
      </c>
      <c r="B857" s="20" t="str">
        <f>INDEX(Resource_Match!$A$2:$A$17,MATCH($H857,Resource_Match!$C$2:$C$17,0))</f>
        <v>Utility Solar</v>
      </c>
      <c r="C857" s="20" t="str">
        <f>IFERROR(INDEX(Project_Match!$C$3:$C$151,MATCH(I857,Project_Match!$A$3:$A$151,0)),"")</f>
        <v>New Solar</v>
      </c>
      <c r="D857" s="129" t="s">
        <v>410</v>
      </c>
      <c r="E857" s="129">
        <v>0</v>
      </c>
      <c r="F857" s="129" t="s">
        <v>407</v>
      </c>
      <c r="G857" s="130" t="s">
        <v>407</v>
      </c>
      <c r="H857" s="130" t="s">
        <v>45</v>
      </c>
      <c r="I857" s="130" t="s">
        <v>221</v>
      </c>
      <c r="J857" s="129">
        <v>2039</v>
      </c>
      <c r="K857" s="130">
        <v>15</v>
      </c>
      <c r="L857" s="130">
        <v>300</v>
      </c>
      <c r="M857" s="130">
        <v>81</v>
      </c>
      <c r="N857" s="130">
        <v>26.5343075292114</v>
      </c>
      <c r="O857" s="130">
        <v>689.17338180542004</v>
      </c>
      <c r="P857" s="130">
        <v>26.224253493356901</v>
      </c>
      <c r="R857" s="130">
        <v>8148.2045440673801</v>
      </c>
      <c r="T857" s="130">
        <v>63930</v>
      </c>
      <c r="U857" s="130">
        <v>5475</v>
      </c>
      <c r="AB857" s="130">
        <v>20065.849999999999</v>
      </c>
      <c r="AC857" s="130">
        <v>20065.8457641602</v>
      </c>
      <c r="AD857" s="130">
        <v>29.1158165621456</v>
      </c>
      <c r="AF857" s="130">
        <v>20065.8457641602</v>
      </c>
      <c r="AG857" s="130">
        <v>20303.0869750977</v>
      </c>
      <c r="AH857" s="130">
        <v>26.386520331840298</v>
      </c>
      <c r="AI857" s="130">
        <v>18184.8874511719</v>
      </c>
      <c r="AL857" s="130">
        <v>0</v>
      </c>
      <c r="AM857" s="130">
        <v>-1880.9583129882801</v>
      </c>
    </row>
    <row r="858" spans="1:39" ht="16.5" hidden="1" x14ac:dyDescent="0.5">
      <c r="A858" s="20" t="str">
        <f>INDEX(Resource_Match!$B$2:$B$17,MATCH($H858,Resource_Match!$C$2:$C$17,0))</f>
        <v>Solar</v>
      </c>
      <c r="B858" s="20" t="str">
        <f>INDEX(Resource_Match!$A$2:$A$17,MATCH($H858,Resource_Match!$C$2:$C$17,0))</f>
        <v>Utility Solar</v>
      </c>
      <c r="C858" s="20" t="str">
        <f>IFERROR(INDEX(Project_Match!$C$3:$C$151,MATCH(I858,Project_Match!$A$3:$A$151,0)),"")</f>
        <v>New Solar</v>
      </c>
      <c r="D858" s="129" t="s">
        <v>410</v>
      </c>
      <c r="E858" s="129">
        <v>0</v>
      </c>
      <c r="F858" s="129" t="s">
        <v>407</v>
      </c>
      <c r="G858" s="130" t="s">
        <v>407</v>
      </c>
      <c r="H858" s="130" t="s">
        <v>45</v>
      </c>
      <c r="I858" s="130" t="s">
        <v>222</v>
      </c>
      <c r="J858" s="129">
        <v>2039</v>
      </c>
      <c r="K858" s="130">
        <v>1</v>
      </c>
      <c r="L858" s="130">
        <v>20</v>
      </c>
      <c r="M858" s="130">
        <v>5.4000000953674299</v>
      </c>
      <c r="N858" s="130">
        <v>26.534307356838799</v>
      </c>
      <c r="O858" s="130">
        <v>45.944893836975098</v>
      </c>
      <c r="P858" s="130">
        <v>26.224254473159299</v>
      </c>
      <c r="R858" s="130">
        <v>543.21367740631104</v>
      </c>
      <c r="T858" s="130">
        <v>4262</v>
      </c>
      <c r="U858" s="130">
        <v>365</v>
      </c>
      <c r="AB858" s="130">
        <v>1320.11</v>
      </c>
      <c r="AC858" s="130">
        <v>1320.1108970642099</v>
      </c>
      <c r="AD858" s="130">
        <v>28.732483347296899</v>
      </c>
      <c r="AF858" s="130">
        <v>1320.1108970642099</v>
      </c>
      <c r="AG858" s="130">
        <v>1335.7187843322799</v>
      </c>
      <c r="AH858" s="130">
        <v>26.3865193127642</v>
      </c>
      <c r="AI858" s="130">
        <v>1212.32582855225</v>
      </c>
      <c r="AL858" s="130">
        <v>0</v>
      </c>
      <c r="AM858" s="130">
        <v>-107.785068511963</v>
      </c>
    </row>
    <row r="859" spans="1:39" ht="16.5" hidden="1" x14ac:dyDescent="0.5">
      <c r="A859" s="20" t="str">
        <f>INDEX(Resource_Match!$B$2:$B$17,MATCH($H859,Resource_Match!$C$2:$C$17,0))</f>
        <v>Solar</v>
      </c>
      <c r="B859" s="20" t="str">
        <f>INDEX(Resource_Match!$A$2:$A$17,MATCH($H859,Resource_Match!$C$2:$C$17,0))</f>
        <v>Utility Solar</v>
      </c>
      <c r="C859" s="20" t="str">
        <f>IFERROR(INDEX(Project_Match!$C$3:$C$151,MATCH(I859,Project_Match!$A$3:$A$151,0)),"")</f>
        <v>New Solar</v>
      </c>
      <c r="D859" s="129" t="s">
        <v>410</v>
      </c>
      <c r="E859" s="129">
        <v>0</v>
      </c>
      <c r="F859" s="129" t="s">
        <v>407</v>
      </c>
      <c r="G859" s="130" t="s">
        <v>407</v>
      </c>
      <c r="H859" s="130" t="s">
        <v>45</v>
      </c>
      <c r="I859" s="130" t="s">
        <v>230</v>
      </c>
      <c r="J859" s="129">
        <v>2039</v>
      </c>
      <c r="K859" s="130">
        <v>1</v>
      </c>
      <c r="L859" s="130">
        <v>20</v>
      </c>
      <c r="M859" s="130">
        <v>5.4000000953674299</v>
      </c>
      <c r="N859" s="130">
        <v>26.534307356838799</v>
      </c>
      <c r="O859" s="130">
        <v>45.944893836975098</v>
      </c>
      <c r="P859" s="130">
        <v>26.224254473159299</v>
      </c>
      <c r="R859" s="130">
        <v>543.21367740631104</v>
      </c>
      <c r="T859" s="130">
        <v>4262</v>
      </c>
      <c r="U859" s="130">
        <v>365</v>
      </c>
      <c r="AB859" s="130">
        <v>1251.08</v>
      </c>
      <c r="AC859" s="130">
        <v>1251.0757598877001</v>
      </c>
      <c r="AD859" s="130">
        <v>27.229919484129201</v>
      </c>
      <c r="AF859" s="130">
        <v>1251.0757598877001</v>
      </c>
      <c r="AG859" s="130">
        <v>1265.86742401123</v>
      </c>
      <c r="AH859" s="130">
        <v>26.3865193127642</v>
      </c>
      <c r="AI859" s="130">
        <v>1212.32582855225</v>
      </c>
      <c r="AL859" s="130">
        <v>0</v>
      </c>
      <c r="AM859" s="130">
        <v>-38.749931335449197</v>
      </c>
    </row>
    <row r="860" spans="1:39" x14ac:dyDescent="0.5">
      <c r="A860" s="20" t="str">
        <f>INDEX(Resource_Match!$B$2:$B$17,MATCH($H860,Resource_Match!$C$2:$C$17,0))</f>
        <v>Gas</v>
      </c>
      <c r="B860" s="20" t="str">
        <f>INDEX(Resource_Match!$A$2:$A$17,MATCH($H860,Resource_Match!$C$2:$C$17,0))</f>
        <v>Gas</v>
      </c>
      <c r="C860" s="20" t="str">
        <f>IFERROR(INDEX(Project_Match!$C$3:$C$151,MATCH(I860,Project_Match!$A$3:$A$151,0)),"")</f>
        <v/>
      </c>
      <c r="D860" s="129" t="s">
        <v>410</v>
      </c>
      <c r="E860" s="129">
        <v>0</v>
      </c>
      <c r="F860" s="129" t="s">
        <v>407</v>
      </c>
      <c r="G860" s="130" t="s">
        <v>407</v>
      </c>
      <c r="H860" s="130" t="s">
        <v>41</v>
      </c>
      <c r="I860" s="130" t="s">
        <v>445</v>
      </c>
      <c r="J860" s="129">
        <v>2039</v>
      </c>
      <c r="K860" s="130">
        <v>1</v>
      </c>
      <c r="L860" s="130">
        <v>125</v>
      </c>
      <c r="M860" s="130">
        <v>125</v>
      </c>
      <c r="N860" s="130">
        <v>87.457646757500399</v>
      </c>
      <c r="AE860" s="130">
        <v>1410.2158813476599</v>
      </c>
      <c r="AF860" s="130">
        <v>1410.2158813476599</v>
      </c>
      <c r="AG860" s="130">
        <v>1410.2158813476599</v>
      </c>
      <c r="AL860" s="130">
        <v>0</v>
      </c>
      <c r="AM860" s="130">
        <v>-1410.2158813476599</v>
      </c>
    </row>
    <row r="861" spans="1:39" ht="16.5" hidden="1" x14ac:dyDescent="0.5">
      <c r="A861" s="20" t="str">
        <f>INDEX(Resource_Match!$B$2:$B$17,MATCH($H861,Resource_Match!$C$2:$C$17,0))</f>
        <v>Coal</v>
      </c>
      <c r="B861" s="20" t="str">
        <f>INDEX(Resource_Match!$A$2:$A$17,MATCH($H861,Resource_Match!$C$2:$C$17,0))</f>
        <v>Coal</v>
      </c>
      <c r="C861" s="20" t="str">
        <f>IFERROR(INDEX(Project_Match!$C$3:$C$151,MATCH(I861,Project_Match!$A$3:$A$151,0)),"")</f>
        <v/>
      </c>
      <c r="D861" s="129" t="s">
        <v>410</v>
      </c>
      <c r="E861" s="129">
        <v>0</v>
      </c>
      <c r="F861" s="129" t="s">
        <v>407</v>
      </c>
      <c r="G861" s="130" t="s">
        <v>407</v>
      </c>
      <c r="H861" s="130" t="s">
        <v>38</v>
      </c>
      <c r="I861" s="130" t="s">
        <v>339</v>
      </c>
      <c r="J861" s="129">
        <v>2040</v>
      </c>
      <c r="K861" s="130">
        <v>1</v>
      </c>
      <c r="L861" s="130">
        <v>385</v>
      </c>
      <c r="M861" s="130">
        <v>385</v>
      </c>
      <c r="N861" s="130">
        <v>45.041317852113103</v>
      </c>
      <c r="O861" s="130">
        <v>1234.0008277893101</v>
      </c>
      <c r="P861" s="130">
        <v>36.489036376330802</v>
      </c>
      <c r="R861" s="130">
        <v>2374.1346664428702</v>
      </c>
      <c r="S861" s="130">
        <v>357</v>
      </c>
      <c r="T861" s="130">
        <v>3956.4285430908199</v>
      </c>
      <c r="U861" s="130">
        <v>0</v>
      </c>
      <c r="V861" s="130">
        <v>9518.2744597845904</v>
      </c>
      <c r="W861" s="130">
        <v>11745558.5625</v>
      </c>
      <c r="X861" s="130">
        <v>40938.901245117202</v>
      </c>
      <c r="Z861" s="130">
        <v>3.4854793007309701</v>
      </c>
      <c r="AB861" s="130">
        <v>3484.13</v>
      </c>
      <c r="AC861" s="130">
        <v>44423.028076171897</v>
      </c>
      <c r="AD861" s="130">
        <v>35.999188230493402</v>
      </c>
      <c r="AF861" s="130">
        <v>44423.028076171897</v>
      </c>
      <c r="AG861" s="130">
        <v>24382.745971679698</v>
      </c>
      <c r="AH861" s="130">
        <v>38.875929215501898</v>
      </c>
      <c r="AI861" s="130">
        <v>47972.928833007798</v>
      </c>
      <c r="AL861" s="130">
        <v>0</v>
      </c>
      <c r="AM861" s="130">
        <v>3549.9007568359398</v>
      </c>
    </row>
    <row r="862" spans="1:39" ht="16.5" hidden="1" x14ac:dyDescent="0.5">
      <c r="A862" s="20" t="str">
        <f>INDEX(Resource_Match!$B$2:$B$17,MATCH($H862,Resource_Match!$C$2:$C$17,0))</f>
        <v>Coal</v>
      </c>
      <c r="B862" s="20" t="str">
        <f>INDEX(Resource_Match!$A$2:$A$17,MATCH($H862,Resource_Match!$C$2:$C$17,0))</f>
        <v>Coal</v>
      </c>
      <c r="C862" s="20" t="str">
        <f>IFERROR(INDEX(Project_Match!$C$3:$C$151,MATCH(I862,Project_Match!$A$3:$A$151,0)),"")</f>
        <v/>
      </c>
      <c r="D862" s="129" t="s">
        <v>410</v>
      </c>
      <c r="E862" s="129">
        <v>0</v>
      </c>
      <c r="F862" s="129" t="s">
        <v>407</v>
      </c>
      <c r="G862" s="130" t="s">
        <v>407</v>
      </c>
      <c r="H862" s="130" t="s">
        <v>38</v>
      </c>
      <c r="I862" s="130" t="s">
        <v>340</v>
      </c>
      <c r="J862" s="129">
        <v>2040</v>
      </c>
      <c r="K862" s="130">
        <v>1</v>
      </c>
      <c r="L862" s="130">
        <v>395</v>
      </c>
      <c r="M862" s="130">
        <v>395</v>
      </c>
      <c r="N862" s="130">
        <v>45.0413013405567</v>
      </c>
      <c r="O862" s="130">
        <v>1188.9962806701701</v>
      </c>
      <c r="P862" s="130">
        <v>34.268182675928799</v>
      </c>
      <c r="R862" s="130">
        <v>2374.1346664428702</v>
      </c>
      <c r="S862" s="130">
        <v>263</v>
      </c>
      <c r="T862" s="130">
        <v>3956.4285430908199</v>
      </c>
      <c r="U862" s="130">
        <v>0</v>
      </c>
      <c r="V862" s="130">
        <v>9518.9673289984694</v>
      </c>
      <c r="W862" s="130">
        <v>11318016.75</v>
      </c>
      <c r="X862" s="130">
        <v>39448.708740234397</v>
      </c>
      <c r="Z862" s="130">
        <v>3.4854789148668099</v>
      </c>
      <c r="AB862" s="130">
        <v>3457.69</v>
      </c>
      <c r="AC862" s="130">
        <v>42906.4013671875</v>
      </c>
      <c r="AD862" s="130">
        <v>36.086236824057799</v>
      </c>
      <c r="AF862" s="130">
        <v>42906.4013671875</v>
      </c>
      <c r="AG862" s="130">
        <v>22819.132934570302</v>
      </c>
      <c r="AH862" s="130">
        <v>39.105954106237803</v>
      </c>
      <c r="AI862" s="130">
        <v>46496.833984375</v>
      </c>
      <c r="AL862" s="130">
        <v>0</v>
      </c>
      <c r="AM862" s="130">
        <v>3590.4326171875</v>
      </c>
    </row>
    <row r="863" spans="1:39" ht="16.5" hidden="1" x14ac:dyDescent="0.5">
      <c r="A863" s="20" t="str">
        <f>INDEX(Resource_Match!$B$2:$B$17,MATCH($H863,Resource_Match!$C$2:$C$17,0))</f>
        <v>Solar</v>
      </c>
      <c r="B863" s="20" t="str">
        <f>INDEX(Resource_Match!$A$2:$A$17,MATCH($H863,Resource_Match!$C$2:$C$17,0))</f>
        <v>Utility Solar</v>
      </c>
      <c r="C863" s="20" t="str">
        <f>IFERROR(INDEX(Project_Match!$C$3:$C$151,MATCH(I863,Project_Match!$A$3:$A$151,0)),"")</f>
        <v>New Solar</v>
      </c>
      <c r="D863" s="129" t="s">
        <v>410</v>
      </c>
      <c r="E863" s="129">
        <v>0</v>
      </c>
      <c r="F863" s="129" t="s">
        <v>407</v>
      </c>
      <c r="G863" s="130" t="s">
        <v>407</v>
      </c>
      <c r="H863" s="130" t="s">
        <v>45</v>
      </c>
      <c r="I863" s="130" t="s">
        <v>265</v>
      </c>
      <c r="J863" s="129">
        <v>2040</v>
      </c>
      <c r="K863" s="130">
        <v>5</v>
      </c>
      <c r="L863" s="130">
        <v>100</v>
      </c>
      <c r="M863" s="130">
        <v>64</v>
      </c>
      <c r="N863" s="130">
        <v>26.537233037375401</v>
      </c>
      <c r="O863" s="130">
        <v>229.64700222015401</v>
      </c>
      <c r="P863" s="130">
        <v>26.143784405755198</v>
      </c>
      <c r="R863" s="130">
        <v>3456.0523834228502</v>
      </c>
      <c r="T863" s="130">
        <v>21515</v>
      </c>
      <c r="U863" s="130">
        <v>1830</v>
      </c>
      <c r="AB863" s="130">
        <v>10619.02</v>
      </c>
      <c r="AC863" s="130">
        <v>10619.017089843799</v>
      </c>
      <c r="AD863" s="130">
        <v>46.240608356227099</v>
      </c>
      <c r="AF863" s="130">
        <v>10619.017089843799</v>
      </c>
      <c r="AG863" s="130">
        <v>10778.827331543</v>
      </c>
      <c r="AH863" s="130">
        <v>27.583356648098899</v>
      </c>
      <c r="AI863" s="130">
        <v>6334.4351654052698</v>
      </c>
      <c r="AL863" s="130">
        <v>0</v>
      </c>
      <c r="AM863" s="130">
        <v>-4284.5819244384802</v>
      </c>
    </row>
    <row r="864" spans="1:39" ht="16.5" hidden="1" x14ac:dyDescent="0.5">
      <c r="A864" s="20" t="str">
        <f>INDEX(Resource_Match!$B$2:$B$17,MATCH($H864,Resource_Match!$C$2:$C$17,0))</f>
        <v>Solar</v>
      </c>
      <c r="B864" s="20" t="str">
        <f>INDEX(Resource_Match!$A$2:$A$17,MATCH($H864,Resource_Match!$C$2:$C$17,0))</f>
        <v>Utility Solar</v>
      </c>
      <c r="C864" s="20" t="str">
        <f>IFERROR(INDEX(Project_Match!$C$3:$C$151,MATCH(I864,Project_Match!$A$3:$A$151,0)),"")</f>
        <v>New Solar</v>
      </c>
      <c r="D864" s="129" t="s">
        <v>410</v>
      </c>
      <c r="E864" s="129">
        <v>0</v>
      </c>
      <c r="F864" s="129" t="s">
        <v>407</v>
      </c>
      <c r="G864" s="130" t="s">
        <v>407</v>
      </c>
      <c r="H864" s="130" t="s">
        <v>45</v>
      </c>
      <c r="I864" s="130" t="s">
        <v>219</v>
      </c>
      <c r="J864" s="129">
        <v>2040</v>
      </c>
      <c r="K864" s="130">
        <v>30</v>
      </c>
      <c r="L864" s="130">
        <v>600</v>
      </c>
      <c r="M864" s="130">
        <v>162</v>
      </c>
      <c r="N864" s="130">
        <v>26.5372355344734</v>
      </c>
      <c r="O864" s="130">
        <v>1377.8821334838899</v>
      </c>
      <c r="P864" s="130">
        <v>26.1437866857143</v>
      </c>
      <c r="R864" s="130">
        <v>20736.314361572298</v>
      </c>
      <c r="T864" s="130">
        <v>129090</v>
      </c>
      <c r="U864" s="130">
        <v>10980</v>
      </c>
      <c r="AB864" s="130">
        <v>42093.71</v>
      </c>
      <c r="AC864" s="130">
        <v>42093.713745117202</v>
      </c>
      <c r="AD864" s="130">
        <v>30.549575121266699</v>
      </c>
      <c r="AF864" s="130">
        <v>42093.713745117202</v>
      </c>
      <c r="AG864" s="130">
        <v>42727.200439453103</v>
      </c>
      <c r="AH864" s="130">
        <v>27.583353600300001</v>
      </c>
      <c r="AI864" s="130">
        <v>38006.610107421897</v>
      </c>
      <c r="AL864" s="130">
        <v>0</v>
      </c>
      <c r="AM864" s="130">
        <v>-4087.1036376953102</v>
      </c>
    </row>
    <row r="865" spans="1:39" ht="16.5" hidden="1" x14ac:dyDescent="0.5">
      <c r="A865" s="20" t="str">
        <f>INDEX(Resource_Match!$B$2:$B$17,MATCH($H865,Resource_Match!$C$2:$C$17,0))</f>
        <v>Solar</v>
      </c>
      <c r="B865" s="20" t="str">
        <f>INDEX(Resource_Match!$A$2:$A$17,MATCH($H865,Resource_Match!$C$2:$C$17,0))</f>
        <v>Utility Solar</v>
      </c>
      <c r="C865" s="20" t="str">
        <f>IFERROR(INDEX(Project_Match!$C$3:$C$151,MATCH(I865,Project_Match!$A$3:$A$151,0)),"")</f>
        <v>New Solar</v>
      </c>
      <c r="D865" s="129" t="s">
        <v>410</v>
      </c>
      <c r="E865" s="129">
        <v>0</v>
      </c>
      <c r="F865" s="129" t="s">
        <v>407</v>
      </c>
      <c r="G865" s="130" t="s">
        <v>407</v>
      </c>
      <c r="H865" s="130" t="s">
        <v>45</v>
      </c>
      <c r="I865" s="130" t="s">
        <v>220</v>
      </c>
      <c r="J865" s="129">
        <v>2040</v>
      </c>
      <c r="K865" s="130">
        <v>30</v>
      </c>
      <c r="L865" s="130">
        <v>600</v>
      </c>
      <c r="M865" s="130">
        <v>162</v>
      </c>
      <c r="N865" s="130">
        <v>26.5372355344734</v>
      </c>
      <c r="O865" s="130">
        <v>1377.8821334838899</v>
      </c>
      <c r="P865" s="130">
        <v>26.1437866857143</v>
      </c>
      <c r="R865" s="130">
        <v>20736.314361572298</v>
      </c>
      <c r="T865" s="130">
        <v>129090</v>
      </c>
      <c r="U865" s="130">
        <v>10980</v>
      </c>
      <c r="AB865" s="130">
        <v>41544.99</v>
      </c>
      <c r="AC865" s="130">
        <v>41544.994506835901</v>
      </c>
      <c r="AD865" s="130">
        <v>30.151341321040299</v>
      </c>
      <c r="AF865" s="130">
        <v>41544.994506835901</v>
      </c>
      <c r="AG865" s="130">
        <v>42170.221313476599</v>
      </c>
      <c r="AH865" s="130">
        <v>27.583353600300001</v>
      </c>
      <c r="AI865" s="130">
        <v>38006.610107421897</v>
      </c>
      <c r="AL865" s="130">
        <v>0</v>
      </c>
      <c r="AM865" s="130">
        <v>-3538.3843994140602</v>
      </c>
    </row>
    <row r="866" spans="1:39" ht="16.5" hidden="1" x14ac:dyDescent="0.5">
      <c r="A866" s="20" t="str">
        <f>INDEX(Resource_Match!$B$2:$B$17,MATCH($H866,Resource_Match!$C$2:$C$17,0))</f>
        <v>Solar</v>
      </c>
      <c r="B866" s="20" t="str">
        <f>INDEX(Resource_Match!$A$2:$A$17,MATCH($H866,Resource_Match!$C$2:$C$17,0))</f>
        <v>Utility Solar</v>
      </c>
      <c r="C866" s="20" t="str">
        <f>IFERROR(INDEX(Project_Match!$C$3:$C$151,MATCH(I866,Project_Match!$A$3:$A$151,0)),"")</f>
        <v>New Solar</v>
      </c>
      <c r="D866" s="129" t="s">
        <v>410</v>
      </c>
      <c r="E866" s="129">
        <v>0</v>
      </c>
      <c r="F866" s="129" t="s">
        <v>407</v>
      </c>
      <c r="G866" s="130" t="s">
        <v>407</v>
      </c>
      <c r="H866" s="130" t="s">
        <v>45</v>
      </c>
      <c r="I866" s="130" t="s">
        <v>221</v>
      </c>
      <c r="J866" s="129">
        <v>2040</v>
      </c>
      <c r="K866" s="130">
        <v>15</v>
      </c>
      <c r="L866" s="130">
        <v>300</v>
      </c>
      <c r="M866" s="130">
        <v>81</v>
      </c>
      <c r="N866" s="130">
        <v>26.5372355344734</v>
      </c>
      <c r="O866" s="130">
        <v>688.94106674194302</v>
      </c>
      <c r="P866" s="130">
        <v>26.1437866857143</v>
      </c>
      <c r="R866" s="130">
        <v>10368.1571807861</v>
      </c>
      <c r="T866" s="130">
        <v>64545</v>
      </c>
      <c r="U866" s="130">
        <v>5490</v>
      </c>
      <c r="AB866" s="130">
        <v>20500.38</v>
      </c>
      <c r="AC866" s="130">
        <v>20500.378234863299</v>
      </c>
      <c r="AD866" s="130">
        <v>29.7563597592044</v>
      </c>
      <c r="AF866" s="130">
        <v>20500.378234863299</v>
      </c>
      <c r="AG866" s="130">
        <v>20808.897277831999</v>
      </c>
      <c r="AH866" s="130">
        <v>27.583353600300001</v>
      </c>
      <c r="AI866" s="130">
        <v>19003.305053710901</v>
      </c>
      <c r="AL866" s="130">
        <v>0</v>
      </c>
      <c r="AM866" s="130">
        <v>-1497.0731811523401</v>
      </c>
    </row>
    <row r="867" spans="1:39" ht="16.5" hidden="1" x14ac:dyDescent="0.5">
      <c r="A867" s="20" t="str">
        <f>INDEX(Resource_Match!$B$2:$B$17,MATCH($H867,Resource_Match!$C$2:$C$17,0))</f>
        <v>Solar</v>
      </c>
      <c r="B867" s="20" t="str">
        <f>INDEX(Resource_Match!$A$2:$A$17,MATCH($H867,Resource_Match!$C$2:$C$17,0))</f>
        <v>Utility Solar</v>
      </c>
      <c r="C867" s="20" t="str">
        <f>IFERROR(INDEX(Project_Match!$C$3:$C$151,MATCH(I867,Project_Match!$A$3:$A$151,0)),"")</f>
        <v>New Solar</v>
      </c>
      <c r="D867" s="129" t="s">
        <v>410</v>
      </c>
      <c r="E867" s="129">
        <v>0</v>
      </c>
      <c r="F867" s="129" t="s">
        <v>407</v>
      </c>
      <c r="G867" s="130" t="s">
        <v>407</v>
      </c>
      <c r="H867" s="130" t="s">
        <v>45</v>
      </c>
      <c r="I867" s="130" t="s">
        <v>222</v>
      </c>
      <c r="J867" s="129">
        <v>2040</v>
      </c>
      <c r="K867" s="130">
        <v>1</v>
      </c>
      <c r="L867" s="130">
        <v>20</v>
      </c>
      <c r="M867" s="130">
        <v>5.4000000953674299</v>
      </c>
      <c r="N867" s="130">
        <v>26.537233688792199</v>
      </c>
      <c r="O867" s="130">
        <v>45.929402351379402</v>
      </c>
      <c r="P867" s="130">
        <v>26.14378549145</v>
      </c>
      <c r="R867" s="130">
        <v>691.21047782897904</v>
      </c>
      <c r="T867" s="130">
        <v>4303</v>
      </c>
      <c r="U867" s="130">
        <v>366</v>
      </c>
      <c r="AB867" s="130">
        <v>1348.7</v>
      </c>
      <c r="AC867" s="130">
        <v>1348.6983261108401</v>
      </c>
      <c r="AD867" s="130">
        <v>29.364595598103499</v>
      </c>
      <c r="AF867" s="130">
        <v>1348.6983261108401</v>
      </c>
      <c r="AG867" s="130">
        <v>1368.9954376220701</v>
      </c>
      <c r="AH867" s="130">
        <v>27.5833558016223</v>
      </c>
      <c r="AI867" s="130">
        <v>1266.8870468139601</v>
      </c>
      <c r="AL867" s="130">
        <v>0</v>
      </c>
      <c r="AM867" s="130">
        <v>-81.811279296875</v>
      </c>
    </row>
    <row r="868" spans="1:39" ht="16.5" hidden="1" x14ac:dyDescent="0.5">
      <c r="A868" s="20" t="str">
        <f>INDEX(Resource_Match!$B$2:$B$17,MATCH($H868,Resource_Match!$C$2:$C$17,0))</f>
        <v>Solar</v>
      </c>
      <c r="B868" s="20" t="str">
        <f>INDEX(Resource_Match!$A$2:$A$17,MATCH($H868,Resource_Match!$C$2:$C$17,0))</f>
        <v>Utility Solar</v>
      </c>
      <c r="C868" s="20" t="str">
        <f>IFERROR(INDEX(Project_Match!$C$3:$C$151,MATCH(I868,Project_Match!$A$3:$A$151,0)),"")</f>
        <v>New Solar</v>
      </c>
      <c r="D868" s="129" t="s">
        <v>410</v>
      </c>
      <c r="E868" s="129">
        <v>0</v>
      </c>
      <c r="F868" s="129" t="s">
        <v>407</v>
      </c>
      <c r="G868" s="130" t="s">
        <v>407</v>
      </c>
      <c r="H868" s="130" t="s">
        <v>45</v>
      </c>
      <c r="I868" s="130" t="s">
        <v>230</v>
      </c>
      <c r="J868" s="129">
        <v>2040</v>
      </c>
      <c r="K868" s="130">
        <v>1</v>
      </c>
      <c r="L868" s="130">
        <v>20</v>
      </c>
      <c r="M868" s="130">
        <v>5.4000000953674299</v>
      </c>
      <c r="N868" s="130">
        <v>26.537233688792199</v>
      </c>
      <c r="O868" s="130">
        <v>45.929402351379402</v>
      </c>
      <c r="P868" s="130">
        <v>26.14378549145</v>
      </c>
      <c r="R868" s="130">
        <v>691.21047782897904</v>
      </c>
      <c r="T868" s="130">
        <v>4303</v>
      </c>
      <c r="U868" s="130">
        <v>366</v>
      </c>
      <c r="AB868" s="130">
        <v>1278.17</v>
      </c>
      <c r="AC868" s="130">
        <v>1278.1682662963899</v>
      </c>
      <c r="AD868" s="130">
        <v>27.828976665488899</v>
      </c>
      <c r="AF868" s="130">
        <v>1278.1682662963899</v>
      </c>
      <c r="AG868" s="130">
        <v>1297.4039916992199</v>
      </c>
      <c r="AH868" s="130">
        <v>27.5833558016223</v>
      </c>
      <c r="AI868" s="130">
        <v>1266.8870468139601</v>
      </c>
      <c r="AL868" s="130">
        <v>0</v>
      </c>
      <c r="AM868" s="130">
        <v>-11.2812194824219</v>
      </c>
    </row>
    <row r="869" spans="1:39" ht="16.5" hidden="1" x14ac:dyDescent="0.5">
      <c r="A869" s="20" t="str">
        <f>INDEX(Resource_Match!$B$2:$B$17,MATCH($H869,Resource_Match!$C$2:$C$17,0))</f>
        <v>Solar</v>
      </c>
      <c r="B869" s="20" t="str">
        <f>INDEX(Resource_Match!$A$2:$A$17,MATCH($H869,Resource_Match!$C$2:$C$17,0))</f>
        <v>Utility Solar</v>
      </c>
      <c r="C869" s="20" t="str">
        <f>IFERROR(INDEX(Project_Match!$C$3:$C$151,MATCH(I869,Project_Match!$A$3:$A$151,0)),"")</f>
        <v>New Solar</v>
      </c>
      <c r="D869" s="129" t="s">
        <v>410</v>
      </c>
      <c r="E869" s="129">
        <v>0</v>
      </c>
      <c r="F869" s="129" t="s">
        <v>407</v>
      </c>
      <c r="G869" s="130" t="s">
        <v>407</v>
      </c>
      <c r="H869" s="130" t="s">
        <v>45</v>
      </c>
      <c r="I869" s="130" t="s">
        <v>235</v>
      </c>
      <c r="J869" s="129">
        <v>2040</v>
      </c>
      <c r="K869" s="130">
        <v>1</v>
      </c>
      <c r="L869" s="130">
        <v>20</v>
      </c>
      <c r="M869" s="130">
        <v>5.4000000953674299</v>
      </c>
      <c r="N869" s="130">
        <v>26.537233688792199</v>
      </c>
      <c r="O869" s="130">
        <v>45.929402351379402</v>
      </c>
      <c r="P869" s="130">
        <v>26.14378549145</v>
      </c>
      <c r="R869" s="130">
        <v>691.21047782897904</v>
      </c>
      <c r="T869" s="130">
        <v>4303</v>
      </c>
      <c r="U869" s="130">
        <v>366</v>
      </c>
      <c r="AB869" s="130">
        <v>1243.75</v>
      </c>
      <c r="AC869" s="130">
        <v>1243.74523925781</v>
      </c>
      <c r="AD869" s="130">
        <v>27.079499744904901</v>
      </c>
      <c r="AF869" s="130">
        <v>1243.74523925781</v>
      </c>
      <c r="AG869" s="130">
        <v>1262.4628448486301</v>
      </c>
      <c r="AH869" s="130">
        <v>27.5833558016223</v>
      </c>
      <c r="AI869" s="130">
        <v>1266.8870468139601</v>
      </c>
      <c r="AL869" s="130">
        <v>0</v>
      </c>
      <c r="AM869" s="130">
        <v>23.141807556152301</v>
      </c>
    </row>
    <row r="870" spans="1:39" x14ac:dyDescent="0.5">
      <c r="A870" s="20" t="str">
        <f>INDEX(Resource_Match!$B$2:$B$17,MATCH($H870,Resource_Match!$C$2:$C$17,0))</f>
        <v>Gas</v>
      </c>
      <c r="B870" s="20" t="str">
        <f>INDEX(Resource_Match!$A$2:$A$17,MATCH($H870,Resource_Match!$C$2:$C$17,0))</f>
        <v>Gas</v>
      </c>
      <c r="C870" s="20" t="str">
        <f>IFERROR(INDEX(Project_Match!$C$3:$C$151,MATCH(I870,Project_Match!$A$3:$A$151,0)),"")</f>
        <v/>
      </c>
      <c r="D870" s="129" t="s">
        <v>410</v>
      </c>
      <c r="E870" s="129">
        <v>0</v>
      </c>
      <c r="F870" s="129" t="s">
        <v>407</v>
      </c>
      <c r="G870" s="130" t="s">
        <v>407</v>
      </c>
      <c r="H870" s="130" t="s">
        <v>41</v>
      </c>
      <c r="I870" s="130" t="s">
        <v>445</v>
      </c>
      <c r="J870" s="129">
        <v>2040</v>
      </c>
      <c r="K870" s="130">
        <v>1</v>
      </c>
      <c r="L870" s="130">
        <v>125</v>
      </c>
      <c r="M870" s="130">
        <v>125</v>
      </c>
      <c r="N870" s="130">
        <v>87.469334419959196</v>
      </c>
      <c r="AE870" s="130">
        <v>1441.2406311035199</v>
      </c>
      <c r="AF870" s="130">
        <v>1441.2406311035199</v>
      </c>
      <c r="AG870" s="130">
        <v>1441.2406311035199</v>
      </c>
      <c r="AL870" s="130">
        <v>0</v>
      </c>
      <c r="AM870" s="130">
        <v>-1441.2406311035199</v>
      </c>
    </row>
    <row r="871" spans="1:39" ht="16.5" hidden="1" x14ac:dyDescent="0.5">
      <c r="A871" s="20" t="str">
        <f>INDEX(Resource_Match!$B$2:$B$17,MATCH($H871,Resource_Match!$C$2:$C$17,0))</f>
        <v>Solar</v>
      </c>
      <c r="B871" s="20" t="str">
        <f>INDEX(Resource_Match!$A$2:$A$17,MATCH($H871,Resource_Match!$C$2:$C$17,0))</f>
        <v>Utility Solar</v>
      </c>
      <c r="C871" s="20" t="str">
        <f>IFERROR(INDEX(Project_Match!$C$3:$C$151,MATCH(I871,Project_Match!$A$3:$A$151,0)),"")</f>
        <v>New Solar</v>
      </c>
      <c r="D871" s="129" t="s">
        <v>410</v>
      </c>
      <c r="E871" s="129">
        <v>0</v>
      </c>
      <c r="F871" s="129" t="s">
        <v>407</v>
      </c>
      <c r="G871" s="130" t="s">
        <v>407</v>
      </c>
      <c r="H871" s="130" t="s">
        <v>45</v>
      </c>
      <c r="I871" s="130" t="s">
        <v>265</v>
      </c>
      <c r="J871" s="129">
        <v>2041</v>
      </c>
      <c r="K871" s="130">
        <v>5</v>
      </c>
      <c r="L871" s="130">
        <v>100</v>
      </c>
      <c r="M871" s="130">
        <v>64</v>
      </c>
      <c r="N871" s="130">
        <v>26.578898408097199</v>
      </c>
      <c r="O871" s="130">
        <v>218.42305278778099</v>
      </c>
      <c r="P871" s="130">
        <v>24.934138446093701</v>
      </c>
      <c r="R871" s="130">
        <v>14408.0956878662</v>
      </c>
      <c r="T871" s="130">
        <v>21505</v>
      </c>
      <c r="U871" s="130">
        <v>1825</v>
      </c>
      <c r="AB871" s="130">
        <v>10322.209999999999</v>
      </c>
      <c r="AC871" s="130">
        <v>10322.21484375</v>
      </c>
      <c r="AD871" s="130">
        <v>47.257900262840103</v>
      </c>
      <c r="AF871" s="130">
        <v>10322.21484375</v>
      </c>
      <c r="AG871" s="130">
        <v>11003.111022949201</v>
      </c>
      <c r="AH871" s="130">
        <v>19.7946844651599</v>
      </c>
      <c r="AI871" s="130">
        <v>4323.6154098510697</v>
      </c>
      <c r="AL871" s="130">
        <v>3555.5556640625</v>
      </c>
      <c r="AM871" s="130">
        <v>-2443.0437698364299</v>
      </c>
    </row>
    <row r="872" spans="1:39" ht="16.5" hidden="1" x14ac:dyDescent="0.5">
      <c r="A872" s="20" t="str">
        <f>INDEX(Resource_Match!$B$2:$B$17,MATCH($H872,Resource_Match!$C$2:$C$17,0))</f>
        <v>Solar</v>
      </c>
      <c r="B872" s="20" t="str">
        <f>INDEX(Resource_Match!$A$2:$A$17,MATCH($H872,Resource_Match!$C$2:$C$17,0))</f>
        <v>Utility Solar</v>
      </c>
      <c r="C872" s="20" t="str">
        <f>IFERROR(INDEX(Project_Match!$C$3:$C$151,MATCH(I872,Project_Match!$A$3:$A$151,0)),"")</f>
        <v>New Solar</v>
      </c>
      <c r="D872" s="129" t="s">
        <v>410</v>
      </c>
      <c r="E872" s="129">
        <v>0</v>
      </c>
      <c r="F872" s="129" t="s">
        <v>407</v>
      </c>
      <c r="G872" s="130" t="s">
        <v>407</v>
      </c>
      <c r="H872" s="130" t="s">
        <v>45</v>
      </c>
      <c r="I872" s="130" t="s">
        <v>219</v>
      </c>
      <c r="J872" s="129">
        <v>2041</v>
      </c>
      <c r="K872" s="130">
        <v>30</v>
      </c>
      <c r="L872" s="130">
        <v>600</v>
      </c>
      <c r="M872" s="130">
        <v>162</v>
      </c>
      <c r="N872" s="130">
        <v>26.578897682317699</v>
      </c>
      <c r="O872" s="130">
        <v>1310.5382614135699</v>
      </c>
      <c r="P872" s="130">
        <v>24.934137393713399</v>
      </c>
      <c r="R872" s="130">
        <v>86448.576049804702</v>
      </c>
      <c r="T872" s="130">
        <v>129030</v>
      </c>
      <c r="U872" s="130">
        <v>10950</v>
      </c>
      <c r="AB872" s="130">
        <v>40917.19</v>
      </c>
      <c r="AC872" s="130">
        <v>40917.188720703103</v>
      </c>
      <c r="AD872" s="130">
        <v>31.2216666429632</v>
      </c>
      <c r="AF872" s="130">
        <v>40917.188720703103</v>
      </c>
      <c r="AG872" s="130">
        <v>43616.259765625</v>
      </c>
      <c r="AH872" s="130">
        <v>19.794684823253299</v>
      </c>
      <c r="AI872" s="130">
        <v>25941.691833496101</v>
      </c>
      <c r="AL872" s="130">
        <v>9000.0002746581995</v>
      </c>
      <c r="AM872" s="130">
        <v>-5975.4966125488299</v>
      </c>
    </row>
    <row r="873" spans="1:39" ht="16.5" hidden="1" x14ac:dyDescent="0.5">
      <c r="A873" s="20" t="str">
        <f>INDEX(Resource_Match!$B$2:$B$17,MATCH($H873,Resource_Match!$C$2:$C$17,0))</f>
        <v>Solar</v>
      </c>
      <c r="B873" s="20" t="str">
        <f>INDEX(Resource_Match!$A$2:$A$17,MATCH($H873,Resource_Match!$C$2:$C$17,0))</f>
        <v>Utility Solar</v>
      </c>
      <c r="C873" s="20" t="str">
        <f>IFERROR(INDEX(Project_Match!$C$3:$C$151,MATCH(I873,Project_Match!$A$3:$A$151,0)),"")</f>
        <v>New Solar</v>
      </c>
      <c r="D873" s="129" t="s">
        <v>410</v>
      </c>
      <c r="E873" s="129">
        <v>0</v>
      </c>
      <c r="F873" s="129" t="s">
        <v>407</v>
      </c>
      <c r="G873" s="130" t="s">
        <v>407</v>
      </c>
      <c r="H873" s="130" t="s">
        <v>45</v>
      </c>
      <c r="I873" s="130" t="s">
        <v>220</v>
      </c>
      <c r="J873" s="129">
        <v>2041</v>
      </c>
      <c r="K873" s="130">
        <v>30</v>
      </c>
      <c r="L873" s="130">
        <v>600</v>
      </c>
      <c r="M873" s="130">
        <v>162</v>
      </c>
      <c r="N873" s="130">
        <v>26.578897682317699</v>
      </c>
      <c r="O873" s="130">
        <v>1310.5382614135699</v>
      </c>
      <c r="P873" s="130">
        <v>24.934137393713399</v>
      </c>
      <c r="R873" s="130">
        <v>86448.576049804702</v>
      </c>
      <c r="T873" s="130">
        <v>129030</v>
      </c>
      <c r="U873" s="130">
        <v>10950</v>
      </c>
      <c r="AB873" s="130">
        <v>40383.81</v>
      </c>
      <c r="AC873" s="130">
        <v>40383.807128906301</v>
      </c>
      <c r="AD873" s="130">
        <v>30.8146723509983</v>
      </c>
      <c r="AF873" s="130">
        <v>40383.807128906301</v>
      </c>
      <c r="AG873" s="130">
        <v>43047.690185546897</v>
      </c>
      <c r="AH873" s="130">
        <v>19.794684823253299</v>
      </c>
      <c r="AI873" s="130">
        <v>25941.691833496101</v>
      </c>
      <c r="AL873" s="130">
        <v>9000.0002746581995</v>
      </c>
      <c r="AM873" s="130">
        <v>-5442.1150207519504</v>
      </c>
    </row>
    <row r="874" spans="1:39" ht="16.5" hidden="1" x14ac:dyDescent="0.5">
      <c r="A874" s="20" t="str">
        <f>INDEX(Resource_Match!$B$2:$B$17,MATCH($H874,Resource_Match!$C$2:$C$17,0))</f>
        <v>Solar</v>
      </c>
      <c r="B874" s="20" t="str">
        <f>INDEX(Resource_Match!$A$2:$A$17,MATCH($H874,Resource_Match!$C$2:$C$17,0))</f>
        <v>Utility Solar</v>
      </c>
      <c r="C874" s="20" t="str">
        <f>IFERROR(INDEX(Project_Match!$C$3:$C$151,MATCH(I874,Project_Match!$A$3:$A$151,0)),"")</f>
        <v>New Solar</v>
      </c>
      <c r="D874" s="129" t="s">
        <v>410</v>
      </c>
      <c r="E874" s="129">
        <v>0</v>
      </c>
      <c r="F874" s="129" t="s">
        <v>407</v>
      </c>
      <c r="G874" s="130" t="s">
        <v>407</v>
      </c>
      <c r="H874" s="130" t="s">
        <v>45</v>
      </c>
      <c r="I874" s="130" t="s">
        <v>221</v>
      </c>
      <c r="J874" s="129">
        <v>2041</v>
      </c>
      <c r="K874" s="130">
        <v>15</v>
      </c>
      <c r="L874" s="130">
        <v>300</v>
      </c>
      <c r="M874" s="130">
        <v>81</v>
      </c>
      <c r="N874" s="130">
        <v>26.578897682317699</v>
      </c>
      <c r="O874" s="130">
        <v>655.269130706787</v>
      </c>
      <c r="P874" s="130">
        <v>24.934137393713399</v>
      </c>
      <c r="R874" s="130">
        <v>43224.2880249023</v>
      </c>
      <c r="T874" s="130">
        <v>64515</v>
      </c>
      <c r="U874" s="130">
        <v>5475</v>
      </c>
      <c r="AB874" s="130">
        <v>19927.39</v>
      </c>
      <c r="AC874" s="130">
        <v>19927.391235351599</v>
      </c>
      <c r="AD874" s="130">
        <v>30.411002596532299</v>
      </c>
      <c r="AF874" s="130">
        <v>19927.391235351599</v>
      </c>
      <c r="AG874" s="130">
        <v>21241.884643554698</v>
      </c>
      <c r="AH874" s="130">
        <v>19.794684823253299</v>
      </c>
      <c r="AI874" s="130">
        <v>12970.845916748</v>
      </c>
      <c r="AL874" s="130">
        <v>4500.0001373290997</v>
      </c>
      <c r="AM874" s="130">
        <v>-2456.54518127441</v>
      </c>
    </row>
    <row r="875" spans="1:39" ht="16.5" hidden="1" x14ac:dyDescent="0.5">
      <c r="A875" s="20" t="str">
        <f>INDEX(Resource_Match!$B$2:$B$17,MATCH($H875,Resource_Match!$C$2:$C$17,0))</f>
        <v>Solar</v>
      </c>
      <c r="B875" s="20" t="str">
        <f>INDEX(Resource_Match!$A$2:$A$17,MATCH($H875,Resource_Match!$C$2:$C$17,0))</f>
        <v>Utility Solar</v>
      </c>
      <c r="C875" s="20" t="str">
        <f>IFERROR(INDEX(Project_Match!$C$3:$C$151,MATCH(I875,Project_Match!$A$3:$A$151,0)),"")</f>
        <v>New Solar</v>
      </c>
      <c r="D875" s="129" t="s">
        <v>410</v>
      </c>
      <c r="E875" s="129">
        <v>0</v>
      </c>
      <c r="F875" s="129" t="s">
        <v>407</v>
      </c>
      <c r="G875" s="130" t="s">
        <v>407</v>
      </c>
      <c r="H875" s="130" t="s">
        <v>45</v>
      </c>
      <c r="I875" s="130" t="s">
        <v>222</v>
      </c>
      <c r="J875" s="129">
        <v>2041</v>
      </c>
      <c r="K875" s="130">
        <v>1</v>
      </c>
      <c r="L875" s="130">
        <v>20</v>
      </c>
      <c r="M875" s="130">
        <v>5.4000000953674299</v>
      </c>
      <c r="N875" s="130">
        <v>26.578898163146601</v>
      </c>
      <c r="O875" s="130">
        <v>43.684609651565601</v>
      </c>
      <c r="P875" s="130">
        <v>24.934137928975801</v>
      </c>
      <c r="R875" s="130">
        <v>2881.6192741394002</v>
      </c>
      <c r="T875" s="130">
        <v>4301</v>
      </c>
      <c r="U875" s="130">
        <v>365</v>
      </c>
      <c r="AB875" s="130">
        <v>1311</v>
      </c>
      <c r="AC875" s="130">
        <v>1311.0021209716799</v>
      </c>
      <c r="AD875" s="130">
        <v>30.010617730784698</v>
      </c>
      <c r="AF875" s="130">
        <v>1311.0021209716799</v>
      </c>
      <c r="AG875" s="130">
        <v>1397.4813079834</v>
      </c>
      <c r="AH875" s="130">
        <v>19.7946840373823</v>
      </c>
      <c r="AI875" s="130">
        <v>864.72304534912098</v>
      </c>
      <c r="AL875" s="130">
        <v>300.00001445346402</v>
      </c>
      <c r="AM875" s="130">
        <v>-146.27906116909401</v>
      </c>
    </row>
    <row r="876" spans="1:39" ht="16.5" hidden="1" x14ac:dyDescent="0.5">
      <c r="A876" s="20" t="str">
        <f>INDEX(Resource_Match!$B$2:$B$17,MATCH($H876,Resource_Match!$C$2:$C$17,0))</f>
        <v>Solar</v>
      </c>
      <c r="B876" s="20" t="str">
        <f>INDEX(Resource_Match!$A$2:$A$17,MATCH($H876,Resource_Match!$C$2:$C$17,0))</f>
        <v>Utility Solar</v>
      </c>
      <c r="C876" s="20" t="str">
        <f>IFERROR(INDEX(Project_Match!$C$3:$C$151,MATCH(I876,Project_Match!$A$3:$A$151,0)),"")</f>
        <v>New Solar</v>
      </c>
      <c r="D876" s="129" t="s">
        <v>410</v>
      </c>
      <c r="E876" s="129">
        <v>0</v>
      </c>
      <c r="F876" s="129" t="s">
        <v>407</v>
      </c>
      <c r="G876" s="130" t="s">
        <v>407</v>
      </c>
      <c r="H876" s="130" t="s">
        <v>45</v>
      </c>
      <c r="I876" s="130" t="s">
        <v>230</v>
      </c>
      <c r="J876" s="129">
        <v>2041</v>
      </c>
      <c r="K876" s="130">
        <v>1</v>
      </c>
      <c r="L876" s="130">
        <v>20</v>
      </c>
      <c r="M876" s="130">
        <v>5.4000000953674299</v>
      </c>
      <c r="N876" s="130">
        <v>26.578898163146601</v>
      </c>
      <c r="O876" s="130">
        <v>43.684609651565601</v>
      </c>
      <c r="P876" s="130">
        <v>24.934137928975801</v>
      </c>
      <c r="R876" s="130">
        <v>2881.6192741394002</v>
      </c>
      <c r="T876" s="130">
        <v>4301</v>
      </c>
      <c r="U876" s="130">
        <v>365</v>
      </c>
      <c r="AB876" s="130">
        <v>1242.44</v>
      </c>
      <c r="AC876" s="130">
        <v>1242.44335174561</v>
      </c>
      <c r="AD876" s="130">
        <v>28.441214461008201</v>
      </c>
      <c r="AF876" s="130">
        <v>1242.44335174561</v>
      </c>
      <c r="AG876" s="130">
        <v>1324.4000930786101</v>
      </c>
      <c r="AH876" s="130">
        <v>19.7946840373823</v>
      </c>
      <c r="AI876" s="130">
        <v>864.72304534912098</v>
      </c>
      <c r="AL876" s="130">
        <v>300.00001445346402</v>
      </c>
      <c r="AM876" s="130">
        <v>-77.720291943020101</v>
      </c>
    </row>
    <row r="877" spans="1:39" ht="16.5" hidden="1" x14ac:dyDescent="0.5">
      <c r="A877" s="20" t="str">
        <f>INDEX(Resource_Match!$B$2:$B$17,MATCH($H877,Resource_Match!$C$2:$C$17,0))</f>
        <v>Solar</v>
      </c>
      <c r="B877" s="20" t="str">
        <f>INDEX(Resource_Match!$A$2:$A$17,MATCH($H877,Resource_Match!$C$2:$C$17,0))</f>
        <v>Utility Solar</v>
      </c>
      <c r="C877" s="20" t="str">
        <f>IFERROR(INDEX(Project_Match!$C$3:$C$151,MATCH(I877,Project_Match!$A$3:$A$151,0)),"")</f>
        <v>New Solar</v>
      </c>
      <c r="D877" s="129" t="s">
        <v>410</v>
      </c>
      <c r="E877" s="129">
        <v>0</v>
      </c>
      <c r="F877" s="129" t="s">
        <v>407</v>
      </c>
      <c r="G877" s="130" t="s">
        <v>407</v>
      </c>
      <c r="H877" s="130" t="s">
        <v>45</v>
      </c>
      <c r="I877" s="130" t="s">
        <v>235</v>
      </c>
      <c r="J877" s="129">
        <v>2041</v>
      </c>
      <c r="K877" s="130">
        <v>1</v>
      </c>
      <c r="L877" s="130">
        <v>20</v>
      </c>
      <c r="M877" s="130">
        <v>5.4000000953674299</v>
      </c>
      <c r="N877" s="130">
        <v>26.578898163146601</v>
      </c>
      <c r="O877" s="130">
        <v>43.684609651565601</v>
      </c>
      <c r="P877" s="130">
        <v>24.934137928975801</v>
      </c>
      <c r="R877" s="130">
        <v>2881.6192741394002</v>
      </c>
      <c r="T877" s="130">
        <v>4301</v>
      </c>
      <c r="U877" s="130">
        <v>365</v>
      </c>
      <c r="AB877" s="130">
        <v>1208.98</v>
      </c>
      <c r="AC877" s="130">
        <v>1208.9823303222699</v>
      </c>
      <c r="AD877" s="130">
        <v>27.675246270145799</v>
      </c>
      <c r="AF877" s="130">
        <v>1208.9823303222699</v>
      </c>
      <c r="AG877" s="130">
        <v>1288.7318725585901</v>
      </c>
      <c r="AH877" s="130">
        <v>19.7946840373823</v>
      </c>
      <c r="AI877" s="130">
        <v>864.72304534912098</v>
      </c>
      <c r="AL877" s="130">
        <v>300.00001445346402</v>
      </c>
      <c r="AM877" s="130">
        <v>-44.2592705196803</v>
      </c>
    </row>
    <row r="878" spans="1:39" ht="16.5" hidden="1" x14ac:dyDescent="0.5">
      <c r="A878" s="20" t="str">
        <f>INDEX(Resource_Match!$B$2:$B$17,MATCH($H878,Resource_Match!$C$2:$C$17,0))</f>
        <v>Solar</v>
      </c>
      <c r="B878" s="20" t="str">
        <f>INDEX(Resource_Match!$A$2:$A$17,MATCH($H878,Resource_Match!$C$2:$C$17,0))</f>
        <v>Utility Solar</v>
      </c>
      <c r="C878" s="20" t="str">
        <f>IFERROR(INDEX(Project_Match!$C$3:$C$151,MATCH(I878,Project_Match!$A$3:$A$151,0)),"")</f>
        <v>New Solar</v>
      </c>
      <c r="D878" s="129" t="s">
        <v>410</v>
      </c>
      <c r="E878" s="129">
        <v>0</v>
      </c>
      <c r="F878" s="129" t="s">
        <v>407</v>
      </c>
      <c r="G878" s="130" t="s">
        <v>407</v>
      </c>
      <c r="H878" s="130" t="s">
        <v>45</v>
      </c>
      <c r="I878" s="130" t="s">
        <v>341</v>
      </c>
      <c r="J878" s="129">
        <v>2041</v>
      </c>
      <c r="K878" s="130">
        <v>20</v>
      </c>
      <c r="L878" s="130">
        <v>400</v>
      </c>
      <c r="M878" s="130">
        <v>108.000007629395</v>
      </c>
      <c r="N878" s="130">
        <v>26.578898408097199</v>
      </c>
      <c r="O878" s="130">
        <v>873.69221115112305</v>
      </c>
      <c r="P878" s="130">
        <v>24.934138446093701</v>
      </c>
      <c r="R878" s="130">
        <v>57632.3827514648</v>
      </c>
      <c r="T878" s="130">
        <v>86020</v>
      </c>
      <c r="U878" s="130">
        <v>7300</v>
      </c>
      <c r="AB878" s="130">
        <v>23849.02</v>
      </c>
      <c r="AC878" s="130">
        <v>23849.0178222656</v>
      </c>
      <c r="AD878" s="130">
        <v>27.296818625455799</v>
      </c>
      <c r="AF878" s="130">
        <v>23849.0178222656</v>
      </c>
      <c r="AG878" s="130">
        <v>25422.199829101599</v>
      </c>
      <c r="AH878" s="130">
        <v>19.7946844651599</v>
      </c>
      <c r="AI878" s="130">
        <v>17294.461639404301</v>
      </c>
      <c r="AL878" s="130">
        <v>6000.0006069607298</v>
      </c>
      <c r="AM878" s="130">
        <v>-554.55557590059504</v>
      </c>
    </row>
    <row r="879" spans="1:39" ht="16.5" hidden="1" x14ac:dyDescent="0.5">
      <c r="A879" s="20" t="str">
        <f>INDEX(Resource_Match!$B$2:$B$17,MATCH($H879,Resource_Match!$C$2:$C$17,0))</f>
        <v>Capacity Only PPA</v>
      </c>
      <c r="B879" s="20" t="str">
        <f>INDEX(Resource_Match!$A$2:$A$17,MATCH($H879,Resource_Match!$C$2:$C$17,0))</f>
        <v>Capacity Only PPA</v>
      </c>
      <c r="C879" s="20" t="str">
        <f>IFERROR(INDEX(Project_Match!$C$3:$C$151,MATCH(I879,Project_Match!$A$3:$A$151,0)),"")</f>
        <v/>
      </c>
      <c r="D879" s="129" t="s">
        <v>410</v>
      </c>
      <c r="E879" s="129">
        <v>0</v>
      </c>
      <c r="F879" s="129" t="s">
        <v>407</v>
      </c>
      <c r="G879" s="130" t="s">
        <v>407</v>
      </c>
      <c r="H879" s="130" t="s">
        <v>402</v>
      </c>
      <c r="I879" s="130" t="s">
        <v>427</v>
      </c>
      <c r="J879" s="129">
        <v>2041</v>
      </c>
      <c r="K879" s="130">
        <v>6</v>
      </c>
      <c r="L879" s="130">
        <v>300</v>
      </c>
      <c r="M879" s="130">
        <v>300</v>
      </c>
      <c r="N879" s="130">
        <v>0</v>
      </c>
      <c r="AE879" s="130">
        <v>30531.9609375</v>
      </c>
      <c r="AF879" s="130">
        <v>30531.9609375</v>
      </c>
      <c r="AG879" s="130">
        <v>30531.9609375</v>
      </c>
      <c r="AL879" s="130">
        <v>16666.667175293001</v>
      </c>
      <c r="AM879" s="130">
        <v>-13865.293762207</v>
      </c>
    </row>
    <row r="880" spans="1:39" x14ac:dyDescent="0.5">
      <c r="A880" s="20" t="str">
        <f>INDEX(Resource_Match!$B$2:$B$17,MATCH($H880,Resource_Match!$C$2:$C$17,0))</f>
        <v>Gas</v>
      </c>
      <c r="B880" s="20" t="str">
        <f>INDEX(Resource_Match!$A$2:$A$17,MATCH($H880,Resource_Match!$C$2:$C$17,0))</f>
        <v>Gas</v>
      </c>
      <c r="C880" s="20" t="str">
        <f>IFERROR(INDEX(Project_Match!$C$3:$C$151,MATCH(I880,Project_Match!$A$3:$A$151,0)),"")</f>
        <v/>
      </c>
      <c r="D880" s="129" t="s">
        <v>410</v>
      </c>
      <c r="E880" s="129">
        <v>0</v>
      </c>
      <c r="F880" s="129" t="s">
        <v>407</v>
      </c>
      <c r="G880" s="130" t="s">
        <v>407</v>
      </c>
      <c r="H880" s="130" t="s">
        <v>41</v>
      </c>
      <c r="I880" s="130" t="s">
        <v>445</v>
      </c>
      <c r="J880" s="129">
        <v>2041</v>
      </c>
      <c r="K880" s="130">
        <v>1</v>
      </c>
      <c r="L880" s="130">
        <v>125</v>
      </c>
      <c r="M880" s="130">
        <v>125</v>
      </c>
      <c r="N880" s="130">
        <v>87.457637003023294</v>
      </c>
      <c r="AE880" s="130">
        <v>1472.9479064941399</v>
      </c>
      <c r="AF880" s="130">
        <v>1472.9479064941399</v>
      </c>
      <c r="AG880" s="130">
        <v>1472.9479064941399</v>
      </c>
      <c r="AL880" s="130">
        <v>6944.4446563720703</v>
      </c>
      <c r="AM880" s="130">
        <v>5471.4967498779297</v>
      </c>
    </row>
    <row r="881" spans="1:39" ht="16.5" hidden="1" x14ac:dyDescent="0.5">
      <c r="A881" s="20" t="str">
        <f>INDEX(Resource_Match!$B$2:$B$17,MATCH($H881,Resource_Match!$C$2:$C$17,0))</f>
        <v>Solar</v>
      </c>
      <c r="B881" s="20" t="str">
        <f>INDEX(Resource_Match!$A$2:$A$17,MATCH($H881,Resource_Match!$C$2:$C$17,0))</f>
        <v>Utility Solar</v>
      </c>
      <c r="C881" s="20" t="str">
        <f>IFERROR(INDEX(Project_Match!$C$3:$C$151,MATCH(I881,Project_Match!$A$3:$A$151,0)),"")</f>
        <v>New Solar</v>
      </c>
      <c r="D881" s="129" t="s">
        <v>410</v>
      </c>
      <c r="E881" s="129">
        <v>0</v>
      </c>
      <c r="F881" s="129" t="s">
        <v>407</v>
      </c>
      <c r="G881" s="130" t="s">
        <v>407</v>
      </c>
      <c r="H881" s="130" t="s">
        <v>45</v>
      </c>
      <c r="I881" s="130" t="s">
        <v>265</v>
      </c>
      <c r="J881" s="129">
        <v>2042</v>
      </c>
      <c r="K881" s="130">
        <v>5</v>
      </c>
      <c r="L881" s="130">
        <v>100</v>
      </c>
      <c r="M881" s="130">
        <v>64</v>
      </c>
      <c r="N881" s="130">
        <v>26.539138789590599</v>
      </c>
      <c r="O881" s="130">
        <v>218.291993141174</v>
      </c>
      <c r="P881" s="130">
        <v>24.919177299220799</v>
      </c>
      <c r="R881" s="130">
        <v>14190.855087280301</v>
      </c>
      <c r="T881" s="130">
        <v>21250</v>
      </c>
      <c r="U881" s="130">
        <v>1825</v>
      </c>
      <c r="AB881" s="130">
        <v>10542.97</v>
      </c>
      <c r="AC881" s="130">
        <v>10542.972961425799</v>
      </c>
      <c r="AD881" s="130">
        <v>48.297570651651903</v>
      </c>
      <c r="AF881" s="130">
        <v>10542.972961425799</v>
      </c>
      <c r="AG881" s="130">
        <v>11228.3572387695</v>
      </c>
      <c r="AH881" s="130">
        <v>18.3165631846935</v>
      </c>
      <c r="AI881" s="130">
        <v>3998.3590850830101</v>
      </c>
      <c r="AL881" s="130">
        <v>3555.5556640625</v>
      </c>
      <c r="AM881" s="130">
        <v>-2989.0582122802698</v>
      </c>
    </row>
    <row r="882" spans="1:39" ht="16.5" hidden="1" x14ac:dyDescent="0.5">
      <c r="A882" s="20" t="str">
        <f>INDEX(Resource_Match!$B$2:$B$17,MATCH($H882,Resource_Match!$C$2:$C$17,0))</f>
        <v>Solar</v>
      </c>
      <c r="B882" s="20" t="str">
        <f>INDEX(Resource_Match!$A$2:$A$17,MATCH($H882,Resource_Match!$C$2:$C$17,0))</f>
        <v>Utility Solar</v>
      </c>
      <c r="C882" s="20" t="str">
        <f>IFERROR(INDEX(Project_Match!$C$3:$C$151,MATCH(I882,Project_Match!$A$3:$A$151,0)),"")</f>
        <v>New Solar</v>
      </c>
      <c r="D882" s="129" t="s">
        <v>410</v>
      </c>
      <c r="E882" s="129">
        <v>0</v>
      </c>
      <c r="F882" s="129" t="s">
        <v>407</v>
      </c>
      <c r="G882" s="130" t="s">
        <v>407</v>
      </c>
      <c r="H882" s="130" t="s">
        <v>45</v>
      </c>
      <c r="I882" s="130" t="s">
        <v>219</v>
      </c>
      <c r="J882" s="129">
        <v>2042</v>
      </c>
      <c r="K882" s="130">
        <v>30</v>
      </c>
      <c r="L882" s="130">
        <v>600</v>
      </c>
      <c r="M882" s="130">
        <v>162</v>
      </c>
      <c r="N882" s="130">
        <v>26.539136866274902</v>
      </c>
      <c r="O882" s="130">
        <v>1309.7518920898401</v>
      </c>
      <c r="P882" s="130">
        <v>24.919176029106598</v>
      </c>
      <c r="R882" s="130">
        <v>85145.132202148394</v>
      </c>
      <c r="T882" s="130">
        <v>127500</v>
      </c>
      <c r="U882" s="130">
        <v>10950</v>
      </c>
      <c r="AB882" s="130">
        <v>41792.269999999997</v>
      </c>
      <c r="AC882" s="130">
        <v>41792.273925781301</v>
      </c>
      <c r="AD882" s="130">
        <v>31.908542509602601</v>
      </c>
      <c r="AF882" s="130">
        <v>41792.273925781301</v>
      </c>
      <c r="AG882" s="130">
        <v>44509.129150390603</v>
      </c>
      <c r="AH882" s="130">
        <v>18.316563675571601</v>
      </c>
      <c r="AI882" s="130">
        <v>23990.153930664099</v>
      </c>
      <c r="AL882" s="130">
        <v>9000.0002746581995</v>
      </c>
      <c r="AM882" s="130">
        <v>-8802.1197204589807</v>
      </c>
    </row>
    <row r="883" spans="1:39" ht="16.5" hidden="1" x14ac:dyDescent="0.5">
      <c r="A883" s="20" t="str">
        <f>INDEX(Resource_Match!$B$2:$B$17,MATCH($H883,Resource_Match!$C$2:$C$17,0))</f>
        <v>Solar</v>
      </c>
      <c r="B883" s="20" t="str">
        <f>INDEX(Resource_Match!$A$2:$A$17,MATCH($H883,Resource_Match!$C$2:$C$17,0))</f>
        <v>Utility Solar</v>
      </c>
      <c r="C883" s="20" t="str">
        <f>IFERROR(INDEX(Project_Match!$C$3:$C$151,MATCH(I883,Project_Match!$A$3:$A$151,0)),"")</f>
        <v>New Solar</v>
      </c>
      <c r="D883" s="129" t="s">
        <v>410</v>
      </c>
      <c r="E883" s="129">
        <v>0</v>
      </c>
      <c r="F883" s="129" t="s">
        <v>407</v>
      </c>
      <c r="G883" s="130" t="s">
        <v>407</v>
      </c>
      <c r="H883" s="130" t="s">
        <v>45</v>
      </c>
      <c r="I883" s="130" t="s">
        <v>220</v>
      </c>
      <c r="J883" s="129">
        <v>2042</v>
      </c>
      <c r="K883" s="130">
        <v>30</v>
      </c>
      <c r="L883" s="130">
        <v>600</v>
      </c>
      <c r="M883" s="130">
        <v>162</v>
      </c>
      <c r="N883" s="130">
        <v>26.539136866274902</v>
      </c>
      <c r="O883" s="130">
        <v>1309.7518920898401</v>
      </c>
      <c r="P883" s="130">
        <v>24.919176029106598</v>
      </c>
      <c r="R883" s="130">
        <v>85145.132202148394</v>
      </c>
      <c r="T883" s="130">
        <v>127500</v>
      </c>
      <c r="U883" s="130">
        <v>10950</v>
      </c>
      <c r="AB883" s="130">
        <v>41247.480000000003</v>
      </c>
      <c r="AC883" s="130">
        <v>41247.483886718801</v>
      </c>
      <c r="AD883" s="130">
        <v>31.492593471962198</v>
      </c>
      <c r="AF883" s="130">
        <v>41247.483886718801</v>
      </c>
      <c r="AG883" s="130">
        <v>43928.922973632798</v>
      </c>
      <c r="AH883" s="130">
        <v>18.316563675571601</v>
      </c>
      <c r="AI883" s="130">
        <v>23990.153930664099</v>
      </c>
      <c r="AL883" s="130">
        <v>9000.0002746581995</v>
      </c>
      <c r="AM883" s="130">
        <v>-8257.3296813964807</v>
      </c>
    </row>
    <row r="884" spans="1:39" ht="16.5" hidden="1" x14ac:dyDescent="0.5">
      <c r="A884" s="20" t="str">
        <f>INDEX(Resource_Match!$B$2:$B$17,MATCH($H884,Resource_Match!$C$2:$C$17,0))</f>
        <v>Solar</v>
      </c>
      <c r="B884" s="20" t="str">
        <f>INDEX(Resource_Match!$A$2:$A$17,MATCH($H884,Resource_Match!$C$2:$C$17,0))</f>
        <v>Utility Solar</v>
      </c>
      <c r="C884" s="20" t="str">
        <f>IFERROR(INDEX(Project_Match!$C$3:$C$151,MATCH(I884,Project_Match!$A$3:$A$151,0)),"")</f>
        <v>New Solar</v>
      </c>
      <c r="D884" s="129" t="s">
        <v>410</v>
      </c>
      <c r="E884" s="129">
        <v>0</v>
      </c>
      <c r="F884" s="129" t="s">
        <v>407</v>
      </c>
      <c r="G884" s="130" t="s">
        <v>407</v>
      </c>
      <c r="H884" s="130" t="s">
        <v>45</v>
      </c>
      <c r="I884" s="130" t="s">
        <v>221</v>
      </c>
      <c r="J884" s="129">
        <v>2042</v>
      </c>
      <c r="K884" s="130">
        <v>15</v>
      </c>
      <c r="L884" s="130">
        <v>300</v>
      </c>
      <c r="M884" s="130">
        <v>81</v>
      </c>
      <c r="N884" s="130">
        <v>26.539136866274902</v>
      </c>
      <c r="O884" s="130">
        <v>654.87594604492199</v>
      </c>
      <c r="P884" s="130">
        <v>24.919176029106598</v>
      </c>
      <c r="R884" s="130">
        <v>42572.566101074197</v>
      </c>
      <c r="T884" s="130">
        <v>63750</v>
      </c>
      <c r="U884" s="130">
        <v>5475</v>
      </c>
      <c r="AB884" s="130">
        <v>20353.57</v>
      </c>
      <c r="AC884" s="130">
        <v>20353.572814941399</v>
      </c>
      <c r="AD884" s="130">
        <v>31.0800433851104</v>
      </c>
      <c r="AF884" s="130">
        <v>20353.572814941399</v>
      </c>
      <c r="AG884" s="130">
        <v>21676.730163574201</v>
      </c>
      <c r="AH884" s="130">
        <v>18.316563675571601</v>
      </c>
      <c r="AI884" s="130">
        <v>11995.076965332</v>
      </c>
      <c r="AL884" s="130">
        <v>4500.0001373290997</v>
      </c>
      <c r="AM884" s="130">
        <v>-3858.4957122802698</v>
      </c>
    </row>
    <row r="885" spans="1:39" ht="16.5" hidden="1" x14ac:dyDescent="0.5">
      <c r="A885" s="20" t="str">
        <f>INDEX(Resource_Match!$B$2:$B$17,MATCH($H885,Resource_Match!$C$2:$C$17,0))</f>
        <v>Solar</v>
      </c>
      <c r="B885" s="20" t="str">
        <f>INDEX(Resource_Match!$A$2:$A$17,MATCH($H885,Resource_Match!$C$2:$C$17,0))</f>
        <v>Utility Solar</v>
      </c>
      <c r="C885" s="20" t="str">
        <f>IFERROR(INDEX(Project_Match!$C$3:$C$151,MATCH(I885,Project_Match!$A$3:$A$151,0)),"")</f>
        <v>New Solar</v>
      </c>
      <c r="D885" s="129" t="s">
        <v>410</v>
      </c>
      <c r="E885" s="129">
        <v>0</v>
      </c>
      <c r="F885" s="129" t="s">
        <v>407</v>
      </c>
      <c r="G885" s="130" t="s">
        <v>407</v>
      </c>
      <c r="H885" s="130" t="s">
        <v>45</v>
      </c>
      <c r="I885" s="130" t="s">
        <v>222</v>
      </c>
      <c r="J885" s="129">
        <v>2042</v>
      </c>
      <c r="K885" s="130">
        <v>1</v>
      </c>
      <c r="L885" s="130">
        <v>20</v>
      </c>
      <c r="M885" s="130">
        <v>5.4000000953674299</v>
      </c>
      <c r="N885" s="130">
        <v>26.5391380547388</v>
      </c>
      <c r="O885" s="130">
        <v>43.658399820327801</v>
      </c>
      <c r="P885" s="130">
        <v>24.919177979639102</v>
      </c>
      <c r="R885" s="130">
        <v>2838.17115783691</v>
      </c>
      <c r="T885" s="130">
        <v>4250</v>
      </c>
      <c r="U885" s="130">
        <v>365</v>
      </c>
      <c r="AB885" s="130">
        <v>1339.04</v>
      </c>
      <c r="AC885" s="130">
        <v>1339.04016113281</v>
      </c>
      <c r="AD885" s="130">
        <v>30.670848373818401</v>
      </c>
      <c r="AF885" s="130">
        <v>1339.04016113281</v>
      </c>
      <c r="AG885" s="130">
        <v>1426.0892791747999</v>
      </c>
      <c r="AH885" s="130">
        <v>18.316562702034901</v>
      </c>
      <c r="AI885" s="130">
        <v>799.67181777954102</v>
      </c>
      <c r="AL885" s="130">
        <v>300.00001445346402</v>
      </c>
      <c r="AM885" s="130">
        <v>-239.36832889980701</v>
      </c>
    </row>
    <row r="886" spans="1:39" ht="16.5" hidden="1" x14ac:dyDescent="0.5">
      <c r="A886" s="20" t="str">
        <f>INDEX(Resource_Match!$B$2:$B$17,MATCH($H886,Resource_Match!$C$2:$C$17,0))</f>
        <v>Solar</v>
      </c>
      <c r="B886" s="20" t="str">
        <f>INDEX(Resource_Match!$A$2:$A$17,MATCH($H886,Resource_Match!$C$2:$C$17,0))</f>
        <v>Utility Solar</v>
      </c>
      <c r="C886" s="20" t="str">
        <f>IFERROR(INDEX(Project_Match!$C$3:$C$151,MATCH(I886,Project_Match!$A$3:$A$151,0)),"")</f>
        <v>New Solar</v>
      </c>
      <c r="D886" s="129" t="s">
        <v>410</v>
      </c>
      <c r="E886" s="129">
        <v>0</v>
      </c>
      <c r="F886" s="129" t="s">
        <v>407</v>
      </c>
      <c r="G886" s="130" t="s">
        <v>407</v>
      </c>
      <c r="H886" s="130" t="s">
        <v>45</v>
      </c>
      <c r="I886" s="130" t="s">
        <v>230</v>
      </c>
      <c r="J886" s="129">
        <v>2042</v>
      </c>
      <c r="K886" s="130">
        <v>1</v>
      </c>
      <c r="L886" s="130">
        <v>20</v>
      </c>
      <c r="M886" s="130">
        <v>5.4000000953674299</v>
      </c>
      <c r="N886" s="130">
        <v>26.5391380547388</v>
      </c>
      <c r="O886" s="130">
        <v>43.658399820327801</v>
      </c>
      <c r="P886" s="130">
        <v>24.919177979639102</v>
      </c>
      <c r="R886" s="130">
        <v>2838.17115783691</v>
      </c>
      <c r="T886" s="130">
        <v>4250</v>
      </c>
      <c r="U886" s="130">
        <v>365</v>
      </c>
      <c r="AB886" s="130">
        <v>1269.02</v>
      </c>
      <c r="AC886" s="130">
        <v>1269.01511764526</v>
      </c>
      <c r="AD886" s="130">
        <v>29.066917772244999</v>
      </c>
      <c r="AF886" s="130">
        <v>1269.01511764526</v>
      </c>
      <c r="AG886" s="130">
        <v>1351.51206588745</v>
      </c>
      <c r="AH886" s="130">
        <v>18.316562702034901</v>
      </c>
      <c r="AI886" s="130">
        <v>799.67181777954102</v>
      </c>
      <c r="AL886" s="130">
        <v>300.00001445346402</v>
      </c>
      <c r="AM886" s="130">
        <v>-169.34328541225801</v>
      </c>
    </row>
    <row r="887" spans="1:39" ht="16.5" hidden="1" x14ac:dyDescent="0.5">
      <c r="A887" s="20" t="str">
        <f>INDEX(Resource_Match!$B$2:$B$17,MATCH($H887,Resource_Match!$C$2:$C$17,0))</f>
        <v>Solar</v>
      </c>
      <c r="B887" s="20" t="str">
        <f>INDEX(Resource_Match!$A$2:$A$17,MATCH($H887,Resource_Match!$C$2:$C$17,0))</f>
        <v>Utility Solar</v>
      </c>
      <c r="C887" s="20" t="str">
        <f>IFERROR(INDEX(Project_Match!$C$3:$C$151,MATCH(I887,Project_Match!$A$3:$A$151,0)),"")</f>
        <v>New Solar</v>
      </c>
      <c r="D887" s="129" t="s">
        <v>410</v>
      </c>
      <c r="E887" s="129">
        <v>0</v>
      </c>
      <c r="F887" s="129" t="s">
        <v>407</v>
      </c>
      <c r="G887" s="130" t="s">
        <v>407</v>
      </c>
      <c r="H887" s="130" t="s">
        <v>45</v>
      </c>
      <c r="I887" s="130" t="s">
        <v>235</v>
      </c>
      <c r="J887" s="129">
        <v>2042</v>
      </c>
      <c r="K887" s="130">
        <v>1</v>
      </c>
      <c r="L887" s="130">
        <v>20</v>
      </c>
      <c r="M887" s="130">
        <v>5.4000000953674299</v>
      </c>
      <c r="N887" s="130">
        <v>26.5391380547388</v>
      </c>
      <c r="O887" s="130">
        <v>43.658399820327801</v>
      </c>
      <c r="P887" s="130">
        <v>24.919177979639102</v>
      </c>
      <c r="R887" s="130">
        <v>2838.17115783691</v>
      </c>
      <c r="T887" s="130">
        <v>4250</v>
      </c>
      <c r="U887" s="130">
        <v>365</v>
      </c>
      <c r="AB887" s="130">
        <v>1234.8399999999999</v>
      </c>
      <c r="AC887" s="130">
        <v>1234.8385391235399</v>
      </c>
      <c r="AD887" s="130">
        <v>28.284099834290799</v>
      </c>
      <c r="AF887" s="130">
        <v>1234.8385391235399</v>
      </c>
      <c r="AG887" s="130">
        <v>1315.1137084960901</v>
      </c>
      <c r="AH887" s="130">
        <v>18.316562702034901</v>
      </c>
      <c r="AI887" s="130">
        <v>799.67181777954102</v>
      </c>
      <c r="AL887" s="130">
        <v>300.00001445346402</v>
      </c>
      <c r="AM887" s="130">
        <v>-135.16670689053001</v>
      </c>
    </row>
    <row r="888" spans="1:39" ht="16.5" hidden="1" x14ac:dyDescent="0.5">
      <c r="A888" s="20" t="str">
        <f>INDEX(Resource_Match!$B$2:$B$17,MATCH($H888,Resource_Match!$C$2:$C$17,0))</f>
        <v>Solar</v>
      </c>
      <c r="B888" s="20" t="str">
        <f>INDEX(Resource_Match!$A$2:$A$17,MATCH($H888,Resource_Match!$C$2:$C$17,0))</f>
        <v>Utility Solar</v>
      </c>
      <c r="C888" s="20" t="str">
        <f>IFERROR(INDEX(Project_Match!$C$3:$C$151,MATCH(I888,Project_Match!$A$3:$A$151,0)),"")</f>
        <v>New Solar</v>
      </c>
      <c r="D888" s="129" t="s">
        <v>410</v>
      </c>
      <c r="E888" s="129">
        <v>0</v>
      </c>
      <c r="F888" s="129" t="s">
        <v>407</v>
      </c>
      <c r="G888" s="130" t="s">
        <v>407</v>
      </c>
      <c r="H888" s="130" t="s">
        <v>45</v>
      </c>
      <c r="I888" s="130" t="s">
        <v>341</v>
      </c>
      <c r="J888" s="129">
        <v>2042</v>
      </c>
      <c r="K888" s="130">
        <v>20</v>
      </c>
      <c r="L888" s="130">
        <v>400</v>
      </c>
      <c r="M888" s="130">
        <v>108.000007629395</v>
      </c>
      <c r="N888" s="130">
        <v>26.539138789590599</v>
      </c>
      <c r="O888" s="130">
        <v>873.16797256469704</v>
      </c>
      <c r="P888" s="130">
        <v>24.919177299220799</v>
      </c>
      <c r="R888" s="130">
        <v>56763.420349121101</v>
      </c>
      <c r="T888" s="130">
        <v>85000</v>
      </c>
      <c r="U888" s="130">
        <v>7300</v>
      </c>
      <c r="AB888" s="130">
        <v>24359.07</v>
      </c>
      <c r="AC888" s="130">
        <v>24359.070678710901</v>
      </c>
      <c r="AD888" s="130">
        <v>27.897347869004701</v>
      </c>
      <c r="AF888" s="130">
        <v>24359.070678710901</v>
      </c>
      <c r="AG888" s="130">
        <v>25942.620239257802</v>
      </c>
      <c r="AH888" s="130">
        <v>18.3165631846935</v>
      </c>
      <c r="AI888" s="130">
        <v>15993.436340332</v>
      </c>
      <c r="AL888" s="130">
        <v>6000.0006069607298</v>
      </c>
      <c r="AM888" s="130">
        <v>-2365.6337314181701</v>
      </c>
    </row>
    <row r="889" spans="1:39" ht="16.5" hidden="1" x14ac:dyDescent="0.5">
      <c r="A889" s="20" t="str">
        <f>INDEX(Resource_Match!$B$2:$B$17,MATCH($H889,Resource_Match!$C$2:$C$17,0))</f>
        <v>Capacity Only PPA</v>
      </c>
      <c r="B889" s="20" t="str">
        <f>INDEX(Resource_Match!$A$2:$A$17,MATCH($H889,Resource_Match!$C$2:$C$17,0))</f>
        <v>Capacity Only PPA</v>
      </c>
      <c r="C889" s="20" t="str">
        <f>IFERROR(INDEX(Project_Match!$C$3:$C$151,MATCH(I889,Project_Match!$A$3:$A$151,0)),"")</f>
        <v/>
      </c>
      <c r="D889" s="129" t="s">
        <v>410</v>
      </c>
      <c r="E889" s="129">
        <v>0</v>
      </c>
      <c r="F889" s="129" t="s">
        <v>407</v>
      </c>
      <c r="G889" s="130" t="s">
        <v>407</v>
      </c>
      <c r="H889" s="130" t="s">
        <v>402</v>
      </c>
      <c r="I889" s="130" t="s">
        <v>428</v>
      </c>
      <c r="J889" s="129">
        <v>2042</v>
      </c>
      <c r="K889" s="130">
        <v>6</v>
      </c>
      <c r="L889" s="130">
        <v>300</v>
      </c>
      <c r="M889" s="130">
        <v>300</v>
      </c>
      <c r="N889" s="130">
        <v>0</v>
      </c>
      <c r="AE889" s="130">
        <v>31065.80859375</v>
      </c>
      <c r="AF889" s="130">
        <v>31065.80859375</v>
      </c>
      <c r="AG889" s="130">
        <v>31065.80859375</v>
      </c>
      <c r="AL889" s="130">
        <v>16666.667175293001</v>
      </c>
      <c r="AM889" s="130">
        <v>-14399.141418457</v>
      </c>
    </row>
    <row r="890" spans="1:39" x14ac:dyDescent="0.5">
      <c r="A890" s="20" t="str">
        <f>INDEX(Resource_Match!$B$2:$B$17,MATCH($H890,Resource_Match!$C$2:$C$17,0))</f>
        <v>Gas</v>
      </c>
      <c r="B890" s="20" t="str">
        <f>INDEX(Resource_Match!$A$2:$A$17,MATCH($H890,Resource_Match!$C$2:$C$17,0))</f>
        <v>Gas</v>
      </c>
      <c r="C890" s="20" t="str">
        <f>IFERROR(INDEX(Project_Match!$C$3:$C$151,MATCH(I890,Project_Match!$A$3:$A$151,0)),"")</f>
        <v/>
      </c>
      <c r="D890" s="129" t="s">
        <v>410</v>
      </c>
      <c r="E890" s="129">
        <v>0</v>
      </c>
      <c r="F890" s="129" t="s">
        <v>407</v>
      </c>
      <c r="G890" s="130" t="s">
        <v>407</v>
      </c>
      <c r="H890" s="130" t="s">
        <v>41</v>
      </c>
      <c r="I890" s="130" t="s">
        <v>445</v>
      </c>
      <c r="J890" s="129">
        <v>2042</v>
      </c>
      <c r="K890" s="130">
        <v>1</v>
      </c>
      <c r="L890" s="130">
        <v>125</v>
      </c>
      <c r="M890" s="130">
        <v>125</v>
      </c>
      <c r="N890" s="130">
        <v>87.457645364003596</v>
      </c>
      <c r="AE890" s="130">
        <v>1505.3526306152301</v>
      </c>
      <c r="AF890" s="130">
        <v>1505.3526306152301</v>
      </c>
      <c r="AG890" s="130">
        <v>1505.3526306152301</v>
      </c>
      <c r="AL890" s="130">
        <v>6944.4446563720703</v>
      </c>
      <c r="AM890" s="130">
        <v>5439.0920257568396</v>
      </c>
    </row>
    <row r="891" spans="1:39" ht="16.5" hidden="1" x14ac:dyDescent="0.5">
      <c r="A891" s="20" t="str">
        <f>INDEX(Resource_Match!$B$2:$B$17,MATCH($H891,Resource_Match!$C$2:$C$17,0))</f>
        <v>Solar</v>
      </c>
      <c r="B891" s="20" t="str">
        <f>INDEX(Resource_Match!$A$2:$A$17,MATCH($H891,Resource_Match!$C$2:$C$17,0))</f>
        <v>Utility Solar</v>
      </c>
      <c r="C891" s="20" t="str">
        <f>IFERROR(INDEX(Project_Match!$C$3:$C$151,MATCH(I891,Project_Match!$A$3:$A$151,0)),"")</f>
        <v>New Solar</v>
      </c>
      <c r="D891" s="129" t="s">
        <v>410</v>
      </c>
      <c r="E891" s="129">
        <v>0</v>
      </c>
      <c r="F891" s="129" t="s">
        <v>407</v>
      </c>
      <c r="G891" s="130" t="s">
        <v>407</v>
      </c>
      <c r="H891" s="130" t="s">
        <v>45</v>
      </c>
      <c r="I891" s="130" t="s">
        <v>265</v>
      </c>
      <c r="J891" s="129">
        <v>2043</v>
      </c>
      <c r="K891" s="130">
        <v>5</v>
      </c>
      <c r="L891" s="130">
        <v>100</v>
      </c>
      <c r="M891" s="130">
        <v>64</v>
      </c>
      <c r="N891" s="130">
        <v>26.5806089253186</v>
      </c>
      <c r="O891" s="130">
        <v>218.57386493682901</v>
      </c>
      <c r="P891" s="130">
        <v>24.9513544448434</v>
      </c>
      <c r="R891" s="130">
        <v>14272.2801818848</v>
      </c>
      <c r="T891" s="130">
        <v>21235</v>
      </c>
      <c r="U891" s="130">
        <v>1825</v>
      </c>
      <c r="AB891" s="130">
        <v>10788.83</v>
      </c>
      <c r="AC891" s="130">
        <v>10788.831726074201</v>
      </c>
      <c r="AD891" s="130">
        <v>49.360117821919701</v>
      </c>
      <c r="AF891" s="130">
        <v>10788.831726074201</v>
      </c>
      <c r="AG891" s="130">
        <v>11493.312988281299</v>
      </c>
      <c r="AH891" s="130">
        <v>19.068482182280299</v>
      </c>
      <c r="AI891" s="130">
        <v>4167.8718490600604</v>
      </c>
      <c r="AL891" s="130">
        <v>3555.5556640625</v>
      </c>
      <c r="AM891" s="130">
        <v>-3065.4042129516602</v>
      </c>
    </row>
    <row r="892" spans="1:39" ht="16.5" hidden="1" x14ac:dyDescent="0.5">
      <c r="A892" s="20" t="str">
        <f>INDEX(Resource_Match!$B$2:$B$17,MATCH($H892,Resource_Match!$C$2:$C$17,0))</f>
        <v>Solar</v>
      </c>
      <c r="B892" s="20" t="str">
        <f>INDEX(Resource_Match!$A$2:$A$17,MATCH($H892,Resource_Match!$C$2:$C$17,0))</f>
        <v>Utility Solar</v>
      </c>
      <c r="C892" s="20" t="str">
        <f>IFERROR(INDEX(Project_Match!$C$3:$C$151,MATCH(I892,Project_Match!$A$3:$A$151,0)),"")</f>
        <v>New Solar</v>
      </c>
      <c r="D892" s="129" t="s">
        <v>410</v>
      </c>
      <c r="E892" s="129">
        <v>0</v>
      </c>
      <c r="F892" s="129" t="s">
        <v>407</v>
      </c>
      <c r="G892" s="130" t="s">
        <v>407</v>
      </c>
      <c r="H892" s="130" t="s">
        <v>45</v>
      </c>
      <c r="I892" s="130" t="s">
        <v>219</v>
      </c>
      <c r="J892" s="129">
        <v>2043</v>
      </c>
      <c r="K892" s="130">
        <v>30</v>
      </c>
      <c r="L892" s="130">
        <v>600</v>
      </c>
      <c r="M892" s="130">
        <v>162</v>
      </c>
      <c r="N892" s="130">
        <v>26.5806092156304</v>
      </c>
      <c r="O892" s="130">
        <v>1311.4431838989301</v>
      </c>
      <c r="P892" s="130">
        <v>24.9513543359765</v>
      </c>
      <c r="R892" s="130">
        <v>85633.681152343794</v>
      </c>
      <c r="T892" s="130">
        <v>127410</v>
      </c>
      <c r="U892" s="130">
        <v>10950</v>
      </c>
      <c r="AB892" s="130">
        <v>42766.85</v>
      </c>
      <c r="AC892" s="130">
        <v>42766.853515625</v>
      </c>
      <c r="AD892" s="130">
        <v>32.610527120571803</v>
      </c>
      <c r="AF892" s="130">
        <v>42766.853515625</v>
      </c>
      <c r="AG892" s="130">
        <v>45559.41015625</v>
      </c>
      <c r="AH892" s="130">
        <v>19.0684807645498</v>
      </c>
      <c r="AI892" s="130">
        <v>25007.229125976599</v>
      </c>
      <c r="AL892" s="130">
        <v>9000.0002746581995</v>
      </c>
      <c r="AM892" s="130">
        <v>-8759.6241149902307</v>
      </c>
    </row>
    <row r="893" spans="1:39" ht="16.5" hidden="1" x14ac:dyDescent="0.5">
      <c r="A893" s="20" t="str">
        <f>INDEX(Resource_Match!$B$2:$B$17,MATCH($H893,Resource_Match!$C$2:$C$17,0))</f>
        <v>Solar</v>
      </c>
      <c r="B893" s="20" t="str">
        <f>INDEX(Resource_Match!$A$2:$A$17,MATCH($H893,Resource_Match!$C$2:$C$17,0))</f>
        <v>Utility Solar</v>
      </c>
      <c r="C893" s="20" t="str">
        <f>IFERROR(INDEX(Project_Match!$C$3:$C$151,MATCH(I893,Project_Match!$A$3:$A$151,0)),"")</f>
        <v>New Solar</v>
      </c>
      <c r="D893" s="129" t="s">
        <v>410</v>
      </c>
      <c r="E893" s="129">
        <v>0</v>
      </c>
      <c r="F893" s="129" t="s">
        <v>407</v>
      </c>
      <c r="G893" s="130" t="s">
        <v>407</v>
      </c>
      <c r="H893" s="130" t="s">
        <v>45</v>
      </c>
      <c r="I893" s="130" t="s">
        <v>220</v>
      </c>
      <c r="J893" s="129">
        <v>2043</v>
      </c>
      <c r="K893" s="130">
        <v>30</v>
      </c>
      <c r="L893" s="130">
        <v>600</v>
      </c>
      <c r="M893" s="130">
        <v>162</v>
      </c>
      <c r="N893" s="130">
        <v>26.5806092156304</v>
      </c>
      <c r="O893" s="130">
        <v>1311.4431838989301</v>
      </c>
      <c r="P893" s="130">
        <v>24.9513543359765</v>
      </c>
      <c r="R893" s="130">
        <v>85633.681152343794</v>
      </c>
      <c r="T893" s="130">
        <v>127410</v>
      </c>
      <c r="U893" s="130">
        <v>10950</v>
      </c>
      <c r="AB893" s="130">
        <v>42209.36</v>
      </c>
      <c r="AC893" s="130">
        <v>42209.361328125</v>
      </c>
      <c r="AD893" s="130">
        <v>32.185428881971397</v>
      </c>
      <c r="AF893" s="130">
        <v>42209.361328125</v>
      </c>
      <c r="AG893" s="130">
        <v>44965.512939453103</v>
      </c>
      <c r="AH893" s="130">
        <v>19.0684807645498</v>
      </c>
      <c r="AI893" s="130">
        <v>25007.229125976599</v>
      </c>
      <c r="AL893" s="130">
        <v>9000.0002746581995</v>
      </c>
      <c r="AM893" s="130">
        <v>-8202.1319274902307</v>
      </c>
    </row>
    <row r="894" spans="1:39" ht="16.5" hidden="1" x14ac:dyDescent="0.5">
      <c r="A894" s="20" t="str">
        <f>INDEX(Resource_Match!$B$2:$B$17,MATCH($H894,Resource_Match!$C$2:$C$17,0))</f>
        <v>Solar</v>
      </c>
      <c r="B894" s="20" t="str">
        <f>INDEX(Resource_Match!$A$2:$A$17,MATCH($H894,Resource_Match!$C$2:$C$17,0))</f>
        <v>Utility Solar</v>
      </c>
      <c r="C894" s="20" t="str">
        <f>IFERROR(INDEX(Project_Match!$C$3:$C$151,MATCH(I894,Project_Match!$A$3:$A$151,0)),"")</f>
        <v>New Solar</v>
      </c>
      <c r="D894" s="129" t="s">
        <v>410</v>
      </c>
      <c r="E894" s="129">
        <v>0</v>
      </c>
      <c r="F894" s="129" t="s">
        <v>407</v>
      </c>
      <c r="G894" s="130" t="s">
        <v>407</v>
      </c>
      <c r="H894" s="130" t="s">
        <v>45</v>
      </c>
      <c r="I894" s="130" t="s">
        <v>221</v>
      </c>
      <c r="J894" s="129">
        <v>2043</v>
      </c>
      <c r="K894" s="130">
        <v>15</v>
      </c>
      <c r="L894" s="130">
        <v>300</v>
      </c>
      <c r="M894" s="130">
        <v>81</v>
      </c>
      <c r="N894" s="130">
        <v>26.5806092156304</v>
      </c>
      <c r="O894" s="130">
        <v>655.721591949463</v>
      </c>
      <c r="P894" s="130">
        <v>24.9513543359765</v>
      </c>
      <c r="R894" s="130">
        <v>42816.840576171897</v>
      </c>
      <c r="T894" s="130">
        <v>63705</v>
      </c>
      <c r="U894" s="130">
        <v>5475</v>
      </c>
      <c r="AB894" s="130">
        <v>20828.21</v>
      </c>
      <c r="AC894" s="130">
        <v>20828.209838867198</v>
      </c>
      <c r="AD894" s="130">
        <v>31.763800513179401</v>
      </c>
      <c r="AF894" s="130">
        <v>20828.209838867198</v>
      </c>
      <c r="AG894" s="130">
        <v>22188.234985351599</v>
      </c>
      <c r="AH894" s="130">
        <v>19.0684807645498</v>
      </c>
      <c r="AI894" s="130">
        <v>12503.614562988299</v>
      </c>
      <c r="AL894" s="130">
        <v>4500.0001373290997</v>
      </c>
      <c r="AM894" s="130">
        <v>-3824.5951385498001</v>
      </c>
    </row>
    <row r="895" spans="1:39" ht="16.5" hidden="1" x14ac:dyDescent="0.5">
      <c r="A895" s="20" t="str">
        <f>INDEX(Resource_Match!$B$2:$B$17,MATCH($H895,Resource_Match!$C$2:$C$17,0))</f>
        <v>Solar</v>
      </c>
      <c r="B895" s="20" t="str">
        <f>INDEX(Resource_Match!$A$2:$A$17,MATCH($H895,Resource_Match!$C$2:$C$17,0))</f>
        <v>Utility Solar</v>
      </c>
      <c r="C895" s="20" t="str">
        <f>IFERROR(INDEX(Project_Match!$C$3:$C$151,MATCH(I895,Project_Match!$A$3:$A$151,0)),"")</f>
        <v>New Solar</v>
      </c>
      <c r="D895" s="129" t="s">
        <v>410</v>
      </c>
      <c r="E895" s="129">
        <v>0</v>
      </c>
      <c r="F895" s="129" t="s">
        <v>407</v>
      </c>
      <c r="G895" s="130" t="s">
        <v>407</v>
      </c>
      <c r="H895" s="130" t="s">
        <v>45</v>
      </c>
      <c r="I895" s="130" t="s">
        <v>222</v>
      </c>
      <c r="J895" s="129">
        <v>2043</v>
      </c>
      <c r="K895" s="130">
        <v>1</v>
      </c>
      <c r="L895" s="130">
        <v>20</v>
      </c>
      <c r="M895" s="130">
        <v>5.4000000953674299</v>
      </c>
      <c r="N895" s="130">
        <v>26.5806090069688</v>
      </c>
      <c r="O895" s="130">
        <v>43.714771509170497</v>
      </c>
      <c r="P895" s="130">
        <v>24.951353601124701</v>
      </c>
      <c r="R895" s="130">
        <v>2854.4559020996098</v>
      </c>
      <c r="T895" s="130">
        <v>4247</v>
      </c>
      <c r="U895" s="130">
        <v>365</v>
      </c>
      <c r="AB895" s="130">
        <v>1370.27</v>
      </c>
      <c r="AC895" s="130">
        <v>1370.26596832275</v>
      </c>
      <c r="AD895" s="130">
        <v>31.345605181427</v>
      </c>
      <c r="AF895" s="130">
        <v>1370.26596832275</v>
      </c>
      <c r="AG895" s="130">
        <v>1459.74061584473</v>
      </c>
      <c r="AH895" s="130">
        <v>19.068482251134299</v>
      </c>
      <c r="AI895" s="130">
        <v>833.57434463500999</v>
      </c>
      <c r="AL895" s="130">
        <v>300.00001445346402</v>
      </c>
      <c r="AM895" s="130">
        <v>-236.69160923428001</v>
      </c>
    </row>
    <row r="896" spans="1:39" ht="16.5" hidden="1" x14ac:dyDescent="0.5">
      <c r="A896" s="20" t="str">
        <f>INDEX(Resource_Match!$B$2:$B$17,MATCH($H896,Resource_Match!$C$2:$C$17,0))</f>
        <v>Solar</v>
      </c>
      <c r="B896" s="20" t="str">
        <f>INDEX(Resource_Match!$A$2:$A$17,MATCH($H896,Resource_Match!$C$2:$C$17,0))</f>
        <v>Utility Solar</v>
      </c>
      <c r="C896" s="20" t="str">
        <f>IFERROR(INDEX(Project_Match!$C$3:$C$151,MATCH(I896,Project_Match!$A$3:$A$151,0)),"")</f>
        <v>New Solar</v>
      </c>
      <c r="D896" s="129" t="s">
        <v>410</v>
      </c>
      <c r="E896" s="129">
        <v>0</v>
      </c>
      <c r="F896" s="129" t="s">
        <v>407</v>
      </c>
      <c r="G896" s="130" t="s">
        <v>407</v>
      </c>
      <c r="H896" s="130" t="s">
        <v>45</v>
      </c>
      <c r="I896" s="130" t="s">
        <v>230</v>
      </c>
      <c r="J896" s="129">
        <v>2043</v>
      </c>
      <c r="K896" s="130">
        <v>1</v>
      </c>
      <c r="L896" s="130">
        <v>20</v>
      </c>
      <c r="M896" s="130">
        <v>5.4000000953674299</v>
      </c>
      <c r="N896" s="130">
        <v>26.5806090069688</v>
      </c>
      <c r="O896" s="130">
        <v>43.714771509170497</v>
      </c>
      <c r="P896" s="130">
        <v>24.951353601124701</v>
      </c>
      <c r="R896" s="130">
        <v>2854.4559020996098</v>
      </c>
      <c r="T896" s="130">
        <v>4247</v>
      </c>
      <c r="U896" s="130">
        <v>365</v>
      </c>
      <c r="AB896" s="130">
        <v>1298.6099999999999</v>
      </c>
      <c r="AC896" s="130">
        <v>1298.60804367065</v>
      </c>
      <c r="AD896" s="130">
        <v>29.7063898274804</v>
      </c>
      <c r="AF896" s="130">
        <v>1298.60804367065</v>
      </c>
      <c r="AG896" s="130">
        <v>1383.40359115601</v>
      </c>
      <c r="AH896" s="130">
        <v>19.068482251134299</v>
      </c>
      <c r="AI896" s="130">
        <v>833.57434463500999</v>
      </c>
      <c r="AL896" s="130">
        <v>300.00001445346402</v>
      </c>
      <c r="AM896" s="130">
        <v>-165.03368458218</v>
      </c>
    </row>
    <row r="897" spans="1:39" ht="16.5" hidden="1" x14ac:dyDescent="0.5">
      <c r="A897" s="20" t="str">
        <f>INDEX(Resource_Match!$B$2:$B$17,MATCH($H897,Resource_Match!$C$2:$C$17,0))</f>
        <v>Solar</v>
      </c>
      <c r="B897" s="20" t="str">
        <f>INDEX(Resource_Match!$A$2:$A$17,MATCH($H897,Resource_Match!$C$2:$C$17,0))</f>
        <v>Utility Solar</v>
      </c>
      <c r="C897" s="20" t="str">
        <f>IFERROR(INDEX(Project_Match!$C$3:$C$151,MATCH(I897,Project_Match!$A$3:$A$151,0)),"")</f>
        <v>New Solar</v>
      </c>
      <c r="D897" s="129" t="s">
        <v>410</v>
      </c>
      <c r="E897" s="129">
        <v>0</v>
      </c>
      <c r="F897" s="129" t="s">
        <v>407</v>
      </c>
      <c r="G897" s="130" t="s">
        <v>407</v>
      </c>
      <c r="H897" s="130" t="s">
        <v>45</v>
      </c>
      <c r="I897" s="130" t="s">
        <v>235</v>
      </c>
      <c r="J897" s="129">
        <v>2043</v>
      </c>
      <c r="K897" s="130">
        <v>1</v>
      </c>
      <c r="L897" s="130">
        <v>20</v>
      </c>
      <c r="M897" s="130">
        <v>5.4000000953674299</v>
      </c>
      <c r="N897" s="130">
        <v>26.5806090069688</v>
      </c>
      <c r="O897" s="130">
        <v>43.714771509170497</v>
      </c>
      <c r="P897" s="130">
        <v>24.951353601124701</v>
      </c>
      <c r="R897" s="130">
        <v>2854.4559020996098</v>
      </c>
      <c r="T897" s="130">
        <v>4247</v>
      </c>
      <c r="U897" s="130">
        <v>365</v>
      </c>
      <c r="AB897" s="130">
        <v>1263.6300000000001</v>
      </c>
      <c r="AC897" s="130">
        <v>1263.63449478149</v>
      </c>
      <c r="AD897" s="130">
        <v>28.9063502142841</v>
      </c>
      <c r="AF897" s="130">
        <v>1263.63449478149</v>
      </c>
      <c r="AG897" s="130">
        <v>1346.1464347839401</v>
      </c>
      <c r="AH897" s="130">
        <v>19.068482251134299</v>
      </c>
      <c r="AI897" s="130">
        <v>833.57434463500999</v>
      </c>
      <c r="AL897" s="130">
        <v>300.00001445346402</v>
      </c>
      <c r="AM897" s="130">
        <v>-130.06013569301999</v>
      </c>
    </row>
    <row r="898" spans="1:39" ht="16.5" hidden="1" x14ac:dyDescent="0.5">
      <c r="A898" s="20" t="str">
        <f>INDEX(Resource_Match!$B$2:$B$17,MATCH($H898,Resource_Match!$C$2:$C$17,0))</f>
        <v>Solar</v>
      </c>
      <c r="B898" s="20" t="str">
        <f>INDEX(Resource_Match!$A$2:$A$17,MATCH($H898,Resource_Match!$C$2:$C$17,0))</f>
        <v>Utility Solar</v>
      </c>
      <c r="C898" s="20" t="str">
        <f>IFERROR(INDEX(Project_Match!$C$3:$C$151,MATCH(I898,Project_Match!$A$3:$A$151,0)),"")</f>
        <v>New Solar</v>
      </c>
      <c r="D898" s="129" t="s">
        <v>410</v>
      </c>
      <c r="E898" s="129">
        <v>0</v>
      </c>
      <c r="F898" s="129" t="s">
        <v>407</v>
      </c>
      <c r="G898" s="130" t="s">
        <v>407</v>
      </c>
      <c r="H898" s="130" t="s">
        <v>45</v>
      </c>
      <c r="I898" s="130" t="s">
        <v>341</v>
      </c>
      <c r="J898" s="129">
        <v>2043</v>
      </c>
      <c r="K898" s="130">
        <v>20</v>
      </c>
      <c r="L898" s="130">
        <v>400</v>
      </c>
      <c r="M898" s="130">
        <v>108.000007629395</v>
      </c>
      <c r="N898" s="130">
        <v>26.5806089253186</v>
      </c>
      <c r="O898" s="130">
        <v>874.295459747314</v>
      </c>
      <c r="P898" s="130">
        <v>24.9513544448434</v>
      </c>
      <c r="R898" s="130">
        <v>57089.120727539099</v>
      </c>
      <c r="T898" s="130">
        <v>84940</v>
      </c>
      <c r="U898" s="130">
        <v>7300</v>
      </c>
      <c r="AB898" s="130">
        <v>24927.119999999999</v>
      </c>
      <c r="AC898" s="130">
        <v>24927.115234375</v>
      </c>
      <c r="AD898" s="130">
        <v>28.511088507287202</v>
      </c>
      <c r="AF898" s="130">
        <v>24927.115234375</v>
      </c>
      <c r="AG898" s="130">
        <v>26554.786743164099</v>
      </c>
      <c r="AH898" s="130">
        <v>19.068482182280299</v>
      </c>
      <c r="AI898" s="130">
        <v>16671.487396240202</v>
      </c>
      <c r="AL898" s="130">
        <v>6000.0006069607298</v>
      </c>
      <c r="AM898" s="130">
        <v>-2255.6272311740299</v>
      </c>
    </row>
    <row r="899" spans="1:39" ht="16.5" hidden="1" x14ac:dyDescent="0.5">
      <c r="A899" s="20" t="str">
        <f>INDEX(Resource_Match!$B$2:$B$17,MATCH($H899,Resource_Match!$C$2:$C$17,0))</f>
        <v>Capacity Only PPA</v>
      </c>
      <c r="B899" s="20" t="str">
        <f>INDEX(Resource_Match!$A$2:$A$17,MATCH($H899,Resource_Match!$C$2:$C$17,0))</f>
        <v>Capacity Only PPA</v>
      </c>
      <c r="C899" s="20" t="str">
        <f>IFERROR(INDEX(Project_Match!$C$3:$C$151,MATCH(I899,Project_Match!$A$3:$A$151,0)),"")</f>
        <v/>
      </c>
      <c r="D899" s="129" t="s">
        <v>410</v>
      </c>
      <c r="E899" s="129">
        <v>0</v>
      </c>
      <c r="F899" s="129" t="s">
        <v>407</v>
      </c>
      <c r="G899" s="130" t="s">
        <v>407</v>
      </c>
      <c r="H899" s="130" t="s">
        <v>402</v>
      </c>
      <c r="I899" s="130" t="s">
        <v>429</v>
      </c>
      <c r="J899" s="129">
        <v>2043</v>
      </c>
      <c r="K899" s="130">
        <v>6</v>
      </c>
      <c r="L899" s="130">
        <v>300</v>
      </c>
      <c r="M899" s="130">
        <v>300</v>
      </c>
      <c r="N899" s="130">
        <v>0</v>
      </c>
      <c r="AE899" s="130">
        <v>31599.2109375</v>
      </c>
      <c r="AF899" s="130">
        <v>31599.2109375</v>
      </c>
      <c r="AG899" s="130">
        <v>31599.2109375</v>
      </c>
      <c r="AL899" s="130">
        <v>16666.667175293001</v>
      </c>
      <c r="AM899" s="130">
        <v>-14932.543762207</v>
      </c>
    </row>
    <row r="900" spans="1:39" x14ac:dyDescent="0.5">
      <c r="A900" s="20" t="str">
        <f>INDEX(Resource_Match!$B$2:$B$17,MATCH($H900,Resource_Match!$C$2:$C$17,0))</f>
        <v>Gas</v>
      </c>
      <c r="B900" s="20" t="str">
        <f>INDEX(Resource_Match!$A$2:$A$17,MATCH($H900,Resource_Match!$C$2:$C$17,0))</f>
        <v>Gas</v>
      </c>
      <c r="C900" s="20" t="str">
        <f>IFERROR(INDEX(Project_Match!$C$3:$C$151,MATCH(I900,Project_Match!$A$3:$A$151,0)),"")</f>
        <v/>
      </c>
      <c r="D900" s="129" t="s">
        <v>410</v>
      </c>
      <c r="E900" s="129">
        <v>0</v>
      </c>
      <c r="F900" s="129" t="s">
        <v>407</v>
      </c>
      <c r="G900" s="130" t="s">
        <v>407</v>
      </c>
      <c r="H900" s="130" t="s">
        <v>41</v>
      </c>
      <c r="I900" s="130" t="s">
        <v>445</v>
      </c>
      <c r="J900" s="129">
        <v>2043</v>
      </c>
      <c r="K900" s="130">
        <v>1</v>
      </c>
      <c r="L900" s="130">
        <v>125</v>
      </c>
      <c r="M900" s="130">
        <v>125</v>
      </c>
      <c r="N900" s="130">
        <v>87.457633519281501</v>
      </c>
      <c r="AE900" s="130">
        <v>1538.4702758789099</v>
      </c>
      <c r="AF900" s="130">
        <v>1538.4702758789099</v>
      </c>
      <c r="AG900" s="130">
        <v>1538.4702758789099</v>
      </c>
      <c r="AL900" s="130">
        <v>6944.4446563720703</v>
      </c>
      <c r="AM900" s="130">
        <v>5405.9743804931604</v>
      </c>
    </row>
    <row r="901" spans="1:39" ht="16.5" hidden="1" x14ac:dyDescent="0.5">
      <c r="A901" s="20" t="str">
        <f>INDEX(Resource_Match!$B$2:$B$17,MATCH($H901,Resource_Match!$C$2:$C$17,0))</f>
        <v>Solar</v>
      </c>
      <c r="B901" s="20" t="str">
        <f>INDEX(Resource_Match!$A$2:$A$17,MATCH($H901,Resource_Match!$C$2:$C$17,0))</f>
        <v>Utility Solar</v>
      </c>
      <c r="C901" s="20" t="str">
        <f>IFERROR(INDEX(Project_Match!$C$3:$C$151,MATCH(I901,Project_Match!$A$3:$A$151,0)),"")</f>
        <v>New Solar</v>
      </c>
      <c r="D901" s="129" t="s">
        <v>410</v>
      </c>
      <c r="E901" s="129">
        <v>0</v>
      </c>
      <c r="F901" s="129" t="s">
        <v>407</v>
      </c>
      <c r="G901" s="130" t="s">
        <v>407</v>
      </c>
      <c r="H901" s="130" t="s">
        <v>45</v>
      </c>
      <c r="I901" s="130" t="s">
        <v>265</v>
      </c>
      <c r="J901" s="129">
        <v>2044</v>
      </c>
      <c r="K901" s="130">
        <v>5</v>
      </c>
      <c r="L901" s="130">
        <v>100</v>
      </c>
      <c r="M901" s="130">
        <v>64</v>
      </c>
      <c r="N901" s="130">
        <v>26.518899994904</v>
      </c>
      <c r="O901" s="130">
        <v>212.56358051300001</v>
      </c>
      <c r="P901" s="130">
        <v>24.198950422700399</v>
      </c>
      <c r="R901" s="130">
        <v>20378.425918579102</v>
      </c>
      <c r="T901" s="130">
        <v>21365</v>
      </c>
      <c r="U901" s="130">
        <v>1830</v>
      </c>
      <c r="AB901" s="130">
        <v>10722.99</v>
      </c>
      <c r="AC901" s="130">
        <v>10722.9912719727</v>
      </c>
      <c r="AD901" s="130">
        <v>50.446041820022998</v>
      </c>
      <c r="AF901" s="130">
        <v>10722.9912719727</v>
      </c>
      <c r="AG901" s="130">
        <v>11751.0017700195</v>
      </c>
      <c r="AH901" s="130">
        <v>15.6369049035778</v>
      </c>
      <c r="AI901" s="130">
        <v>3323.8364944457999</v>
      </c>
      <c r="AL901" s="130">
        <v>10666.6669921875</v>
      </c>
      <c r="AM901" s="130">
        <v>3267.51221466064</v>
      </c>
    </row>
    <row r="902" spans="1:39" ht="16.5" hidden="1" x14ac:dyDescent="0.5">
      <c r="A902" s="20" t="str">
        <f>INDEX(Resource_Match!$B$2:$B$17,MATCH($H902,Resource_Match!$C$2:$C$17,0))</f>
        <v>Solar</v>
      </c>
      <c r="B902" s="20" t="str">
        <f>INDEX(Resource_Match!$A$2:$A$17,MATCH($H902,Resource_Match!$C$2:$C$17,0))</f>
        <v>Utility Solar</v>
      </c>
      <c r="C902" s="20" t="str">
        <f>IFERROR(INDEX(Project_Match!$C$3:$C$151,MATCH(I902,Project_Match!$A$3:$A$151,0)),"")</f>
        <v>New Solar</v>
      </c>
      <c r="D902" s="129" t="s">
        <v>410</v>
      </c>
      <c r="E902" s="129">
        <v>0</v>
      </c>
      <c r="F902" s="129" t="s">
        <v>407</v>
      </c>
      <c r="G902" s="130" t="s">
        <v>407</v>
      </c>
      <c r="H902" s="130" t="s">
        <v>45</v>
      </c>
      <c r="I902" s="130" t="s">
        <v>219</v>
      </c>
      <c r="J902" s="129">
        <v>2044</v>
      </c>
      <c r="K902" s="130">
        <v>30</v>
      </c>
      <c r="L902" s="130">
        <v>600</v>
      </c>
      <c r="M902" s="130">
        <v>162</v>
      </c>
      <c r="N902" s="130">
        <v>26.5189000310938</v>
      </c>
      <c r="O902" s="130">
        <v>1275.38148880005</v>
      </c>
      <c r="P902" s="130">
        <v>24.198950531269901</v>
      </c>
      <c r="R902" s="130">
        <v>122270.55203247099</v>
      </c>
      <c r="T902" s="130">
        <v>128190</v>
      </c>
      <c r="U902" s="130">
        <v>10980</v>
      </c>
      <c r="AB902" s="130">
        <v>42505.86</v>
      </c>
      <c r="AC902" s="130">
        <v>42505.861083984397</v>
      </c>
      <c r="AD902" s="130">
        <v>33.327958306793597</v>
      </c>
      <c r="AF902" s="130">
        <v>42505.861083984397</v>
      </c>
      <c r="AG902" s="130">
        <v>46580.888916015603</v>
      </c>
      <c r="AH902" s="130">
        <v>15.6369044146789</v>
      </c>
      <c r="AI902" s="130">
        <v>19943.018432617198</v>
      </c>
      <c r="AL902" s="130">
        <v>27000.000823974598</v>
      </c>
      <c r="AM902" s="130">
        <v>4437.1581726074201</v>
      </c>
    </row>
    <row r="903" spans="1:39" ht="16.5" hidden="1" x14ac:dyDescent="0.5">
      <c r="A903" s="20" t="str">
        <f>INDEX(Resource_Match!$B$2:$B$17,MATCH($H903,Resource_Match!$C$2:$C$17,0))</f>
        <v>Solar</v>
      </c>
      <c r="B903" s="20" t="str">
        <f>INDEX(Resource_Match!$A$2:$A$17,MATCH($H903,Resource_Match!$C$2:$C$17,0))</f>
        <v>Utility Solar</v>
      </c>
      <c r="C903" s="20" t="str">
        <f>IFERROR(INDEX(Project_Match!$C$3:$C$151,MATCH(I903,Project_Match!$A$3:$A$151,0)),"")</f>
        <v>New Solar</v>
      </c>
      <c r="D903" s="129" t="s">
        <v>410</v>
      </c>
      <c r="E903" s="129">
        <v>0</v>
      </c>
      <c r="F903" s="129" t="s">
        <v>407</v>
      </c>
      <c r="G903" s="130" t="s">
        <v>407</v>
      </c>
      <c r="H903" s="130" t="s">
        <v>45</v>
      </c>
      <c r="I903" s="130" t="s">
        <v>220</v>
      </c>
      <c r="J903" s="129">
        <v>2044</v>
      </c>
      <c r="K903" s="130">
        <v>30</v>
      </c>
      <c r="L903" s="130">
        <v>600</v>
      </c>
      <c r="M903" s="130">
        <v>162</v>
      </c>
      <c r="N903" s="130">
        <v>26.5189000310938</v>
      </c>
      <c r="O903" s="130">
        <v>1275.38148880005</v>
      </c>
      <c r="P903" s="130">
        <v>24.198950531269901</v>
      </c>
      <c r="R903" s="130">
        <v>122270.55203247099</v>
      </c>
      <c r="T903" s="130">
        <v>128190</v>
      </c>
      <c r="U903" s="130">
        <v>10980</v>
      </c>
      <c r="AB903" s="130">
        <v>41951.77</v>
      </c>
      <c r="AC903" s="130">
        <v>41951.767333984397</v>
      </c>
      <c r="AD903" s="130">
        <v>32.893504964898803</v>
      </c>
      <c r="AF903" s="130">
        <v>41951.767333984397</v>
      </c>
      <c r="AG903" s="130">
        <v>45973.678466796897</v>
      </c>
      <c r="AH903" s="130">
        <v>15.6369044146789</v>
      </c>
      <c r="AI903" s="130">
        <v>19943.018432617198</v>
      </c>
      <c r="AL903" s="130">
        <v>27000.000823974598</v>
      </c>
      <c r="AM903" s="130">
        <v>4991.2519226074201</v>
      </c>
    </row>
    <row r="904" spans="1:39" ht="16.5" hidden="1" x14ac:dyDescent="0.5">
      <c r="A904" s="20" t="str">
        <f>INDEX(Resource_Match!$B$2:$B$17,MATCH($H904,Resource_Match!$C$2:$C$17,0))</f>
        <v>Solar</v>
      </c>
      <c r="B904" s="20" t="str">
        <f>INDEX(Resource_Match!$A$2:$A$17,MATCH($H904,Resource_Match!$C$2:$C$17,0))</f>
        <v>Utility Solar</v>
      </c>
      <c r="C904" s="20" t="str">
        <f>IFERROR(INDEX(Project_Match!$C$3:$C$151,MATCH(I904,Project_Match!$A$3:$A$151,0)),"")</f>
        <v>New Solar</v>
      </c>
      <c r="D904" s="129" t="s">
        <v>410</v>
      </c>
      <c r="E904" s="129">
        <v>0</v>
      </c>
      <c r="F904" s="129" t="s">
        <v>407</v>
      </c>
      <c r="G904" s="130" t="s">
        <v>407</v>
      </c>
      <c r="H904" s="130" t="s">
        <v>45</v>
      </c>
      <c r="I904" s="130" t="s">
        <v>221</v>
      </c>
      <c r="J904" s="129">
        <v>2044</v>
      </c>
      <c r="K904" s="130">
        <v>15</v>
      </c>
      <c r="L904" s="130">
        <v>300</v>
      </c>
      <c r="M904" s="130">
        <v>81</v>
      </c>
      <c r="N904" s="130">
        <v>26.5189000310938</v>
      </c>
      <c r="O904" s="130">
        <v>637.69074440002396</v>
      </c>
      <c r="P904" s="130">
        <v>24.198950531269901</v>
      </c>
      <c r="R904" s="130">
        <v>61135.276016235402</v>
      </c>
      <c r="T904" s="130">
        <v>64095</v>
      </c>
      <c r="U904" s="130">
        <v>5490</v>
      </c>
      <c r="AB904" s="130">
        <v>20701.099999999999</v>
      </c>
      <c r="AC904" s="130">
        <v>20701.103393554698</v>
      </c>
      <c r="AD904" s="130">
        <v>32.4626060129373</v>
      </c>
      <c r="AF904" s="130">
        <v>20701.103393554698</v>
      </c>
      <c r="AG904" s="130">
        <v>22685.712768554698</v>
      </c>
      <c r="AH904" s="130">
        <v>15.6369044146789</v>
      </c>
      <c r="AI904" s="130">
        <v>9971.5092163085901</v>
      </c>
      <c r="AL904" s="130">
        <v>13500.000411987299</v>
      </c>
      <c r="AM904" s="130">
        <v>2770.40623474121</v>
      </c>
    </row>
    <row r="905" spans="1:39" ht="16.5" hidden="1" x14ac:dyDescent="0.5">
      <c r="A905" s="20" t="str">
        <f>INDEX(Resource_Match!$B$2:$B$17,MATCH($H905,Resource_Match!$C$2:$C$17,0))</f>
        <v>Solar</v>
      </c>
      <c r="B905" s="20" t="str">
        <f>INDEX(Resource_Match!$A$2:$A$17,MATCH($H905,Resource_Match!$C$2:$C$17,0))</f>
        <v>Utility Solar</v>
      </c>
      <c r="C905" s="20" t="str">
        <f>IFERROR(INDEX(Project_Match!$C$3:$C$151,MATCH(I905,Project_Match!$A$3:$A$151,0)),"")</f>
        <v>New Solar</v>
      </c>
      <c r="D905" s="129" t="s">
        <v>410</v>
      </c>
      <c r="E905" s="129">
        <v>0</v>
      </c>
      <c r="F905" s="129" t="s">
        <v>407</v>
      </c>
      <c r="G905" s="130" t="s">
        <v>407</v>
      </c>
      <c r="H905" s="130" t="s">
        <v>45</v>
      </c>
      <c r="I905" s="130" t="s">
        <v>222</v>
      </c>
      <c r="J905" s="129">
        <v>2044</v>
      </c>
      <c r="K905" s="130">
        <v>1</v>
      </c>
      <c r="L905" s="130">
        <v>20</v>
      </c>
      <c r="M905" s="130">
        <v>5.4000000953674299</v>
      </c>
      <c r="N905" s="130">
        <v>26.5188996963379</v>
      </c>
      <c r="O905" s="130">
        <v>42.512716770172098</v>
      </c>
      <c r="P905" s="130">
        <v>24.198950802693599</v>
      </c>
      <c r="R905" s="130">
        <v>4075.6853313445999</v>
      </c>
      <c r="T905" s="130">
        <v>4273</v>
      </c>
      <c r="U905" s="130">
        <v>366</v>
      </c>
      <c r="AB905" s="130">
        <v>1361.9</v>
      </c>
      <c r="AC905" s="130">
        <v>1361.9037780761701</v>
      </c>
      <c r="AD905" s="130">
        <v>32.035209263119</v>
      </c>
      <c r="AF905" s="130">
        <v>1361.9037780761701</v>
      </c>
      <c r="AG905" s="130">
        <v>1492.46923065186</v>
      </c>
      <c r="AH905" s="130">
        <v>15.636904317056599</v>
      </c>
      <c r="AI905" s="130">
        <v>664.767284393311</v>
      </c>
      <c r="AL905" s="130">
        <v>900.00004336039297</v>
      </c>
      <c r="AM905" s="130">
        <v>202.86354967753101</v>
      </c>
    </row>
    <row r="906" spans="1:39" ht="16.5" hidden="1" x14ac:dyDescent="0.5">
      <c r="A906" s="20" t="str">
        <f>INDEX(Resource_Match!$B$2:$B$17,MATCH($H906,Resource_Match!$C$2:$C$17,0))</f>
        <v>Solar</v>
      </c>
      <c r="B906" s="20" t="str">
        <f>INDEX(Resource_Match!$A$2:$A$17,MATCH($H906,Resource_Match!$C$2:$C$17,0))</f>
        <v>Utility Solar</v>
      </c>
      <c r="C906" s="20" t="str">
        <f>IFERROR(INDEX(Project_Match!$C$3:$C$151,MATCH(I906,Project_Match!$A$3:$A$151,0)),"")</f>
        <v>New Solar</v>
      </c>
      <c r="D906" s="129" t="s">
        <v>410</v>
      </c>
      <c r="E906" s="129">
        <v>0</v>
      </c>
      <c r="F906" s="129" t="s">
        <v>407</v>
      </c>
      <c r="G906" s="130" t="s">
        <v>407</v>
      </c>
      <c r="H906" s="130" t="s">
        <v>45</v>
      </c>
      <c r="I906" s="130" t="s">
        <v>230</v>
      </c>
      <c r="J906" s="129">
        <v>2044</v>
      </c>
      <c r="K906" s="130">
        <v>1</v>
      </c>
      <c r="L906" s="130">
        <v>20</v>
      </c>
      <c r="M906" s="130">
        <v>5.4000000953674299</v>
      </c>
      <c r="N906" s="130">
        <v>26.5188996963379</v>
      </c>
      <c r="O906" s="130">
        <v>42.512716770172098</v>
      </c>
      <c r="P906" s="130">
        <v>24.198950802693599</v>
      </c>
      <c r="R906" s="130">
        <v>4075.6853313445999</v>
      </c>
      <c r="T906" s="130">
        <v>4273</v>
      </c>
      <c r="U906" s="130">
        <v>366</v>
      </c>
      <c r="AB906" s="130">
        <v>1290.68</v>
      </c>
      <c r="AC906" s="130">
        <v>1290.6830711364701</v>
      </c>
      <c r="AD906" s="130">
        <v>30.359929197515999</v>
      </c>
      <c r="AF906" s="130">
        <v>1290.6830711364701</v>
      </c>
      <c r="AG906" s="130">
        <v>1414.4205856323199</v>
      </c>
      <c r="AH906" s="130">
        <v>15.636904317056599</v>
      </c>
      <c r="AI906" s="130">
        <v>664.767284393311</v>
      </c>
      <c r="AL906" s="130">
        <v>900.00004336039297</v>
      </c>
      <c r="AM906" s="130">
        <v>274.08425661722902</v>
      </c>
    </row>
    <row r="907" spans="1:39" ht="16.5" hidden="1" x14ac:dyDescent="0.5">
      <c r="A907" s="20" t="str">
        <f>INDEX(Resource_Match!$B$2:$B$17,MATCH($H907,Resource_Match!$C$2:$C$17,0))</f>
        <v>Solar</v>
      </c>
      <c r="B907" s="20" t="str">
        <f>INDEX(Resource_Match!$A$2:$A$17,MATCH($H907,Resource_Match!$C$2:$C$17,0))</f>
        <v>Utility Solar</v>
      </c>
      <c r="C907" s="20" t="str">
        <f>IFERROR(INDEX(Project_Match!$C$3:$C$151,MATCH(I907,Project_Match!$A$3:$A$151,0)),"")</f>
        <v>New Solar</v>
      </c>
      <c r="D907" s="129" t="s">
        <v>410</v>
      </c>
      <c r="E907" s="129">
        <v>0</v>
      </c>
      <c r="F907" s="129" t="s">
        <v>407</v>
      </c>
      <c r="G907" s="130" t="s">
        <v>407</v>
      </c>
      <c r="H907" s="130" t="s">
        <v>45</v>
      </c>
      <c r="I907" s="130" t="s">
        <v>235</v>
      </c>
      <c r="J907" s="129">
        <v>2044</v>
      </c>
      <c r="K907" s="130">
        <v>1</v>
      </c>
      <c r="L907" s="130">
        <v>20</v>
      </c>
      <c r="M907" s="130">
        <v>5.4000000953674299</v>
      </c>
      <c r="N907" s="130">
        <v>26.5188996963379</v>
      </c>
      <c r="O907" s="130">
        <v>42.512716770172098</v>
      </c>
      <c r="P907" s="130">
        <v>24.198950802693599</v>
      </c>
      <c r="R907" s="130">
        <v>4075.6853313445999</v>
      </c>
      <c r="T907" s="130">
        <v>4273</v>
      </c>
      <c r="U907" s="130">
        <v>366</v>
      </c>
      <c r="AB907" s="130">
        <v>1255.92</v>
      </c>
      <c r="AC907" s="130">
        <v>1255.9230499267601</v>
      </c>
      <c r="AD907" s="130">
        <v>29.542290997689001</v>
      </c>
      <c r="AF907" s="130">
        <v>1255.9230499267601</v>
      </c>
      <c r="AG907" s="130">
        <v>1376.32810974121</v>
      </c>
      <c r="AH907" s="130">
        <v>15.636904317056599</v>
      </c>
      <c r="AI907" s="130">
        <v>664.767284393311</v>
      </c>
      <c r="AL907" s="130">
        <v>900.00004336039297</v>
      </c>
      <c r="AM907" s="130">
        <v>308.84427782694502</v>
      </c>
    </row>
    <row r="908" spans="1:39" ht="16.5" hidden="1" x14ac:dyDescent="0.5">
      <c r="A908" s="20" t="str">
        <f>INDEX(Resource_Match!$B$2:$B$17,MATCH($H908,Resource_Match!$C$2:$C$17,0))</f>
        <v>Solar</v>
      </c>
      <c r="B908" s="20" t="str">
        <f>INDEX(Resource_Match!$A$2:$A$17,MATCH($H908,Resource_Match!$C$2:$C$17,0))</f>
        <v>Utility Solar</v>
      </c>
      <c r="C908" s="20" t="str">
        <f>IFERROR(INDEX(Project_Match!$C$3:$C$151,MATCH(I908,Project_Match!$A$3:$A$151,0)),"")</f>
        <v>New Solar</v>
      </c>
      <c r="D908" s="129" t="s">
        <v>410</v>
      </c>
      <c r="E908" s="129">
        <v>0</v>
      </c>
      <c r="F908" s="129" t="s">
        <v>407</v>
      </c>
      <c r="G908" s="130" t="s">
        <v>407</v>
      </c>
      <c r="H908" s="130" t="s">
        <v>45</v>
      </c>
      <c r="I908" s="130" t="s">
        <v>341</v>
      </c>
      <c r="J908" s="129">
        <v>2044</v>
      </c>
      <c r="K908" s="130">
        <v>20</v>
      </c>
      <c r="L908" s="130">
        <v>400</v>
      </c>
      <c r="M908" s="130">
        <v>108.000007629395</v>
      </c>
      <c r="N908" s="130">
        <v>26.518899994904</v>
      </c>
      <c r="O908" s="130">
        <v>850.25432205200195</v>
      </c>
      <c r="P908" s="130">
        <v>24.198950422700399</v>
      </c>
      <c r="R908" s="130">
        <v>81513.703674316406</v>
      </c>
      <c r="T908" s="130">
        <v>85460</v>
      </c>
      <c r="U908" s="130">
        <v>7320</v>
      </c>
      <c r="AB908" s="130">
        <v>24774.99</v>
      </c>
      <c r="AC908" s="130">
        <v>24774.9931640625</v>
      </c>
      <c r="AD908" s="130">
        <v>29.138332521816</v>
      </c>
      <c r="AF908" s="130">
        <v>24774.9931640625</v>
      </c>
      <c r="AG908" s="130">
        <v>27150.1677246094</v>
      </c>
      <c r="AH908" s="130">
        <v>15.6369049035778</v>
      </c>
      <c r="AI908" s="130">
        <v>13295.345977783199</v>
      </c>
      <c r="AL908" s="130">
        <v>18000.0018208822</v>
      </c>
      <c r="AM908" s="130">
        <v>6520.3546346028998</v>
      </c>
    </row>
    <row r="909" spans="1:39" ht="16.5" hidden="1" x14ac:dyDescent="0.5">
      <c r="A909" s="20" t="str">
        <f>INDEX(Resource_Match!$B$2:$B$17,MATCH($H909,Resource_Match!$C$2:$C$17,0))</f>
        <v>Solar</v>
      </c>
      <c r="B909" s="20" t="str">
        <f>INDEX(Resource_Match!$A$2:$A$17,MATCH($H909,Resource_Match!$C$2:$C$17,0))</f>
        <v>Utility Solar</v>
      </c>
      <c r="C909" s="20" t="str">
        <f>IFERROR(INDEX(Project_Match!$C$3:$C$151,MATCH(I909,Project_Match!$A$3:$A$151,0)),"")</f>
        <v>New Solar</v>
      </c>
      <c r="D909" s="129" t="s">
        <v>410</v>
      </c>
      <c r="E909" s="129">
        <v>0</v>
      </c>
      <c r="F909" s="129" t="s">
        <v>407</v>
      </c>
      <c r="G909" s="130" t="s">
        <v>407</v>
      </c>
      <c r="H909" s="130" t="s">
        <v>45</v>
      </c>
      <c r="I909" s="130" t="s">
        <v>344</v>
      </c>
      <c r="J909" s="129">
        <v>2044</v>
      </c>
      <c r="K909" s="130">
        <v>6</v>
      </c>
      <c r="L909" s="130">
        <v>120</v>
      </c>
      <c r="M909" s="130">
        <v>32.400001525878899</v>
      </c>
      <c r="N909" s="130">
        <v>26.518899379676999</v>
      </c>
      <c r="O909" s="130">
        <v>255.076299667358</v>
      </c>
      <c r="P909" s="130">
        <v>24.198950712218998</v>
      </c>
      <c r="R909" s="130">
        <v>24454.111118316701</v>
      </c>
      <c r="T909" s="130">
        <v>25638</v>
      </c>
      <c r="U909" s="130">
        <v>2196</v>
      </c>
      <c r="AB909" s="130">
        <v>7128.22</v>
      </c>
      <c r="AC909" s="130">
        <v>7128.2198791503897</v>
      </c>
      <c r="AD909" s="130">
        <v>27.945441769565399</v>
      </c>
      <c r="AF909" s="130">
        <v>7128.2198791503897</v>
      </c>
      <c r="AG909" s="130">
        <v>7811.6004943847702</v>
      </c>
      <c r="AH909" s="130">
        <v>15.636904405429799</v>
      </c>
      <c r="AI909" s="130">
        <v>3988.6037139892601</v>
      </c>
      <c r="AL909" s="130">
        <v>5400.0004191080798</v>
      </c>
      <c r="AM909" s="130">
        <v>2260.3842539469501</v>
      </c>
    </row>
    <row r="910" spans="1:39" ht="16.5" hidden="1" x14ac:dyDescent="0.5">
      <c r="A910" s="20" t="str">
        <f>INDEX(Resource_Match!$B$2:$B$17,MATCH($H910,Resource_Match!$C$2:$C$17,0))</f>
        <v>Capacity Only PPA</v>
      </c>
      <c r="B910" s="20" t="str">
        <f>INDEX(Resource_Match!$A$2:$A$17,MATCH($H910,Resource_Match!$C$2:$C$17,0))</f>
        <v>Capacity Only PPA</v>
      </c>
      <c r="C910" s="20" t="str">
        <f>IFERROR(INDEX(Project_Match!$C$3:$C$151,MATCH(I910,Project_Match!$A$3:$A$151,0)),"")</f>
        <v/>
      </c>
      <c r="D910" s="129" t="s">
        <v>410</v>
      </c>
      <c r="E910" s="129">
        <v>0</v>
      </c>
      <c r="F910" s="129" t="s">
        <v>407</v>
      </c>
      <c r="G910" s="130" t="s">
        <v>407</v>
      </c>
      <c r="H910" s="130" t="s">
        <v>402</v>
      </c>
      <c r="I910" s="130" t="s">
        <v>430</v>
      </c>
      <c r="J910" s="129">
        <v>2044</v>
      </c>
      <c r="K910" s="130">
        <v>5</v>
      </c>
      <c r="L910" s="130">
        <v>250</v>
      </c>
      <c r="M910" s="130">
        <v>250</v>
      </c>
      <c r="N910" s="130">
        <v>0</v>
      </c>
      <c r="AE910" s="130">
        <v>26773.8984375</v>
      </c>
      <c r="AF910" s="130">
        <v>26773.8984375</v>
      </c>
      <c r="AG910" s="130">
        <v>26773.8984375</v>
      </c>
      <c r="AL910" s="130">
        <v>41666.6679382324</v>
      </c>
      <c r="AM910" s="130">
        <v>14892.7695007324</v>
      </c>
    </row>
    <row r="911" spans="1:39" x14ac:dyDescent="0.5">
      <c r="A911" s="20" t="str">
        <f>INDEX(Resource_Match!$B$2:$B$17,MATCH($H911,Resource_Match!$C$2:$C$17,0))</f>
        <v>Gas</v>
      </c>
      <c r="B911" s="20" t="str">
        <f>INDEX(Resource_Match!$A$2:$A$17,MATCH($H911,Resource_Match!$C$2:$C$17,0))</f>
        <v>Gas</v>
      </c>
      <c r="C911" s="20" t="str">
        <f>IFERROR(INDEX(Project_Match!$C$3:$C$151,MATCH(I911,Project_Match!$A$3:$A$151,0)),"")</f>
        <v/>
      </c>
      <c r="D911" s="129" t="s">
        <v>410</v>
      </c>
      <c r="E911" s="129">
        <v>0</v>
      </c>
      <c r="F911" s="129" t="s">
        <v>407</v>
      </c>
      <c r="G911" s="130" t="s">
        <v>407</v>
      </c>
      <c r="H911" s="130" t="s">
        <v>41</v>
      </c>
      <c r="I911" s="130" t="s">
        <v>445</v>
      </c>
      <c r="J911" s="129">
        <v>2044</v>
      </c>
      <c r="K911" s="130">
        <v>1</v>
      </c>
      <c r="L911" s="130">
        <v>125</v>
      </c>
      <c r="M911" s="130">
        <v>125</v>
      </c>
      <c r="N911" s="130">
        <v>87.469319133376402</v>
      </c>
      <c r="AE911" s="130">
        <v>1572.3165893554699</v>
      </c>
      <c r="AF911" s="130">
        <v>1572.3165893554699</v>
      </c>
      <c r="AG911" s="130">
        <v>1572.3165893554699</v>
      </c>
      <c r="AL911" s="130">
        <v>20833.3339691162</v>
      </c>
      <c r="AM911" s="130">
        <v>19261.017379760699</v>
      </c>
    </row>
    <row r="912" spans="1:39" ht="16.5" hidden="1" x14ac:dyDescent="0.5">
      <c r="A912" s="20" t="str">
        <f>INDEX(Resource_Match!$B$2:$B$17,MATCH($H912,Resource_Match!$C$2:$C$17,0))</f>
        <v>Solar</v>
      </c>
      <c r="B912" s="20" t="str">
        <f>INDEX(Resource_Match!$A$2:$A$17,MATCH($H912,Resource_Match!$C$2:$C$17,0))</f>
        <v>Utility Solar</v>
      </c>
      <c r="C912" s="20" t="str">
        <f>IFERROR(INDEX(Project_Match!$C$3:$C$151,MATCH(I912,Project_Match!$A$3:$A$151,0)),"")</f>
        <v>New Solar</v>
      </c>
      <c r="D912" s="129" t="s">
        <v>410</v>
      </c>
      <c r="E912" s="129">
        <v>0</v>
      </c>
      <c r="F912" s="129" t="s">
        <v>407</v>
      </c>
      <c r="G912" s="130" t="s">
        <v>407</v>
      </c>
      <c r="H912" s="130" t="s">
        <v>45</v>
      </c>
      <c r="I912" s="130" t="s">
        <v>265</v>
      </c>
      <c r="J912" s="129">
        <v>2045</v>
      </c>
      <c r="K912" s="130">
        <v>5</v>
      </c>
      <c r="L912" s="130">
        <v>100</v>
      </c>
      <c r="M912" s="130">
        <v>64</v>
      </c>
      <c r="N912" s="130">
        <v>26.572669477767601</v>
      </c>
      <c r="O912" s="130">
        <v>212.17676448821999</v>
      </c>
      <c r="P912" s="130">
        <v>24.221091836554798</v>
      </c>
      <c r="R912" s="130">
        <v>20599.832162857099</v>
      </c>
      <c r="T912" s="130">
        <v>21470</v>
      </c>
      <c r="U912" s="130">
        <v>1825</v>
      </c>
      <c r="AB912" s="130">
        <v>10938.95</v>
      </c>
      <c r="AC912" s="130">
        <v>10938.953735351601</v>
      </c>
      <c r="AD912" s="130">
        <v>51.555851375794198</v>
      </c>
      <c r="AF912" s="130">
        <v>10938.953735351601</v>
      </c>
      <c r="AG912" s="130">
        <v>12000.995666503901</v>
      </c>
      <c r="AH912" s="130">
        <v>15.421181213814499</v>
      </c>
      <c r="AI912" s="130">
        <v>3272.01633453369</v>
      </c>
      <c r="AL912" s="130">
        <v>10666.6669921875</v>
      </c>
      <c r="AM912" s="130">
        <v>2999.7295913696298</v>
      </c>
    </row>
    <row r="913" spans="1:39" ht="16.5" hidden="1" x14ac:dyDescent="0.5">
      <c r="A913" s="20" t="str">
        <f>INDEX(Resource_Match!$B$2:$B$17,MATCH($H913,Resource_Match!$C$2:$C$17,0))</f>
        <v>Solar</v>
      </c>
      <c r="B913" s="20" t="str">
        <f>INDEX(Resource_Match!$A$2:$A$17,MATCH($H913,Resource_Match!$C$2:$C$17,0))</f>
        <v>Utility Solar</v>
      </c>
      <c r="C913" s="20" t="str">
        <f>IFERROR(INDEX(Project_Match!$C$3:$C$151,MATCH(I913,Project_Match!$A$3:$A$151,0)),"")</f>
        <v>New Solar</v>
      </c>
      <c r="D913" s="129" t="s">
        <v>410</v>
      </c>
      <c r="E913" s="129">
        <v>0</v>
      </c>
      <c r="F913" s="129" t="s">
        <v>407</v>
      </c>
      <c r="G913" s="130" t="s">
        <v>407</v>
      </c>
      <c r="H913" s="130" t="s">
        <v>45</v>
      </c>
      <c r="I913" s="130" t="s">
        <v>219</v>
      </c>
      <c r="J913" s="129">
        <v>2045</v>
      </c>
      <c r="K913" s="130">
        <v>30</v>
      </c>
      <c r="L913" s="130">
        <v>600</v>
      </c>
      <c r="M913" s="130">
        <v>162</v>
      </c>
      <c r="N913" s="130">
        <v>26.572671945418001</v>
      </c>
      <c r="O913" s="130">
        <v>1273.0606079101599</v>
      </c>
      <c r="P913" s="130">
        <v>24.2210922357336</v>
      </c>
      <c r="R913" s="130">
        <v>123598.989555359</v>
      </c>
      <c r="T913" s="130">
        <v>128820</v>
      </c>
      <c r="U913" s="130">
        <v>10950</v>
      </c>
      <c r="AB913" s="130">
        <v>43361.94</v>
      </c>
      <c r="AC913" s="130">
        <v>43361.935791015603</v>
      </c>
      <c r="AD913" s="130">
        <v>34.0611715746968</v>
      </c>
      <c r="AF913" s="130">
        <v>43361.935791015603</v>
      </c>
      <c r="AG913" s="130">
        <v>47571.860839843801</v>
      </c>
      <c r="AH913" s="130">
        <v>15.4211808517906</v>
      </c>
      <c r="AI913" s="130">
        <v>19632.097869873</v>
      </c>
      <c r="AL913" s="130">
        <v>27000.000823974598</v>
      </c>
      <c r="AM913" s="130">
        <v>3270.1629028320299</v>
      </c>
    </row>
    <row r="914" spans="1:39" ht="16.5" hidden="1" x14ac:dyDescent="0.5">
      <c r="A914" s="20" t="str">
        <f>INDEX(Resource_Match!$B$2:$B$17,MATCH($H914,Resource_Match!$C$2:$C$17,0))</f>
        <v>Solar</v>
      </c>
      <c r="B914" s="20" t="str">
        <f>INDEX(Resource_Match!$A$2:$A$17,MATCH($H914,Resource_Match!$C$2:$C$17,0))</f>
        <v>Utility Solar</v>
      </c>
      <c r="C914" s="20" t="str">
        <f>IFERROR(INDEX(Project_Match!$C$3:$C$151,MATCH(I914,Project_Match!$A$3:$A$151,0)),"")</f>
        <v>New Solar</v>
      </c>
      <c r="D914" s="129" t="s">
        <v>410</v>
      </c>
      <c r="E914" s="129">
        <v>0</v>
      </c>
      <c r="F914" s="129" t="s">
        <v>407</v>
      </c>
      <c r="G914" s="130" t="s">
        <v>407</v>
      </c>
      <c r="H914" s="130" t="s">
        <v>45</v>
      </c>
      <c r="I914" s="130" t="s">
        <v>220</v>
      </c>
      <c r="J914" s="129">
        <v>2045</v>
      </c>
      <c r="K914" s="130">
        <v>30</v>
      </c>
      <c r="L914" s="130">
        <v>600</v>
      </c>
      <c r="M914" s="130">
        <v>162</v>
      </c>
      <c r="N914" s="130">
        <v>26.572671945418001</v>
      </c>
      <c r="O914" s="130">
        <v>1273.0606079101599</v>
      </c>
      <c r="P914" s="130">
        <v>24.2210922357336</v>
      </c>
      <c r="R914" s="130">
        <v>123598.989555359</v>
      </c>
      <c r="T914" s="130">
        <v>128820</v>
      </c>
      <c r="U914" s="130">
        <v>10950</v>
      </c>
      <c r="AB914" s="130">
        <v>42796.68</v>
      </c>
      <c r="AC914" s="130">
        <v>42796.683349609397</v>
      </c>
      <c r="AD914" s="130">
        <v>33.617160945592403</v>
      </c>
      <c r="AF914" s="130">
        <v>42796.683349609397</v>
      </c>
      <c r="AG914" s="130">
        <v>46951.727050781301</v>
      </c>
      <c r="AH914" s="130">
        <v>15.4211808517906</v>
      </c>
      <c r="AI914" s="130">
        <v>19632.097869873</v>
      </c>
      <c r="AL914" s="130">
        <v>27000.000823974598</v>
      </c>
      <c r="AM914" s="130">
        <v>3835.4153442382799</v>
      </c>
    </row>
    <row r="915" spans="1:39" ht="16.5" hidden="1" x14ac:dyDescent="0.5">
      <c r="A915" s="20" t="str">
        <f>INDEX(Resource_Match!$B$2:$B$17,MATCH($H915,Resource_Match!$C$2:$C$17,0))</f>
        <v>Solar</v>
      </c>
      <c r="B915" s="20" t="str">
        <f>INDEX(Resource_Match!$A$2:$A$17,MATCH($H915,Resource_Match!$C$2:$C$17,0))</f>
        <v>Utility Solar</v>
      </c>
      <c r="C915" s="20" t="str">
        <f>IFERROR(INDEX(Project_Match!$C$3:$C$151,MATCH(I915,Project_Match!$A$3:$A$151,0)),"")</f>
        <v>New Solar</v>
      </c>
      <c r="D915" s="129" t="s">
        <v>410</v>
      </c>
      <c r="E915" s="129">
        <v>0</v>
      </c>
      <c r="F915" s="129" t="s">
        <v>407</v>
      </c>
      <c r="G915" s="130" t="s">
        <v>407</v>
      </c>
      <c r="H915" s="130" t="s">
        <v>45</v>
      </c>
      <c r="I915" s="130" t="s">
        <v>221</v>
      </c>
      <c r="J915" s="129">
        <v>2045</v>
      </c>
      <c r="K915" s="130">
        <v>15</v>
      </c>
      <c r="L915" s="130">
        <v>300</v>
      </c>
      <c r="M915" s="130">
        <v>81</v>
      </c>
      <c r="N915" s="130">
        <v>26.572671945418001</v>
      </c>
      <c r="O915" s="130">
        <v>636.53030395507801</v>
      </c>
      <c r="P915" s="130">
        <v>24.2210922357336</v>
      </c>
      <c r="R915" s="130">
        <v>61799.4947776794</v>
      </c>
      <c r="T915" s="130">
        <v>64410</v>
      </c>
      <c r="U915" s="130">
        <v>5475</v>
      </c>
      <c r="AB915" s="130">
        <v>21118.03</v>
      </c>
      <c r="AC915" s="130">
        <v>21118.025268554698</v>
      </c>
      <c r="AD915" s="130">
        <v>33.176779074519999</v>
      </c>
      <c r="AF915" s="130">
        <v>21118.025268554698</v>
      </c>
      <c r="AG915" s="130">
        <v>23168.333618164099</v>
      </c>
      <c r="AH915" s="130">
        <v>15.4211808517906</v>
      </c>
      <c r="AI915" s="130">
        <v>9816.0489349365198</v>
      </c>
      <c r="AL915" s="130">
        <v>13500.000411987299</v>
      </c>
      <c r="AM915" s="130">
        <v>2198.0240783691402</v>
      </c>
    </row>
    <row r="916" spans="1:39" ht="16.5" hidden="1" x14ac:dyDescent="0.5">
      <c r="A916" s="20" t="str">
        <f>INDEX(Resource_Match!$B$2:$B$17,MATCH($H916,Resource_Match!$C$2:$C$17,0))</f>
        <v>Solar</v>
      </c>
      <c r="B916" s="20" t="str">
        <f>INDEX(Resource_Match!$A$2:$A$17,MATCH($H916,Resource_Match!$C$2:$C$17,0))</f>
        <v>Utility Solar</v>
      </c>
      <c r="C916" s="20" t="str">
        <f>IFERROR(INDEX(Project_Match!$C$3:$C$151,MATCH(I916,Project_Match!$A$3:$A$151,0)),"")</f>
        <v>New Solar</v>
      </c>
      <c r="D916" s="129" t="s">
        <v>410</v>
      </c>
      <c r="E916" s="129">
        <v>0</v>
      </c>
      <c r="F916" s="129" t="s">
        <v>407</v>
      </c>
      <c r="G916" s="130" t="s">
        <v>407</v>
      </c>
      <c r="H916" s="130" t="s">
        <v>45</v>
      </c>
      <c r="I916" s="130" t="s">
        <v>222</v>
      </c>
      <c r="J916" s="129">
        <v>2045</v>
      </c>
      <c r="K916" s="130">
        <v>1</v>
      </c>
      <c r="L916" s="130">
        <v>20</v>
      </c>
      <c r="M916" s="130">
        <v>5.4000000953674299</v>
      </c>
      <c r="N916" s="130">
        <v>26.5726708386042</v>
      </c>
      <c r="O916" s="130">
        <v>42.435350656509399</v>
      </c>
      <c r="P916" s="130">
        <v>24.221090557368399</v>
      </c>
      <c r="R916" s="130">
        <v>4119.9664387702896</v>
      </c>
      <c r="T916" s="130">
        <v>4294</v>
      </c>
      <c r="U916" s="130">
        <v>365</v>
      </c>
      <c r="AB916" s="130">
        <v>1389.33</v>
      </c>
      <c r="AC916" s="130">
        <v>1389.33276367188</v>
      </c>
      <c r="AD916" s="130">
        <v>32.7399854644245</v>
      </c>
      <c r="AF916" s="130">
        <v>1389.33276367188</v>
      </c>
      <c r="AG916" s="130">
        <v>1524.2203063964801</v>
      </c>
      <c r="AH916" s="130">
        <v>15.4211803876806</v>
      </c>
      <c r="AI916" s="130">
        <v>654.40319728851296</v>
      </c>
      <c r="AL916" s="130">
        <v>900.00004336039297</v>
      </c>
      <c r="AM916" s="130">
        <v>165.07047697703101</v>
      </c>
    </row>
    <row r="917" spans="1:39" ht="16.5" hidden="1" x14ac:dyDescent="0.5">
      <c r="A917" s="20" t="str">
        <f>INDEX(Resource_Match!$B$2:$B$17,MATCH($H917,Resource_Match!$C$2:$C$17,0))</f>
        <v>Solar</v>
      </c>
      <c r="B917" s="20" t="str">
        <f>INDEX(Resource_Match!$A$2:$A$17,MATCH($H917,Resource_Match!$C$2:$C$17,0))</f>
        <v>Utility Solar</v>
      </c>
      <c r="C917" s="20" t="str">
        <f>IFERROR(INDEX(Project_Match!$C$3:$C$151,MATCH(I917,Project_Match!$A$3:$A$151,0)),"")</f>
        <v>New Solar</v>
      </c>
      <c r="D917" s="129" t="s">
        <v>410</v>
      </c>
      <c r="E917" s="129">
        <v>0</v>
      </c>
      <c r="F917" s="129" t="s">
        <v>407</v>
      </c>
      <c r="G917" s="130" t="s">
        <v>407</v>
      </c>
      <c r="H917" s="130" t="s">
        <v>45</v>
      </c>
      <c r="I917" s="130" t="s">
        <v>230</v>
      </c>
      <c r="J917" s="129">
        <v>2045</v>
      </c>
      <c r="K917" s="130">
        <v>1</v>
      </c>
      <c r="L917" s="130">
        <v>20</v>
      </c>
      <c r="M917" s="130">
        <v>5.4000000953674299</v>
      </c>
      <c r="N917" s="130">
        <v>26.5726708386042</v>
      </c>
      <c r="O917" s="130">
        <v>42.435350656509399</v>
      </c>
      <c r="P917" s="130">
        <v>24.221090557368399</v>
      </c>
      <c r="R917" s="130">
        <v>4119.9664387702896</v>
      </c>
      <c r="T917" s="130">
        <v>4294</v>
      </c>
      <c r="U917" s="130">
        <v>365</v>
      </c>
      <c r="AB917" s="130">
        <v>1316.68</v>
      </c>
      <c r="AC917" s="130">
        <v>1316.6776885986301</v>
      </c>
      <c r="AD917" s="130">
        <v>31.027849852270801</v>
      </c>
      <c r="AF917" s="130">
        <v>1316.6776885986301</v>
      </c>
      <c r="AG917" s="130">
        <v>1444.51134490967</v>
      </c>
      <c r="AH917" s="130">
        <v>15.4211803876806</v>
      </c>
      <c r="AI917" s="130">
        <v>654.40319728851296</v>
      </c>
      <c r="AL917" s="130">
        <v>900.00004336039297</v>
      </c>
      <c r="AM917" s="130">
        <v>237.725552050273</v>
      </c>
    </row>
    <row r="918" spans="1:39" ht="16.5" hidden="1" x14ac:dyDescent="0.5">
      <c r="A918" s="20" t="str">
        <f>INDEX(Resource_Match!$B$2:$B$17,MATCH($H918,Resource_Match!$C$2:$C$17,0))</f>
        <v>Solar</v>
      </c>
      <c r="B918" s="20" t="str">
        <f>INDEX(Resource_Match!$A$2:$A$17,MATCH($H918,Resource_Match!$C$2:$C$17,0))</f>
        <v>Utility Solar</v>
      </c>
      <c r="C918" s="20" t="str">
        <f>IFERROR(INDEX(Project_Match!$C$3:$C$151,MATCH(I918,Project_Match!$A$3:$A$151,0)),"")</f>
        <v>New Solar</v>
      </c>
      <c r="D918" s="129" t="s">
        <v>410</v>
      </c>
      <c r="E918" s="129">
        <v>0</v>
      </c>
      <c r="F918" s="129" t="s">
        <v>407</v>
      </c>
      <c r="G918" s="130" t="s">
        <v>407</v>
      </c>
      <c r="H918" s="130" t="s">
        <v>45</v>
      </c>
      <c r="I918" s="130" t="s">
        <v>235</v>
      </c>
      <c r="J918" s="129">
        <v>2045</v>
      </c>
      <c r="K918" s="130">
        <v>1</v>
      </c>
      <c r="L918" s="130">
        <v>20</v>
      </c>
      <c r="M918" s="130">
        <v>5.4000000953674299</v>
      </c>
      <c r="N918" s="130">
        <v>26.5726708386042</v>
      </c>
      <c r="O918" s="130">
        <v>42.435350656509399</v>
      </c>
      <c r="P918" s="130">
        <v>24.221090557368399</v>
      </c>
      <c r="R918" s="130">
        <v>4119.9664387702896</v>
      </c>
      <c r="T918" s="130">
        <v>4294</v>
      </c>
      <c r="U918" s="130">
        <v>365</v>
      </c>
      <c r="AB918" s="130">
        <v>1281.22</v>
      </c>
      <c r="AC918" s="130">
        <v>1281.21741485596</v>
      </c>
      <c r="AD918" s="130">
        <v>30.192219341527299</v>
      </c>
      <c r="AF918" s="130">
        <v>1281.21741485596</v>
      </c>
      <c r="AG918" s="130">
        <v>1405.60829925537</v>
      </c>
      <c r="AH918" s="130">
        <v>15.4211803876806</v>
      </c>
      <c r="AI918" s="130">
        <v>654.40319728851296</v>
      </c>
      <c r="AL918" s="130">
        <v>900.00004336039297</v>
      </c>
      <c r="AM918" s="130">
        <v>273.185825792949</v>
      </c>
    </row>
    <row r="919" spans="1:39" ht="16.5" hidden="1" x14ac:dyDescent="0.5">
      <c r="A919" s="20" t="str">
        <f>INDEX(Resource_Match!$B$2:$B$17,MATCH($H919,Resource_Match!$C$2:$C$17,0))</f>
        <v>Solar</v>
      </c>
      <c r="B919" s="20" t="str">
        <f>INDEX(Resource_Match!$A$2:$A$17,MATCH($H919,Resource_Match!$C$2:$C$17,0))</f>
        <v>Utility Solar</v>
      </c>
      <c r="C919" s="20" t="str">
        <f>IFERROR(INDEX(Project_Match!$C$3:$C$151,MATCH(I919,Project_Match!$A$3:$A$151,0)),"")</f>
        <v>New Solar</v>
      </c>
      <c r="D919" s="129" t="s">
        <v>410</v>
      </c>
      <c r="E919" s="129">
        <v>0</v>
      </c>
      <c r="F919" s="129" t="s">
        <v>407</v>
      </c>
      <c r="G919" s="130" t="s">
        <v>407</v>
      </c>
      <c r="H919" s="130" t="s">
        <v>45</v>
      </c>
      <c r="I919" s="130" t="s">
        <v>341</v>
      </c>
      <c r="J919" s="129">
        <v>2045</v>
      </c>
      <c r="K919" s="130">
        <v>20</v>
      </c>
      <c r="L919" s="130">
        <v>400</v>
      </c>
      <c r="M919" s="130">
        <v>108.000007629395</v>
      </c>
      <c r="N919" s="130">
        <v>26.572669477767601</v>
      </c>
      <c r="O919" s="130">
        <v>848.70705795288097</v>
      </c>
      <c r="P919" s="130">
        <v>24.221091836554798</v>
      </c>
      <c r="R919" s="130">
        <v>82399.328651428194</v>
      </c>
      <c r="T919" s="130">
        <v>85880</v>
      </c>
      <c r="U919" s="130">
        <v>7300</v>
      </c>
      <c r="AB919" s="130">
        <v>25273.96</v>
      </c>
      <c r="AC919" s="130">
        <v>25273.964965820302</v>
      </c>
      <c r="AD919" s="130">
        <v>29.779374083187498</v>
      </c>
      <c r="AF919" s="130">
        <v>25273.964965820302</v>
      </c>
      <c r="AG919" s="130">
        <v>27727.7668457031</v>
      </c>
      <c r="AH919" s="130">
        <v>15.421181213814499</v>
      </c>
      <c r="AI919" s="130">
        <v>13088.0653381348</v>
      </c>
      <c r="AL919" s="130">
        <v>18000.0018208822</v>
      </c>
      <c r="AM919" s="130">
        <v>5814.1021931966498</v>
      </c>
    </row>
    <row r="920" spans="1:39" ht="16.5" hidden="1" x14ac:dyDescent="0.5">
      <c r="A920" s="20" t="str">
        <f>INDEX(Resource_Match!$B$2:$B$17,MATCH($H920,Resource_Match!$C$2:$C$17,0))</f>
        <v>Solar</v>
      </c>
      <c r="B920" s="20" t="str">
        <f>INDEX(Resource_Match!$A$2:$A$17,MATCH($H920,Resource_Match!$C$2:$C$17,0))</f>
        <v>Utility Solar</v>
      </c>
      <c r="C920" s="20" t="str">
        <f>IFERROR(INDEX(Project_Match!$C$3:$C$151,MATCH(I920,Project_Match!$A$3:$A$151,0)),"")</f>
        <v>New Solar</v>
      </c>
      <c r="D920" s="129" t="s">
        <v>410</v>
      </c>
      <c r="E920" s="129">
        <v>0</v>
      </c>
      <c r="F920" s="129" t="s">
        <v>407</v>
      </c>
      <c r="G920" s="130" t="s">
        <v>407</v>
      </c>
      <c r="H920" s="130" t="s">
        <v>45</v>
      </c>
      <c r="I920" s="130" t="s">
        <v>344</v>
      </c>
      <c r="J920" s="129">
        <v>2045</v>
      </c>
      <c r="K920" s="130">
        <v>6</v>
      </c>
      <c r="L920" s="130">
        <v>120</v>
      </c>
      <c r="M920" s="130">
        <v>32.400001525878899</v>
      </c>
      <c r="N920" s="130">
        <v>26.572670929326701</v>
      </c>
      <c r="O920" s="130">
        <v>254.61211872100799</v>
      </c>
      <c r="P920" s="130">
        <v>24.221091963566199</v>
      </c>
      <c r="R920" s="130">
        <v>24719.797899246201</v>
      </c>
      <c r="T920" s="130">
        <v>25764</v>
      </c>
      <c r="U920" s="130">
        <v>2190</v>
      </c>
      <c r="AB920" s="130">
        <v>7271.78</v>
      </c>
      <c r="AC920" s="130">
        <v>7271.7822570800799</v>
      </c>
      <c r="AD920" s="130">
        <v>28.560236227593499</v>
      </c>
      <c r="AF920" s="130">
        <v>7271.7822570800799</v>
      </c>
      <c r="AG920" s="130">
        <v>7977.7860412597702</v>
      </c>
      <c r="AH920" s="130">
        <v>15.4211806834768</v>
      </c>
      <c r="AI920" s="130">
        <v>3926.4194869995099</v>
      </c>
      <c r="AL920" s="130">
        <v>5400.0004191080798</v>
      </c>
      <c r="AM920" s="130">
        <v>2054.6376490275102</v>
      </c>
    </row>
    <row r="921" spans="1:39" ht="16.5" hidden="1" x14ac:dyDescent="0.5">
      <c r="A921" s="20" t="str">
        <f>INDEX(Resource_Match!$B$2:$B$17,MATCH($H921,Resource_Match!$C$2:$C$17,0))</f>
        <v>Capacity Only PPA</v>
      </c>
      <c r="B921" s="20" t="str">
        <f>INDEX(Resource_Match!$A$2:$A$17,MATCH($H921,Resource_Match!$C$2:$C$17,0))</f>
        <v>Capacity Only PPA</v>
      </c>
      <c r="C921" s="20" t="str">
        <f>IFERROR(INDEX(Project_Match!$C$3:$C$151,MATCH(I921,Project_Match!$A$3:$A$151,0)),"")</f>
        <v/>
      </c>
      <c r="D921" s="129" t="s">
        <v>410</v>
      </c>
      <c r="E921" s="129">
        <v>0</v>
      </c>
      <c r="F921" s="129" t="s">
        <v>407</v>
      </c>
      <c r="G921" s="130" t="s">
        <v>407</v>
      </c>
      <c r="H921" s="130" t="s">
        <v>402</v>
      </c>
      <c r="I921" s="130" t="s">
        <v>431</v>
      </c>
      <c r="J921" s="129">
        <v>2045</v>
      </c>
      <c r="K921" s="130">
        <v>5</v>
      </c>
      <c r="L921" s="130">
        <v>250</v>
      </c>
      <c r="M921" s="130">
        <v>250</v>
      </c>
      <c r="N921" s="130">
        <v>0</v>
      </c>
      <c r="AE921" s="130">
        <v>27212.6513671875</v>
      </c>
      <c r="AF921" s="130">
        <v>27212.6513671875</v>
      </c>
      <c r="AG921" s="130">
        <v>27212.6513671875</v>
      </c>
      <c r="AL921" s="130">
        <v>41666.6679382324</v>
      </c>
      <c r="AM921" s="130">
        <v>14454.0165710449</v>
      </c>
    </row>
    <row r="922" spans="1:39" x14ac:dyDescent="0.5">
      <c r="A922" s="20" t="str">
        <f>INDEX(Resource_Match!$B$2:$B$17,MATCH($H922,Resource_Match!$C$2:$C$17,0))</f>
        <v>Gas</v>
      </c>
      <c r="B922" s="20" t="str">
        <f>INDEX(Resource_Match!$A$2:$A$17,MATCH($H922,Resource_Match!$C$2:$C$17,0))</f>
        <v>Gas</v>
      </c>
      <c r="C922" s="20" t="str">
        <f>IFERROR(INDEX(Project_Match!$C$3:$C$151,MATCH(I922,Project_Match!$A$3:$A$151,0)),"")</f>
        <v/>
      </c>
      <c r="D922" s="129" t="s">
        <v>410</v>
      </c>
      <c r="E922" s="129">
        <v>0</v>
      </c>
      <c r="F922" s="129" t="s">
        <v>407</v>
      </c>
      <c r="G922" s="130" t="s">
        <v>407</v>
      </c>
      <c r="H922" s="130" t="s">
        <v>41</v>
      </c>
      <c r="I922" s="130" t="s">
        <v>445</v>
      </c>
      <c r="J922" s="129">
        <v>2045</v>
      </c>
      <c r="K922" s="130">
        <v>1</v>
      </c>
      <c r="L922" s="130">
        <v>125</v>
      </c>
      <c r="M922" s="130">
        <v>125</v>
      </c>
      <c r="N922" s="130">
        <v>87.457650241242106</v>
      </c>
      <c r="AE922" s="130">
        <v>1606.9074096679699</v>
      </c>
      <c r="AF922" s="130">
        <v>1606.9074096679699</v>
      </c>
      <c r="AG922" s="130">
        <v>1606.9074096679699</v>
      </c>
      <c r="AL922" s="130">
        <v>20833.3339691162</v>
      </c>
      <c r="AM922" s="130">
        <v>19226.426559448199</v>
      </c>
    </row>
    <row r="923" spans="1:39" ht="16.5" hidden="1" x14ac:dyDescent="0.5">
      <c r="A923" s="20" t="str">
        <f>INDEX(Resource_Match!$B$2:$B$17,MATCH($H923,Resource_Match!$C$2:$C$17,0))</f>
        <v>Solar</v>
      </c>
      <c r="B923" s="20" t="str">
        <f>INDEX(Resource_Match!$A$2:$A$17,MATCH($H923,Resource_Match!$C$2:$C$17,0))</f>
        <v>Utility Solar</v>
      </c>
      <c r="C923" s="20" t="str">
        <f>IFERROR(INDEX(Project_Match!$C$3:$C$151,MATCH(I923,Project_Match!$A$3:$A$151,0)),"")</f>
        <v>New Solar</v>
      </c>
      <c r="D923" s="129" t="s">
        <v>410</v>
      </c>
      <c r="E923" s="129">
        <v>0</v>
      </c>
      <c r="F923" s="129" t="s">
        <v>407</v>
      </c>
      <c r="G923" s="130" t="s">
        <v>407</v>
      </c>
      <c r="H923" s="130" t="s">
        <v>45</v>
      </c>
      <c r="I923" s="130" t="s">
        <v>265</v>
      </c>
      <c r="J923" s="129">
        <v>2046</v>
      </c>
      <c r="K923" s="130">
        <v>5</v>
      </c>
      <c r="L923" s="130">
        <v>100</v>
      </c>
      <c r="M923" s="130">
        <v>64</v>
      </c>
      <c r="N923" s="130">
        <v>26.5540682561866</v>
      </c>
      <c r="O923" s="130">
        <v>212.18358802795399</v>
      </c>
      <c r="P923" s="130">
        <v>24.2218707794468</v>
      </c>
      <c r="R923" s="130">
        <v>20430.0554885864</v>
      </c>
      <c r="T923" s="130">
        <v>21465</v>
      </c>
      <c r="U923" s="130">
        <v>1825</v>
      </c>
      <c r="AB923" s="130">
        <v>11179.97</v>
      </c>
      <c r="AC923" s="130">
        <v>11179.9698486328</v>
      </c>
      <c r="AD923" s="130">
        <v>52.690078212646199</v>
      </c>
      <c r="AF923" s="130">
        <v>11179.9698486328</v>
      </c>
      <c r="AG923" s="130">
        <v>12256.4304199219</v>
      </c>
      <c r="AH923" s="130">
        <v>17.9145832746979</v>
      </c>
      <c r="AI923" s="130">
        <v>3801.1805572509802</v>
      </c>
      <c r="AL923" s="130">
        <v>10666.6669921875</v>
      </c>
      <c r="AM923" s="130">
        <v>3287.87770080566</v>
      </c>
    </row>
    <row r="924" spans="1:39" ht="16.5" hidden="1" x14ac:dyDescent="0.5">
      <c r="A924" s="20" t="str">
        <f>INDEX(Resource_Match!$B$2:$B$17,MATCH($H924,Resource_Match!$C$2:$C$17,0))</f>
        <v>Solar</v>
      </c>
      <c r="B924" s="20" t="str">
        <f>INDEX(Resource_Match!$A$2:$A$17,MATCH($H924,Resource_Match!$C$2:$C$17,0))</f>
        <v>Utility Solar</v>
      </c>
      <c r="C924" s="20" t="str">
        <f>IFERROR(INDEX(Project_Match!$C$3:$C$151,MATCH(I924,Project_Match!$A$3:$A$151,0)),"")</f>
        <v>New Solar</v>
      </c>
      <c r="D924" s="129" t="s">
        <v>410</v>
      </c>
      <c r="E924" s="129">
        <v>0</v>
      </c>
      <c r="F924" s="129" t="s">
        <v>407</v>
      </c>
      <c r="G924" s="130" t="s">
        <v>407</v>
      </c>
      <c r="H924" s="130" t="s">
        <v>45</v>
      </c>
      <c r="I924" s="130" t="s">
        <v>219</v>
      </c>
      <c r="J924" s="129">
        <v>2046</v>
      </c>
      <c r="K924" s="130">
        <v>30</v>
      </c>
      <c r="L924" s="130">
        <v>600</v>
      </c>
      <c r="M924" s="130">
        <v>162</v>
      </c>
      <c r="N924" s="130">
        <v>26.554070651259099</v>
      </c>
      <c r="O924" s="130">
        <v>1273.10166931152</v>
      </c>
      <c r="P924" s="130">
        <v>24.221873464831098</v>
      </c>
      <c r="R924" s="130">
        <v>122580.332023621</v>
      </c>
      <c r="T924" s="130">
        <v>128790</v>
      </c>
      <c r="U924" s="130">
        <v>10950</v>
      </c>
      <c r="AB924" s="130">
        <v>44317.32</v>
      </c>
      <c r="AC924" s="130">
        <v>44317.320068359397</v>
      </c>
      <c r="AD924" s="130">
        <v>34.810511317863202</v>
      </c>
      <c r="AF924" s="130">
        <v>44317.320068359397</v>
      </c>
      <c r="AG924" s="130">
        <v>48584.407714843801</v>
      </c>
      <c r="AH924" s="130">
        <v>17.914582031680599</v>
      </c>
      <c r="AI924" s="130">
        <v>22807.084289550799</v>
      </c>
      <c r="AL924" s="130">
        <v>27000.000823974598</v>
      </c>
      <c r="AM924" s="130">
        <v>5489.7650451660202</v>
      </c>
    </row>
    <row r="925" spans="1:39" ht="16.5" hidden="1" x14ac:dyDescent="0.5">
      <c r="A925" s="20" t="str">
        <f>INDEX(Resource_Match!$B$2:$B$17,MATCH($H925,Resource_Match!$C$2:$C$17,0))</f>
        <v>Solar</v>
      </c>
      <c r="B925" s="20" t="str">
        <f>INDEX(Resource_Match!$A$2:$A$17,MATCH($H925,Resource_Match!$C$2:$C$17,0))</f>
        <v>Utility Solar</v>
      </c>
      <c r="C925" s="20" t="str">
        <f>IFERROR(INDEX(Project_Match!$C$3:$C$151,MATCH(I925,Project_Match!$A$3:$A$151,0)),"")</f>
        <v>New Solar</v>
      </c>
      <c r="D925" s="129" t="s">
        <v>410</v>
      </c>
      <c r="E925" s="129">
        <v>0</v>
      </c>
      <c r="F925" s="129" t="s">
        <v>407</v>
      </c>
      <c r="G925" s="130" t="s">
        <v>407</v>
      </c>
      <c r="H925" s="130" t="s">
        <v>45</v>
      </c>
      <c r="I925" s="130" t="s">
        <v>220</v>
      </c>
      <c r="J925" s="129">
        <v>2046</v>
      </c>
      <c r="K925" s="130">
        <v>30</v>
      </c>
      <c r="L925" s="130">
        <v>600</v>
      </c>
      <c r="M925" s="130">
        <v>162</v>
      </c>
      <c r="N925" s="130">
        <v>26.554070651259099</v>
      </c>
      <c r="O925" s="130">
        <v>1273.10166931152</v>
      </c>
      <c r="P925" s="130">
        <v>24.221873464831098</v>
      </c>
      <c r="R925" s="130">
        <v>122580.332023621</v>
      </c>
      <c r="T925" s="130">
        <v>128790</v>
      </c>
      <c r="U925" s="130">
        <v>10950</v>
      </c>
      <c r="AB925" s="130">
        <v>43739.61</v>
      </c>
      <c r="AC925" s="130">
        <v>43739.613525390603</v>
      </c>
      <c r="AD925" s="130">
        <v>34.356732521641</v>
      </c>
      <c r="AF925" s="130">
        <v>43739.613525390603</v>
      </c>
      <c r="AG925" s="130">
        <v>47951.071533203103</v>
      </c>
      <c r="AH925" s="130">
        <v>17.914582031680599</v>
      </c>
      <c r="AI925" s="130">
        <v>22807.084289550799</v>
      </c>
      <c r="AL925" s="130">
        <v>27000.000823974598</v>
      </c>
      <c r="AM925" s="130">
        <v>6067.4715881347702</v>
      </c>
    </row>
    <row r="926" spans="1:39" ht="16.5" hidden="1" x14ac:dyDescent="0.5">
      <c r="A926" s="20" t="str">
        <f>INDEX(Resource_Match!$B$2:$B$17,MATCH($H926,Resource_Match!$C$2:$C$17,0))</f>
        <v>Solar</v>
      </c>
      <c r="B926" s="20" t="str">
        <f>INDEX(Resource_Match!$A$2:$A$17,MATCH($H926,Resource_Match!$C$2:$C$17,0))</f>
        <v>Utility Solar</v>
      </c>
      <c r="C926" s="20" t="str">
        <f>IFERROR(INDEX(Project_Match!$C$3:$C$151,MATCH(I926,Project_Match!$A$3:$A$151,0)),"")</f>
        <v>New Solar</v>
      </c>
      <c r="D926" s="129" t="s">
        <v>410</v>
      </c>
      <c r="E926" s="129">
        <v>0</v>
      </c>
      <c r="F926" s="129" t="s">
        <v>407</v>
      </c>
      <c r="G926" s="130" t="s">
        <v>407</v>
      </c>
      <c r="H926" s="130" t="s">
        <v>45</v>
      </c>
      <c r="I926" s="130" t="s">
        <v>221</v>
      </c>
      <c r="J926" s="129">
        <v>2046</v>
      </c>
      <c r="K926" s="130">
        <v>15</v>
      </c>
      <c r="L926" s="130">
        <v>300</v>
      </c>
      <c r="M926" s="130">
        <v>81</v>
      </c>
      <c r="N926" s="130">
        <v>26.554070651259099</v>
      </c>
      <c r="O926" s="130">
        <v>636.55083465576195</v>
      </c>
      <c r="P926" s="130">
        <v>24.221873464831098</v>
      </c>
      <c r="R926" s="130">
        <v>61290.166011810303</v>
      </c>
      <c r="T926" s="130">
        <v>64395</v>
      </c>
      <c r="U926" s="130">
        <v>5475</v>
      </c>
      <c r="AB926" s="130">
        <v>21583.32</v>
      </c>
      <c r="AC926" s="130">
        <v>21583.3171386719</v>
      </c>
      <c r="AD926" s="130">
        <v>33.906666936260997</v>
      </c>
      <c r="AF926" s="130">
        <v>21583.3171386719</v>
      </c>
      <c r="AG926" s="130">
        <v>23661.460815429698</v>
      </c>
      <c r="AH926" s="130">
        <v>17.914582031680599</v>
      </c>
      <c r="AI926" s="130">
        <v>11403.5421447754</v>
      </c>
      <c r="AL926" s="130">
        <v>13500.000411987299</v>
      </c>
      <c r="AM926" s="130">
        <v>3320.2254180908199</v>
      </c>
    </row>
    <row r="927" spans="1:39" ht="16.5" hidden="1" x14ac:dyDescent="0.5">
      <c r="A927" s="20" t="str">
        <f>INDEX(Resource_Match!$B$2:$B$17,MATCH($H927,Resource_Match!$C$2:$C$17,0))</f>
        <v>Solar</v>
      </c>
      <c r="B927" s="20" t="str">
        <f>INDEX(Resource_Match!$A$2:$A$17,MATCH($H927,Resource_Match!$C$2:$C$17,0))</f>
        <v>Utility Solar</v>
      </c>
      <c r="C927" s="20" t="str">
        <f>IFERROR(INDEX(Project_Match!$C$3:$C$151,MATCH(I927,Project_Match!$A$3:$A$151,0)),"")</f>
        <v>New Solar</v>
      </c>
      <c r="D927" s="129" t="s">
        <v>410</v>
      </c>
      <c r="E927" s="129">
        <v>0</v>
      </c>
      <c r="F927" s="129" t="s">
        <v>407</v>
      </c>
      <c r="G927" s="130" t="s">
        <v>407</v>
      </c>
      <c r="H927" s="130" t="s">
        <v>45</v>
      </c>
      <c r="I927" s="130" t="s">
        <v>222</v>
      </c>
      <c r="J927" s="129">
        <v>2046</v>
      </c>
      <c r="K927" s="130">
        <v>1</v>
      </c>
      <c r="L927" s="130">
        <v>20</v>
      </c>
      <c r="M927" s="130">
        <v>5.4000000953674299</v>
      </c>
      <c r="N927" s="130">
        <v>26.5540688821714</v>
      </c>
      <c r="O927" s="130">
        <v>42.436717748642003</v>
      </c>
      <c r="P927" s="130">
        <v>24.221870861096999</v>
      </c>
      <c r="R927" s="130">
        <v>4086.0110900402101</v>
      </c>
      <c r="T927" s="130">
        <v>4293</v>
      </c>
      <c r="U927" s="130">
        <v>365</v>
      </c>
      <c r="AB927" s="130">
        <v>1419.94</v>
      </c>
      <c r="AC927" s="130">
        <v>1419.9437561035199</v>
      </c>
      <c r="AD927" s="130">
        <v>33.460263456613703</v>
      </c>
      <c r="AF927" s="130">
        <v>1419.9437561035199</v>
      </c>
      <c r="AG927" s="130">
        <v>1556.66270446777</v>
      </c>
      <c r="AH927" s="130">
        <v>17.9145836907337</v>
      </c>
      <c r="AI927" s="130">
        <v>760.23613166809105</v>
      </c>
      <c r="AL927" s="130">
        <v>900.00004336039297</v>
      </c>
      <c r="AM927" s="130">
        <v>240.29241892496799</v>
      </c>
    </row>
    <row r="928" spans="1:39" ht="16.5" hidden="1" x14ac:dyDescent="0.5">
      <c r="A928" s="20" t="str">
        <f>INDEX(Resource_Match!$B$2:$B$17,MATCH($H928,Resource_Match!$C$2:$C$17,0))</f>
        <v>Solar</v>
      </c>
      <c r="B928" s="20" t="str">
        <f>INDEX(Resource_Match!$A$2:$A$17,MATCH($H928,Resource_Match!$C$2:$C$17,0))</f>
        <v>Utility Solar</v>
      </c>
      <c r="C928" s="20" t="str">
        <f>IFERROR(INDEX(Project_Match!$C$3:$C$151,MATCH(I928,Project_Match!$A$3:$A$151,0)),"")</f>
        <v>New Solar</v>
      </c>
      <c r="D928" s="129" t="s">
        <v>410</v>
      </c>
      <c r="E928" s="129">
        <v>0</v>
      </c>
      <c r="F928" s="129" t="s">
        <v>407</v>
      </c>
      <c r="G928" s="130" t="s">
        <v>407</v>
      </c>
      <c r="H928" s="130" t="s">
        <v>45</v>
      </c>
      <c r="I928" s="130" t="s">
        <v>230</v>
      </c>
      <c r="J928" s="129">
        <v>2046</v>
      </c>
      <c r="K928" s="130">
        <v>1</v>
      </c>
      <c r="L928" s="130">
        <v>20</v>
      </c>
      <c r="M928" s="130">
        <v>5.4000000953674299</v>
      </c>
      <c r="N928" s="130">
        <v>26.5540688821714</v>
      </c>
      <c r="O928" s="130">
        <v>42.436717748642003</v>
      </c>
      <c r="P928" s="130">
        <v>24.221870861096999</v>
      </c>
      <c r="R928" s="130">
        <v>4086.0110900402101</v>
      </c>
      <c r="T928" s="130">
        <v>4293</v>
      </c>
      <c r="U928" s="130">
        <v>365</v>
      </c>
      <c r="AB928" s="130">
        <v>1345.69</v>
      </c>
      <c r="AC928" s="130">
        <v>1345.6878128051801</v>
      </c>
      <c r="AD928" s="130">
        <v>31.710459342681801</v>
      </c>
      <c r="AF928" s="130">
        <v>1345.6878128051801</v>
      </c>
      <c r="AG928" s="130">
        <v>1475.25706481934</v>
      </c>
      <c r="AH928" s="130">
        <v>17.9145836907337</v>
      </c>
      <c r="AI928" s="130">
        <v>760.23613166809105</v>
      </c>
      <c r="AL928" s="130">
        <v>900.00004336039297</v>
      </c>
      <c r="AM928" s="130">
        <v>314.548362223308</v>
      </c>
    </row>
    <row r="929" spans="1:39" ht="16.5" hidden="1" x14ac:dyDescent="0.5">
      <c r="A929" s="20" t="str">
        <f>INDEX(Resource_Match!$B$2:$B$17,MATCH($H929,Resource_Match!$C$2:$C$17,0))</f>
        <v>Solar</v>
      </c>
      <c r="B929" s="20" t="str">
        <f>INDEX(Resource_Match!$A$2:$A$17,MATCH($H929,Resource_Match!$C$2:$C$17,0))</f>
        <v>Utility Solar</v>
      </c>
      <c r="C929" s="20" t="str">
        <f>IFERROR(INDEX(Project_Match!$C$3:$C$151,MATCH(I929,Project_Match!$A$3:$A$151,0)),"")</f>
        <v>New Solar</v>
      </c>
      <c r="D929" s="129" t="s">
        <v>410</v>
      </c>
      <c r="E929" s="129">
        <v>0</v>
      </c>
      <c r="F929" s="129" t="s">
        <v>407</v>
      </c>
      <c r="G929" s="130" t="s">
        <v>407</v>
      </c>
      <c r="H929" s="130" t="s">
        <v>45</v>
      </c>
      <c r="I929" s="130" t="s">
        <v>235</v>
      </c>
      <c r="J929" s="129">
        <v>2046</v>
      </c>
      <c r="K929" s="130">
        <v>1</v>
      </c>
      <c r="L929" s="130">
        <v>20</v>
      </c>
      <c r="M929" s="130">
        <v>5.4000000953674299</v>
      </c>
      <c r="N929" s="130">
        <v>26.5540688821714</v>
      </c>
      <c r="O929" s="130">
        <v>42.436717748642003</v>
      </c>
      <c r="P929" s="130">
        <v>24.221870861096999</v>
      </c>
      <c r="R929" s="130">
        <v>4086.0110900402101</v>
      </c>
      <c r="T929" s="130">
        <v>4293</v>
      </c>
      <c r="U929" s="130">
        <v>365</v>
      </c>
      <c r="AB929" s="130">
        <v>1309.45</v>
      </c>
      <c r="AC929" s="130">
        <v>1309.44627380371</v>
      </c>
      <c r="AD929" s="130">
        <v>30.856445627103501</v>
      </c>
      <c r="AF929" s="130">
        <v>1309.44627380371</v>
      </c>
      <c r="AG929" s="130">
        <v>1435.5260696411101</v>
      </c>
      <c r="AH929" s="130">
        <v>17.9145836907337</v>
      </c>
      <c r="AI929" s="130">
        <v>760.23613166809105</v>
      </c>
      <c r="AL929" s="130">
        <v>900.00004336039297</v>
      </c>
      <c r="AM929" s="130">
        <v>350.78990122477302</v>
      </c>
    </row>
    <row r="930" spans="1:39" ht="16.5" hidden="1" x14ac:dyDescent="0.5">
      <c r="A930" s="20" t="str">
        <f>INDEX(Resource_Match!$B$2:$B$17,MATCH($H930,Resource_Match!$C$2:$C$17,0))</f>
        <v>Solar</v>
      </c>
      <c r="B930" s="20" t="str">
        <f>INDEX(Resource_Match!$A$2:$A$17,MATCH($H930,Resource_Match!$C$2:$C$17,0))</f>
        <v>Utility Solar</v>
      </c>
      <c r="C930" s="20" t="str">
        <f>IFERROR(INDEX(Project_Match!$C$3:$C$151,MATCH(I930,Project_Match!$A$3:$A$151,0)),"")</f>
        <v>New Solar</v>
      </c>
      <c r="D930" s="129" t="s">
        <v>410</v>
      </c>
      <c r="E930" s="129">
        <v>0</v>
      </c>
      <c r="F930" s="129" t="s">
        <v>407</v>
      </c>
      <c r="G930" s="130" t="s">
        <v>407</v>
      </c>
      <c r="H930" s="130" t="s">
        <v>45</v>
      </c>
      <c r="I930" s="130" t="s">
        <v>341</v>
      </c>
      <c r="J930" s="129">
        <v>2046</v>
      </c>
      <c r="K930" s="130">
        <v>20</v>
      </c>
      <c r="L930" s="130">
        <v>400</v>
      </c>
      <c r="M930" s="130">
        <v>108.000007629395</v>
      </c>
      <c r="N930" s="130">
        <v>26.5540682561866</v>
      </c>
      <c r="O930" s="130">
        <v>848.73435211181595</v>
      </c>
      <c r="P930" s="130">
        <v>24.2218707794468</v>
      </c>
      <c r="R930" s="130">
        <v>81720.221954345703</v>
      </c>
      <c r="T930" s="130">
        <v>85860</v>
      </c>
      <c r="U930" s="130">
        <v>7300</v>
      </c>
      <c r="AB930" s="130">
        <v>25830.82</v>
      </c>
      <c r="AC930" s="130">
        <v>25830.823852539099</v>
      </c>
      <c r="AD930" s="130">
        <v>30.434521459237398</v>
      </c>
      <c r="AF930" s="130">
        <v>25830.823852539099</v>
      </c>
      <c r="AG930" s="130">
        <v>28317.940063476599</v>
      </c>
      <c r="AH930" s="130">
        <v>17.9145832746979</v>
      </c>
      <c r="AI930" s="130">
        <v>15204.722229003901</v>
      </c>
      <c r="AL930" s="130">
        <v>18000.0018208822</v>
      </c>
      <c r="AM930" s="130">
        <v>7373.9001973470404</v>
      </c>
    </row>
    <row r="931" spans="1:39" ht="16.5" hidden="1" x14ac:dyDescent="0.5">
      <c r="A931" s="20" t="str">
        <f>INDEX(Resource_Match!$B$2:$B$17,MATCH($H931,Resource_Match!$C$2:$C$17,0))</f>
        <v>Solar</v>
      </c>
      <c r="B931" s="20" t="str">
        <f>INDEX(Resource_Match!$A$2:$A$17,MATCH($H931,Resource_Match!$C$2:$C$17,0))</f>
        <v>Utility Solar</v>
      </c>
      <c r="C931" s="20" t="str">
        <f>IFERROR(INDEX(Project_Match!$C$3:$C$151,MATCH(I931,Project_Match!$A$3:$A$151,0)),"")</f>
        <v>New Solar</v>
      </c>
      <c r="D931" s="129" t="s">
        <v>410</v>
      </c>
      <c r="E931" s="129">
        <v>0</v>
      </c>
      <c r="F931" s="129" t="s">
        <v>407</v>
      </c>
      <c r="G931" s="130" t="s">
        <v>407</v>
      </c>
      <c r="H931" s="130" t="s">
        <v>45</v>
      </c>
      <c r="I931" s="130" t="s">
        <v>344</v>
      </c>
      <c r="J931" s="129">
        <v>2046</v>
      </c>
      <c r="K931" s="130">
        <v>6</v>
      </c>
      <c r="L931" s="130">
        <v>120</v>
      </c>
      <c r="M931" s="130">
        <v>32.400001525878899</v>
      </c>
      <c r="N931" s="130">
        <v>26.5540682017531</v>
      </c>
      <c r="O931" s="130">
        <v>254.62029361724899</v>
      </c>
      <c r="P931" s="130">
        <v>24.221869636344</v>
      </c>
      <c r="R931" s="130">
        <v>24516.0660972595</v>
      </c>
      <c r="T931" s="130">
        <v>25758</v>
      </c>
      <c r="U931" s="130">
        <v>2190</v>
      </c>
      <c r="AB931" s="130">
        <v>7432</v>
      </c>
      <c r="AC931" s="130">
        <v>7432.0004577636701</v>
      </c>
      <c r="AD931" s="130">
        <v>29.1885629074627</v>
      </c>
      <c r="AF931" s="130">
        <v>7432.0004577636701</v>
      </c>
      <c r="AG931" s="130">
        <v>8147.5894470214798</v>
      </c>
      <c r="AH931" s="130">
        <v>17.914584791330299</v>
      </c>
      <c r="AI931" s="130">
        <v>4561.4168395996103</v>
      </c>
      <c r="AL931" s="130">
        <v>5400.0004191080798</v>
      </c>
      <c r="AM931" s="130">
        <v>2529.41680094402</v>
      </c>
    </row>
    <row r="932" spans="1:39" ht="16.5" hidden="1" x14ac:dyDescent="0.5">
      <c r="A932" s="20" t="str">
        <f>INDEX(Resource_Match!$B$2:$B$17,MATCH($H932,Resource_Match!$C$2:$C$17,0))</f>
        <v>Capacity Only PPA</v>
      </c>
      <c r="B932" s="20" t="str">
        <f>INDEX(Resource_Match!$A$2:$A$17,MATCH($H932,Resource_Match!$C$2:$C$17,0))</f>
        <v>Capacity Only PPA</v>
      </c>
      <c r="C932" s="20" t="str">
        <f>IFERROR(INDEX(Project_Match!$C$3:$C$151,MATCH(I932,Project_Match!$A$3:$A$151,0)),"")</f>
        <v/>
      </c>
      <c r="D932" s="129" t="s">
        <v>410</v>
      </c>
      <c r="E932" s="129">
        <v>0</v>
      </c>
      <c r="F932" s="129" t="s">
        <v>407</v>
      </c>
      <c r="G932" s="130" t="s">
        <v>407</v>
      </c>
      <c r="H932" s="130" t="s">
        <v>402</v>
      </c>
      <c r="I932" s="130" t="s">
        <v>432</v>
      </c>
      <c r="J932" s="129">
        <v>2046</v>
      </c>
      <c r="K932" s="130">
        <v>5</v>
      </c>
      <c r="L932" s="130">
        <v>250</v>
      </c>
      <c r="M932" s="130">
        <v>250</v>
      </c>
      <c r="N932" s="130">
        <v>0</v>
      </c>
      <c r="AE932" s="130">
        <v>27651.849609375</v>
      </c>
      <c r="AF932" s="130">
        <v>27651.849609375</v>
      </c>
      <c r="AG932" s="130">
        <v>27651.849609375</v>
      </c>
      <c r="AL932" s="130">
        <v>41666.6679382324</v>
      </c>
      <c r="AM932" s="130">
        <v>14014.8183288574</v>
      </c>
    </row>
    <row r="933" spans="1:39" x14ac:dyDescent="0.5">
      <c r="A933" s="20" t="str">
        <f>INDEX(Resource_Match!$B$2:$B$17,MATCH($H933,Resource_Match!$C$2:$C$17,0))</f>
        <v>Gas</v>
      </c>
      <c r="B933" s="20" t="str">
        <f>INDEX(Resource_Match!$A$2:$A$17,MATCH($H933,Resource_Match!$C$2:$C$17,0))</f>
        <v>Gas</v>
      </c>
      <c r="C933" s="20" t="str">
        <f>IFERROR(INDEX(Project_Match!$C$3:$C$151,MATCH(I933,Project_Match!$A$3:$A$151,0)),"")</f>
        <v/>
      </c>
      <c r="D933" s="129" t="s">
        <v>410</v>
      </c>
      <c r="E933" s="129">
        <v>0</v>
      </c>
      <c r="F933" s="129" t="s">
        <v>407</v>
      </c>
      <c r="G933" s="130" t="s">
        <v>407</v>
      </c>
      <c r="H933" s="130" t="s">
        <v>41</v>
      </c>
      <c r="I933" s="130" t="s">
        <v>445</v>
      </c>
      <c r="J933" s="129">
        <v>2046</v>
      </c>
      <c r="K933" s="130">
        <v>1</v>
      </c>
      <c r="L933" s="130">
        <v>125</v>
      </c>
      <c r="M933" s="130">
        <v>125</v>
      </c>
      <c r="N933" s="130">
        <v>87.457656511977405</v>
      </c>
      <c r="AE933" s="130">
        <v>1642.2592163085901</v>
      </c>
      <c r="AF933" s="130">
        <v>1642.2592163085901</v>
      </c>
      <c r="AG933" s="130">
        <v>1642.2592163085901</v>
      </c>
      <c r="AL933" s="130">
        <v>20833.3339691162</v>
      </c>
      <c r="AM933" s="130">
        <v>19191.074752807599</v>
      </c>
    </row>
    <row r="934" spans="1:39" ht="16.5" hidden="1" x14ac:dyDescent="0.5">
      <c r="A934" s="20" t="str">
        <f>INDEX(Resource_Match!$B$2:$B$17,MATCH($H934,Resource_Match!$C$2:$C$17,0))</f>
        <v>Solar</v>
      </c>
      <c r="B934" s="20" t="str">
        <f>INDEX(Resource_Match!$A$2:$A$17,MATCH($H934,Resource_Match!$C$2:$C$17,0))</f>
        <v>Utility Solar</v>
      </c>
      <c r="C934" s="20" t="str">
        <f>IFERROR(INDEX(Project_Match!$C$3:$C$151,MATCH(I934,Project_Match!$A$3:$A$151,0)),"")</f>
        <v>New Solar</v>
      </c>
      <c r="D934" s="129" t="s">
        <v>410</v>
      </c>
      <c r="E934" s="129">
        <v>0</v>
      </c>
      <c r="F934" s="129" t="s">
        <v>407</v>
      </c>
      <c r="G934" s="130" t="s">
        <v>407</v>
      </c>
      <c r="H934" s="130" t="s">
        <v>45</v>
      </c>
      <c r="I934" s="130" t="s">
        <v>265</v>
      </c>
      <c r="J934" s="129">
        <v>2047</v>
      </c>
      <c r="K934" s="130">
        <v>5</v>
      </c>
      <c r="L934" s="130">
        <v>100</v>
      </c>
      <c r="M934" s="130">
        <v>64</v>
      </c>
      <c r="N934" s="130">
        <v>26.578898408097199</v>
      </c>
      <c r="O934" s="130">
        <v>212.26551628112799</v>
      </c>
      <c r="P934" s="130">
        <v>24.231223319763501</v>
      </c>
      <c r="R934" s="130">
        <v>20565.626941680901</v>
      </c>
      <c r="T934" s="130">
        <v>21505</v>
      </c>
      <c r="U934" s="130">
        <v>1825</v>
      </c>
      <c r="AB934" s="130">
        <v>11430.34</v>
      </c>
      <c r="AC934" s="130">
        <v>11430.3405761719</v>
      </c>
      <c r="AD934" s="130">
        <v>53.849258119879202</v>
      </c>
      <c r="AF934" s="130">
        <v>11430.3405761719</v>
      </c>
      <c r="AG934" s="130">
        <v>12537.7843017578</v>
      </c>
      <c r="AH934" s="130">
        <v>16.5886912261359</v>
      </c>
      <c r="AI934" s="130">
        <v>3521.2071075439499</v>
      </c>
      <c r="AL934" s="130">
        <v>10666.6669921875</v>
      </c>
      <c r="AM934" s="130">
        <v>2757.5335235595699</v>
      </c>
    </row>
    <row r="935" spans="1:39" ht="16.5" hidden="1" x14ac:dyDescent="0.5">
      <c r="A935" s="20" t="str">
        <f>INDEX(Resource_Match!$B$2:$B$17,MATCH($H935,Resource_Match!$C$2:$C$17,0))</f>
        <v>Solar</v>
      </c>
      <c r="B935" s="20" t="str">
        <f>INDEX(Resource_Match!$A$2:$A$17,MATCH($H935,Resource_Match!$C$2:$C$17,0))</f>
        <v>Utility Solar</v>
      </c>
      <c r="C935" s="20" t="str">
        <f>IFERROR(INDEX(Project_Match!$C$3:$C$151,MATCH(I935,Project_Match!$A$3:$A$151,0)),"")</f>
        <v>New Solar</v>
      </c>
      <c r="D935" s="129" t="s">
        <v>410</v>
      </c>
      <c r="E935" s="129">
        <v>0</v>
      </c>
      <c r="F935" s="129" t="s">
        <v>407</v>
      </c>
      <c r="G935" s="130" t="s">
        <v>407</v>
      </c>
      <c r="H935" s="130" t="s">
        <v>45</v>
      </c>
      <c r="I935" s="130" t="s">
        <v>219</v>
      </c>
      <c r="J935" s="129">
        <v>2047</v>
      </c>
      <c r="K935" s="130">
        <v>30</v>
      </c>
      <c r="L935" s="130">
        <v>600</v>
      </c>
      <c r="M935" s="130">
        <v>162</v>
      </c>
      <c r="N935" s="130">
        <v>26.578897682317699</v>
      </c>
      <c r="O935" s="130">
        <v>1273.5930862426801</v>
      </c>
      <c r="P935" s="130">
        <v>24.231223102029599</v>
      </c>
      <c r="R935" s="130">
        <v>123393.76231384301</v>
      </c>
      <c r="T935" s="130">
        <v>129030</v>
      </c>
      <c r="U935" s="130">
        <v>10950</v>
      </c>
      <c r="AB935" s="130">
        <v>45309.79</v>
      </c>
      <c r="AC935" s="130">
        <v>45309.790283203103</v>
      </c>
      <c r="AD935" s="130">
        <v>35.576347557660696</v>
      </c>
      <c r="AF935" s="130">
        <v>45309.790283203103</v>
      </c>
      <c r="AG935" s="130">
        <v>49699.691162109397</v>
      </c>
      <c r="AH935" s="130">
        <v>16.588691782546999</v>
      </c>
      <c r="AI935" s="130">
        <v>21127.2431640625</v>
      </c>
      <c r="AL935" s="130">
        <v>27000.000823974598</v>
      </c>
      <c r="AM935" s="130">
        <v>2817.4537048339798</v>
      </c>
    </row>
    <row r="936" spans="1:39" ht="16.5" hidden="1" x14ac:dyDescent="0.5">
      <c r="A936" s="20" t="str">
        <f>INDEX(Resource_Match!$B$2:$B$17,MATCH($H936,Resource_Match!$C$2:$C$17,0))</f>
        <v>Solar</v>
      </c>
      <c r="B936" s="20" t="str">
        <f>INDEX(Resource_Match!$A$2:$A$17,MATCH($H936,Resource_Match!$C$2:$C$17,0))</f>
        <v>Utility Solar</v>
      </c>
      <c r="C936" s="20" t="str">
        <f>IFERROR(INDEX(Project_Match!$C$3:$C$151,MATCH(I936,Project_Match!$A$3:$A$151,0)),"")</f>
        <v>New Solar</v>
      </c>
      <c r="D936" s="129" t="s">
        <v>410</v>
      </c>
      <c r="E936" s="129">
        <v>0</v>
      </c>
      <c r="F936" s="129" t="s">
        <v>407</v>
      </c>
      <c r="G936" s="130" t="s">
        <v>407</v>
      </c>
      <c r="H936" s="130" t="s">
        <v>45</v>
      </c>
      <c r="I936" s="130" t="s">
        <v>220</v>
      </c>
      <c r="J936" s="129">
        <v>2047</v>
      </c>
      <c r="K936" s="130">
        <v>30</v>
      </c>
      <c r="L936" s="130">
        <v>600</v>
      </c>
      <c r="M936" s="130">
        <v>162</v>
      </c>
      <c r="N936" s="130">
        <v>26.578897682317699</v>
      </c>
      <c r="O936" s="130">
        <v>1273.5930862426801</v>
      </c>
      <c r="P936" s="130">
        <v>24.231223102029599</v>
      </c>
      <c r="R936" s="130">
        <v>123393.76231384301</v>
      </c>
      <c r="T936" s="130">
        <v>129030</v>
      </c>
      <c r="U936" s="130">
        <v>10950</v>
      </c>
      <c r="AB936" s="130">
        <v>44719.14</v>
      </c>
      <c r="AC936" s="130">
        <v>44719.1435546875</v>
      </c>
      <c r="AD936" s="130">
        <v>35.112583475634999</v>
      </c>
      <c r="AF936" s="130">
        <v>44719.1435546875</v>
      </c>
      <c r="AG936" s="130">
        <v>49051.817871093801</v>
      </c>
      <c r="AH936" s="130">
        <v>16.588691782546999</v>
      </c>
      <c r="AI936" s="130">
        <v>21127.2431640625</v>
      </c>
      <c r="AL936" s="130">
        <v>27000.000823974598</v>
      </c>
      <c r="AM936" s="130">
        <v>3408.1004333496098</v>
      </c>
    </row>
    <row r="937" spans="1:39" ht="16.5" hidden="1" x14ac:dyDescent="0.5">
      <c r="A937" s="20" t="str">
        <f>INDEX(Resource_Match!$B$2:$B$17,MATCH($H937,Resource_Match!$C$2:$C$17,0))</f>
        <v>Solar</v>
      </c>
      <c r="B937" s="20" t="str">
        <f>INDEX(Resource_Match!$A$2:$A$17,MATCH($H937,Resource_Match!$C$2:$C$17,0))</f>
        <v>Utility Solar</v>
      </c>
      <c r="C937" s="20" t="str">
        <f>IFERROR(INDEX(Project_Match!$C$3:$C$151,MATCH(I937,Project_Match!$A$3:$A$151,0)),"")</f>
        <v>New Solar</v>
      </c>
      <c r="D937" s="129" t="s">
        <v>410</v>
      </c>
      <c r="E937" s="129">
        <v>0</v>
      </c>
      <c r="F937" s="129" t="s">
        <v>407</v>
      </c>
      <c r="G937" s="130" t="s">
        <v>407</v>
      </c>
      <c r="H937" s="130" t="s">
        <v>45</v>
      </c>
      <c r="I937" s="130" t="s">
        <v>221</v>
      </c>
      <c r="J937" s="129">
        <v>2047</v>
      </c>
      <c r="K937" s="130">
        <v>15</v>
      </c>
      <c r="L937" s="130">
        <v>300</v>
      </c>
      <c r="M937" s="130">
        <v>81</v>
      </c>
      <c r="N937" s="130">
        <v>26.578897682317699</v>
      </c>
      <c r="O937" s="130">
        <v>636.796543121338</v>
      </c>
      <c r="P937" s="130">
        <v>24.231223102029599</v>
      </c>
      <c r="R937" s="130">
        <v>61696.881156921401</v>
      </c>
      <c r="T937" s="130">
        <v>64515</v>
      </c>
      <c r="U937" s="130">
        <v>5475</v>
      </c>
      <c r="AB937" s="130">
        <v>22066.67</v>
      </c>
      <c r="AC937" s="130">
        <v>22066.665893554698</v>
      </c>
      <c r="AD937" s="130">
        <v>34.652615708923598</v>
      </c>
      <c r="AF937" s="130">
        <v>22066.665893554698</v>
      </c>
      <c r="AG937" s="130">
        <v>24204.624389648401</v>
      </c>
      <c r="AH937" s="130">
        <v>16.588691782546999</v>
      </c>
      <c r="AI937" s="130">
        <v>10563.621582031299</v>
      </c>
      <c r="AL937" s="130">
        <v>13500.000411987299</v>
      </c>
      <c r="AM937" s="130">
        <v>1996.9561004638699</v>
      </c>
    </row>
    <row r="938" spans="1:39" ht="16.5" hidden="1" x14ac:dyDescent="0.5">
      <c r="A938" s="20" t="str">
        <f>INDEX(Resource_Match!$B$2:$B$17,MATCH($H938,Resource_Match!$C$2:$C$17,0))</f>
        <v>Solar</v>
      </c>
      <c r="B938" s="20" t="str">
        <f>INDEX(Resource_Match!$A$2:$A$17,MATCH($H938,Resource_Match!$C$2:$C$17,0))</f>
        <v>Utility Solar</v>
      </c>
      <c r="C938" s="20" t="str">
        <f>IFERROR(INDEX(Project_Match!$C$3:$C$151,MATCH(I938,Project_Match!$A$3:$A$151,0)),"")</f>
        <v>New Solar</v>
      </c>
      <c r="D938" s="129" t="s">
        <v>410</v>
      </c>
      <c r="E938" s="129">
        <v>0</v>
      </c>
      <c r="F938" s="129" t="s">
        <v>407</v>
      </c>
      <c r="G938" s="130" t="s">
        <v>407</v>
      </c>
      <c r="H938" s="130" t="s">
        <v>45</v>
      </c>
      <c r="I938" s="130" t="s">
        <v>222</v>
      </c>
      <c r="J938" s="129">
        <v>2047</v>
      </c>
      <c r="K938" s="130">
        <v>1</v>
      </c>
      <c r="L938" s="130">
        <v>20</v>
      </c>
      <c r="M938" s="130">
        <v>5.4000000953674299</v>
      </c>
      <c r="N938" s="130">
        <v>26.578898163146601</v>
      </c>
      <c r="O938" s="130">
        <v>42.453102827072101</v>
      </c>
      <c r="P938" s="130">
        <v>24.231223074812899</v>
      </c>
      <c r="R938" s="130">
        <v>4113.12527823448</v>
      </c>
      <c r="T938" s="130">
        <v>4301</v>
      </c>
      <c r="U938" s="130">
        <v>365</v>
      </c>
      <c r="AB938" s="130">
        <v>1451.74</v>
      </c>
      <c r="AC938" s="130">
        <v>1451.7428283691399</v>
      </c>
      <c r="AD938" s="130">
        <v>34.196389231728197</v>
      </c>
      <c r="AF938" s="130">
        <v>1451.7428283691399</v>
      </c>
      <c r="AG938" s="130">
        <v>1592.3968887329099</v>
      </c>
      <c r="AH938" s="130">
        <v>16.588692319353399</v>
      </c>
      <c r="AI938" s="130">
        <v>704.24146080017101</v>
      </c>
      <c r="AL938" s="130">
        <v>900.00004336039297</v>
      </c>
      <c r="AM938" s="130">
        <v>152.49867579142301</v>
      </c>
    </row>
    <row r="939" spans="1:39" ht="16.5" hidden="1" x14ac:dyDescent="0.5">
      <c r="A939" s="20" t="str">
        <f>INDEX(Resource_Match!$B$2:$B$17,MATCH($H939,Resource_Match!$C$2:$C$17,0))</f>
        <v>Solar</v>
      </c>
      <c r="B939" s="20" t="str">
        <f>INDEX(Resource_Match!$A$2:$A$17,MATCH($H939,Resource_Match!$C$2:$C$17,0))</f>
        <v>Utility Solar</v>
      </c>
      <c r="C939" s="20" t="str">
        <f>IFERROR(INDEX(Project_Match!$C$3:$C$151,MATCH(I939,Project_Match!$A$3:$A$151,0)),"")</f>
        <v>New Solar</v>
      </c>
      <c r="D939" s="129" t="s">
        <v>410</v>
      </c>
      <c r="E939" s="129">
        <v>0</v>
      </c>
      <c r="F939" s="129" t="s">
        <v>407</v>
      </c>
      <c r="G939" s="130" t="s">
        <v>407</v>
      </c>
      <c r="H939" s="130" t="s">
        <v>45</v>
      </c>
      <c r="I939" s="130" t="s">
        <v>230</v>
      </c>
      <c r="J939" s="129">
        <v>2047</v>
      </c>
      <c r="K939" s="130">
        <v>1</v>
      </c>
      <c r="L939" s="130">
        <v>20</v>
      </c>
      <c r="M939" s="130">
        <v>5.4000000953674299</v>
      </c>
      <c r="N939" s="130">
        <v>26.578898163146601</v>
      </c>
      <c r="O939" s="130">
        <v>42.453102827072101</v>
      </c>
      <c r="P939" s="130">
        <v>24.231223074812899</v>
      </c>
      <c r="R939" s="130">
        <v>4113.12527823448</v>
      </c>
      <c r="T939" s="130">
        <v>4301</v>
      </c>
      <c r="U939" s="130">
        <v>365</v>
      </c>
      <c r="AB939" s="130">
        <v>1375.82</v>
      </c>
      <c r="AC939" s="130">
        <v>1375.8239440918001</v>
      </c>
      <c r="AD939" s="130">
        <v>32.408089220146202</v>
      </c>
      <c r="AF939" s="130">
        <v>1375.8239440918001</v>
      </c>
      <c r="AG939" s="130">
        <v>1509.1224670410199</v>
      </c>
      <c r="AH939" s="130">
        <v>16.588692319353399</v>
      </c>
      <c r="AI939" s="130">
        <v>704.24146080017101</v>
      </c>
      <c r="AL939" s="130">
        <v>900.00004336039297</v>
      </c>
      <c r="AM939" s="130">
        <v>228.41756006876699</v>
      </c>
    </row>
    <row r="940" spans="1:39" ht="16.5" hidden="1" x14ac:dyDescent="0.5">
      <c r="A940" s="20" t="str">
        <f>INDEX(Resource_Match!$B$2:$B$17,MATCH($H940,Resource_Match!$C$2:$C$17,0))</f>
        <v>Solar</v>
      </c>
      <c r="B940" s="20" t="str">
        <f>INDEX(Resource_Match!$A$2:$A$17,MATCH($H940,Resource_Match!$C$2:$C$17,0))</f>
        <v>Utility Solar</v>
      </c>
      <c r="C940" s="20" t="str">
        <f>IFERROR(INDEX(Project_Match!$C$3:$C$151,MATCH(I940,Project_Match!$A$3:$A$151,0)),"")</f>
        <v>New Solar</v>
      </c>
      <c r="D940" s="129" t="s">
        <v>410</v>
      </c>
      <c r="E940" s="129">
        <v>0</v>
      </c>
      <c r="F940" s="129" t="s">
        <v>407</v>
      </c>
      <c r="G940" s="130" t="s">
        <v>407</v>
      </c>
      <c r="H940" s="130" t="s">
        <v>45</v>
      </c>
      <c r="I940" s="130" t="s">
        <v>235</v>
      </c>
      <c r="J940" s="129">
        <v>2047</v>
      </c>
      <c r="K940" s="130">
        <v>1</v>
      </c>
      <c r="L940" s="130">
        <v>20</v>
      </c>
      <c r="M940" s="130">
        <v>5.4000000953674299</v>
      </c>
      <c r="N940" s="130">
        <v>26.578898163146601</v>
      </c>
      <c r="O940" s="130">
        <v>42.453102827072101</v>
      </c>
      <c r="P940" s="130">
        <v>24.231223074812899</v>
      </c>
      <c r="R940" s="130">
        <v>4113.12527823448</v>
      </c>
      <c r="T940" s="130">
        <v>4301</v>
      </c>
      <c r="U940" s="130">
        <v>365</v>
      </c>
      <c r="AB940" s="130">
        <v>1338.77</v>
      </c>
      <c r="AC940" s="130">
        <v>1338.7706680297899</v>
      </c>
      <c r="AD940" s="130">
        <v>31.5352843226351</v>
      </c>
      <c r="AF940" s="130">
        <v>1338.7706680297899</v>
      </c>
      <c r="AG940" s="130">
        <v>1468.47924804688</v>
      </c>
      <c r="AH940" s="130">
        <v>16.588692319353399</v>
      </c>
      <c r="AI940" s="130">
        <v>704.24146080017101</v>
      </c>
      <c r="AL940" s="130">
        <v>900.00004336039297</v>
      </c>
      <c r="AM940" s="130">
        <v>265.47083613077803</v>
      </c>
    </row>
    <row r="941" spans="1:39" ht="16.5" hidden="1" x14ac:dyDescent="0.5">
      <c r="A941" s="20" t="str">
        <f>INDEX(Resource_Match!$B$2:$B$17,MATCH($H941,Resource_Match!$C$2:$C$17,0))</f>
        <v>Solar</v>
      </c>
      <c r="B941" s="20" t="str">
        <f>INDEX(Resource_Match!$A$2:$A$17,MATCH($H941,Resource_Match!$C$2:$C$17,0))</f>
        <v>Utility Solar</v>
      </c>
      <c r="C941" s="20" t="str">
        <f>IFERROR(INDEX(Project_Match!$C$3:$C$151,MATCH(I941,Project_Match!$A$3:$A$151,0)),"")</f>
        <v>New Solar</v>
      </c>
      <c r="D941" s="129" t="s">
        <v>410</v>
      </c>
      <c r="E941" s="129">
        <v>0</v>
      </c>
      <c r="F941" s="129" t="s">
        <v>407</v>
      </c>
      <c r="G941" s="130" t="s">
        <v>407</v>
      </c>
      <c r="H941" s="130" t="s">
        <v>45</v>
      </c>
      <c r="I941" s="130" t="s">
        <v>341</v>
      </c>
      <c r="J941" s="129">
        <v>2047</v>
      </c>
      <c r="K941" s="130">
        <v>20</v>
      </c>
      <c r="L941" s="130">
        <v>400</v>
      </c>
      <c r="M941" s="130">
        <v>108.000007629395</v>
      </c>
      <c r="N941" s="130">
        <v>26.578898408097199</v>
      </c>
      <c r="O941" s="130">
        <v>849.06206512451195</v>
      </c>
      <c r="P941" s="130">
        <v>24.231223319763501</v>
      </c>
      <c r="R941" s="130">
        <v>82262.507766723604</v>
      </c>
      <c r="T941" s="130">
        <v>86020</v>
      </c>
      <c r="U941" s="130">
        <v>7300</v>
      </c>
      <c r="AB941" s="130">
        <v>26409.29</v>
      </c>
      <c r="AC941" s="130">
        <v>26409.293090820302</v>
      </c>
      <c r="AD941" s="130">
        <v>31.1040784597384</v>
      </c>
      <c r="AF941" s="130">
        <v>26409.293090820302</v>
      </c>
      <c r="AG941" s="130">
        <v>28967.991821289099</v>
      </c>
      <c r="AH941" s="130">
        <v>16.5886912261359</v>
      </c>
      <c r="AI941" s="130">
        <v>14084.828430175799</v>
      </c>
      <c r="AL941" s="130">
        <v>18000.0018208822</v>
      </c>
      <c r="AM941" s="130">
        <v>5675.5371602376699</v>
      </c>
    </row>
    <row r="942" spans="1:39" ht="16.5" hidden="1" x14ac:dyDescent="0.5">
      <c r="A942" s="20" t="str">
        <f>INDEX(Resource_Match!$B$2:$B$17,MATCH($H942,Resource_Match!$C$2:$C$17,0))</f>
        <v>Solar</v>
      </c>
      <c r="B942" s="20" t="str">
        <f>INDEX(Resource_Match!$A$2:$A$17,MATCH($H942,Resource_Match!$C$2:$C$17,0))</f>
        <v>Utility Solar</v>
      </c>
      <c r="C942" s="20" t="str">
        <f>IFERROR(INDEX(Project_Match!$C$3:$C$151,MATCH(I942,Project_Match!$A$3:$A$151,0)),"")</f>
        <v>New Solar</v>
      </c>
      <c r="D942" s="129" t="s">
        <v>410</v>
      </c>
      <c r="E942" s="129">
        <v>0</v>
      </c>
      <c r="F942" s="129" t="s">
        <v>407</v>
      </c>
      <c r="G942" s="130" t="s">
        <v>407</v>
      </c>
      <c r="H942" s="130" t="s">
        <v>45</v>
      </c>
      <c r="I942" s="130" t="s">
        <v>344</v>
      </c>
      <c r="J942" s="129">
        <v>2047</v>
      </c>
      <c r="K942" s="130">
        <v>6</v>
      </c>
      <c r="L942" s="130">
        <v>120</v>
      </c>
      <c r="M942" s="130">
        <v>32.400001525878899</v>
      </c>
      <c r="N942" s="130">
        <v>26.578897210560999</v>
      </c>
      <c r="O942" s="130">
        <v>254.718621253967</v>
      </c>
      <c r="P942" s="130">
        <v>24.2312234830639</v>
      </c>
      <c r="R942" s="130">
        <v>24678.7517929077</v>
      </c>
      <c r="T942" s="130">
        <v>25806</v>
      </c>
      <c r="U942" s="130">
        <v>2190</v>
      </c>
      <c r="AB942" s="130">
        <v>7598.44</v>
      </c>
      <c r="AC942" s="130">
        <v>7598.4370422363299</v>
      </c>
      <c r="AD942" s="130">
        <v>29.8307089007847</v>
      </c>
      <c r="AF942" s="130">
        <v>7598.4370422363299</v>
      </c>
      <c r="AG942" s="130">
        <v>8334.6217346191406</v>
      </c>
      <c r="AH942" s="130">
        <v>16.5886915157005</v>
      </c>
      <c r="AI942" s="130">
        <v>4225.4486312866202</v>
      </c>
      <c r="AL942" s="130">
        <v>5400.0004191080798</v>
      </c>
      <c r="AM942" s="130">
        <v>2027.01200815837</v>
      </c>
    </row>
    <row r="943" spans="1:39" ht="16.5" hidden="1" x14ac:dyDescent="0.5">
      <c r="A943" s="20" t="str">
        <f>INDEX(Resource_Match!$B$2:$B$17,MATCH($H943,Resource_Match!$C$2:$C$17,0))</f>
        <v>Capacity Only PPA</v>
      </c>
      <c r="B943" s="20" t="str">
        <f>INDEX(Resource_Match!$A$2:$A$17,MATCH($H943,Resource_Match!$C$2:$C$17,0))</f>
        <v>Capacity Only PPA</v>
      </c>
      <c r="C943" s="20" t="str">
        <f>IFERROR(INDEX(Project_Match!$C$3:$C$151,MATCH(I943,Project_Match!$A$3:$A$151,0)),"")</f>
        <v/>
      </c>
      <c r="D943" s="129" t="s">
        <v>410</v>
      </c>
      <c r="E943" s="129">
        <v>0</v>
      </c>
      <c r="F943" s="129" t="s">
        <v>407</v>
      </c>
      <c r="G943" s="130" t="s">
        <v>407</v>
      </c>
      <c r="H943" s="130" t="s">
        <v>402</v>
      </c>
      <c r="I943" s="130" t="s">
        <v>433</v>
      </c>
      <c r="J943" s="129">
        <v>2047</v>
      </c>
      <c r="K943" s="130">
        <v>5</v>
      </c>
      <c r="L943" s="130">
        <v>250</v>
      </c>
      <c r="M943" s="130">
        <v>250</v>
      </c>
      <c r="N943" s="130">
        <v>0</v>
      </c>
      <c r="AE943" s="130">
        <v>28089.92578125</v>
      </c>
      <c r="AF943" s="130">
        <v>28089.92578125</v>
      </c>
      <c r="AG943" s="130">
        <v>28089.92578125</v>
      </c>
      <c r="AL943" s="130">
        <v>41666.6679382324</v>
      </c>
      <c r="AM943" s="130">
        <v>13576.7421569824</v>
      </c>
    </row>
    <row r="944" spans="1:39" x14ac:dyDescent="0.5">
      <c r="A944" s="20" t="str">
        <f>INDEX(Resource_Match!$B$2:$B$17,MATCH($H944,Resource_Match!$C$2:$C$17,0))</f>
        <v>Gas</v>
      </c>
      <c r="B944" s="20" t="str">
        <f>INDEX(Resource_Match!$A$2:$A$17,MATCH($H944,Resource_Match!$C$2:$C$17,0))</f>
        <v>Gas</v>
      </c>
      <c r="C944" s="20" t="str">
        <f>IFERROR(INDEX(Project_Match!$C$3:$C$151,MATCH(I944,Project_Match!$A$3:$A$151,0)),"")</f>
        <v/>
      </c>
      <c r="D944" s="129" t="s">
        <v>410</v>
      </c>
      <c r="E944" s="129">
        <v>0</v>
      </c>
      <c r="F944" s="129" t="s">
        <v>407</v>
      </c>
      <c r="G944" s="130" t="s">
        <v>407</v>
      </c>
      <c r="H944" s="130" t="s">
        <v>41</v>
      </c>
      <c r="I944" s="130" t="s">
        <v>445</v>
      </c>
      <c r="J944" s="129">
        <v>2047</v>
      </c>
      <c r="K944" s="130">
        <v>1</v>
      </c>
      <c r="L944" s="130">
        <v>125</v>
      </c>
      <c r="M944" s="130">
        <v>125</v>
      </c>
      <c r="N944" s="130">
        <v>87.457637003023294</v>
      </c>
      <c r="AE944" s="130">
        <v>1678.3888549804699</v>
      </c>
      <c r="AF944" s="130">
        <v>1678.3888549804699</v>
      </c>
      <c r="AG944" s="130">
        <v>1678.3888549804699</v>
      </c>
      <c r="AL944" s="130">
        <v>20833.3339691162</v>
      </c>
      <c r="AM944" s="130">
        <v>19154.945114135699</v>
      </c>
    </row>
    <row r="945" spans="1:39" ht="16.5" hidden="1" x14ac:dyDescent="0.5">
      <c r="A945" s="20" t="str">
        <f>INDEX(Resource_Match!$B$2:$B$17,MATCH($H945,Resource_Match!$C$2:$C$17,0))</f>
        <v>Solar</v>
      </c>
      <c r="B945" s="20" t="str">
        <f>INDEX(Resource_Match!$A$2:$A$17,MATCH($H945,Resource_Match!$C$2:$C$17,0))</f>
        <v>Utility Solar</v>
      </c>
      <c r="C945" s="20" t="str">
        <f>IFERROR(INDEX(Project_Match!$C$3:$C$151,MATCH(I945,Project_Match!$A$3:$A$151,0)),"")</f>
        <v>New Solar</v>
      </c>
      <c r="D945" s="129" t="s">
        <v>410</v>
      </c>
      <c r="E945" s="129">
        <v>0</v>
      </c>
      <c r="F945" s="129" t="s">
        <v>407</v>
      </c>
      <c r="G945" s="130" t="s">
        <v>407</v>
      </c>
      <c r="H945" s="130" t="s">
        <v>45</v>
      </c>
      <c r="I945" s="130" t="s">
        <v>265</v>
      </c>
      <c r="J945" s="129">
        <v>2048</v>
      </c>
      <c r="K945" s="130">
        <v>5</v>
      </c>
      <c r="L945" s="130">
        <v>100</v>
      </c>
      <c r="M945" s="130">
        <v>64</v>
      </c>
      <c r="N945" s="130">
        <v>26.5302603796314</v>
      </c>
      <c r="O945" s="130">
        <v>212.584536552429</v>
      </c>
      <c r="P945" s="130">
        <v>24.201336128464199</v>
      </c>
      <c r="R945" s="130">
        <v>20457.261199951201</v>
      </c>
      <c r="T945" s="130">
        <v>21460</v>
      </c>
      <c r="U945" s="130">
        <v>1830</v>
      </c>
      <c r="AB945" s="130">
        <v>11699.36</v>
      </c>
      <c r="AC945" s="130">
        <v>11699.3640136719</v>
      </c>
      <c r="AD945" s="130">
        <v>55.033937102882803</v>
      </c>
      <c r="AF945" s="130">
        <v>11699.3640136719</v>
      </c>
      <c r="AG945" s="130">
        <v>12825.208374023399</v>
      </c>
      <c r="AH945" s="130">
        <v>18.6935875760987</v>
      </c>
      <c r="AI945" s="130">
        <v>3973.9676513671898</v>
      </c>
      <c r="AL945" s="130">
        <v>7111.111328125</v>
      </c>
      <c r="AM945" s="130">
        <v>-614.28503417968795</v>
      </c>
    </row>
    <row r="946" spans="1:39" ht="16.5" hidden="1" x14ac:dyDescent="0.5">
      <c r="A946" s="20" t="str">
        <f>INDEX(Resource_Match!$B$2:$B$17,MATCH($H946,Resource_Match!$C$2:$C$17,0))</f>
        <v>Solar</v>
      </c>
      <c r="B946" s="20" t="str">
        <f>INDEX(Resource_Match!$A$2:$A$17,MATCH($H946,Resource_Match!$C$2:$C$17,0))</f>
        <v>Utility Solar</v>
      </c>
      <c r="C946" s="20" t="str">
        <f>IFERROR(INDEX(Project_Match!$C$3:$C$151,MATCH(I946,Project_Match!$A$3:$A$151,0)),"")</f>
        <v>New Solar</v>
      </c>
      <c r="D946" s="129" t="s">
        <v>410</v>
      </c>
      <c r="E946" s="129">
        <v>0</v>
      </c>
      <c r="F946" s="129" t="s">
        <v>407</v>
      </c>
      <c r="G946" s="130" t="s">
        <v>407</v>
      </c>
      <c r="H946" s="130" t="s">
        <v>45</v>
      </c>
      <c r="I946" s="130" t="s">
        <v>219</v>
      </c>
      <c r="J946" s="129">
        <v>2048</v>
      </c>
      <c r="K946" s="130">
        <v>30</v>
      </c>
      <c r="L946" s="130">
        <v>600</v>
      </c>
      <c r="M946" s="130">
        <v>162</v>
      </c>
      <c r="N946" s="130">
        <v>26.530260017733202</v>
      </c>
      <c r="O946" s="130">
        <v>1275.5072555541999</v>
      </c>
      <c r="P946" s="130">
        <v>24.201336816070899</v>
      </c>
      <c r="R946" s="130">
        <v>122743.566162109</v>
      </c>
      <c r="T946" s="130">
        <v>128760</v>
      </c>
      <c r="U946" s="130">
        <v>10980</v>
      </c>
      <c r="AB946" s="130">
        <v>46376.2</v>
      </c>
      <c r="AC946" s="130">
        <v>46376.196044921897</v>
      </c>
      <c r="AD946" s="130">
        <v>36.359021748388002</v>
      </c>
      <c r="AF946" s="130">
        <v>46376.196044921897</v>
      </c>
      <c r="AG946" s="130">
        <v>50839.034423828103</v>
      </c>
      <c r="AH946" s="130">
        <v>18.693586566461001</v>
      </c>
      <c r="AI946" s="130">
        <v>23843.805297851599</v>
      </c>
      <c r="AL946" s="130">
        <v>18000.000549316399</v>
      </c>
      <c r="AM946" s="130">
        <v>-4532.3901977539099</v>
      </c>
    </row>
    <row r="947" spans="1:39" ht="16.5" hidden="1" x14ac:dyDescent="0.5">
      <c r="A947" s="20" t="str">
        <f>INDEX(Resource_Match!$B$2:$B$17,MATCH($H947,Resource_Match!$C$2:$C$17,0))</f>
        <v>Solar</v>
      </c>
      <c r="B947" s="20" t="str">
        <f>INDEX(Resource_Match!$A$2:$A$17,MATCH($H947,Resource_Match!$C$2:$C$17,0))</f>
        <v>Utility Solar</v>
      </c>
      <c r="C947" s="20" t="str">
        <f>IFERROR(INDEX(Project_Match!$C$3:$C$151,MATCH(I947,Project_Match!$A$3:$A$151,0)),"")</f>
        <v>New Solar</v>
      </c>
      <c r="D947" s="129" t="s">
        <v>410</v>
      </c>
      <c r="E947" s="129">
        <v>0</v>
      </c>
      <c r="F947" s="129" t="s">
        <v>407</v>
      </c>
      <c r="G947" s="130" t="s">
        <v>407</v>
      </c>
      <c r="H947" s="130" t="s">
        <v>45</v>
      </c>
      <c r="I947" s="130" t="s">
        <v>220</v>
      </c>
      <c r="J947" s="129">
        <v>2048</v>
      </c>
      <c r="K947" s="130">
        <v>30</v>
      </c>
      <c r="L947" s="130">
        <v>600</v>
      </c>
      <c r="M947" s="130">
        <v>162</v>
      </c>
      <c r="N947" s="130">
        <v>26.530260017733202</v>
      </c>
      <c r="O947" s="130">
        <v>1275.5072555541999</v>
      </c>
      <c r="P947" s="130">
        <v>24.201336816070899</v>
      </c>
      <c r="R947" s="130">
        <v>122743.566162109</v>
      </c>
      <c r="T947" s="130">
        <v>128760</v>
      </c>
      <c r="U947" s="130">
        <v>10980</v>
      </c>
      <c r="AB947" s="130">
        <v>45771.65</v>
      </c>
      <c r="AC947" s="130">
        <v>45771.650146484397</v>
      </c>
      <c r="AD947" s="130">
        <v>35.885056668373799</v>
      </c>
      <c r="AF947" s="130">
        <v>45771.650146484397</v>
      </c>
      <c r="AG947" s="130">
        <v>50176.312744140603</v>
      </c>
      <c r="AH947" s="130">
        <v>18.693586566461001</v>
      </c>
      <c r="AI947" s="130">
        <v>23843.805297851599</v>
      </c>
      <c r="AL947" s="130">
        <v>18000.000549316399</v>
      </c>
      <c r="AM947" s="130">
        <v>-3927.8442993164099</v>
      </c>
    </row>
    <row r="948" spans="1:39" ht="16.5" hidden="1" x14ac:dyDescent="0.5">
      <c r="A948" s="20" t="str">
        <f>INDEX(Resource_Match!$B$2:$B$17,MATCH($H948,Resource_Match!$C$2:$C$17,0))</f>
        <v>Solar</v>
      </c>
      <c r="B948" s="20" t="str">
        <f>INDEX(Resource_Match!$A$2:$A$17,MATCH($H948,Resource_Match!$C$2:$C$17,0))</f>
        <v>Utility Solar</v>
      </c>
      <c r="C948" s="20" t="str">
        <f>IFERROR(INDEX(Project_Match!$C$3:$C$151,MATCH(I948,Project_Match!$A$3:$A$151,0)),"")</f>
        <v>New Solar</v>
      </c>
      <c r="D948" s="129" t="s">
        <v>410</v>
      </c>
      <c r="E948" s="129">
        <v>0</v>
      </c>
      <c r="F948" s="129" t="s">
        <v>407</v>
      </c>
      <c r="G948" s="130" t="s">
        <v>407</v>
      </c>
      <c r="H948" s="130" t="s">
        <v>45</v>
      </c>
      <c r="I948" s="130" t="s">
        <v>221</v>
      </c>
      <c r="J948" s="129">
        <v>2048</v>
      </c>
      <c r="K948" s="130">
        <v>15</v>
      </c>
      <c r="L948" s="130">
        <v>300</v>
      </c>
      <c r="M948" s="130">
        <v>81</v>
      </c>
      <c r="N948" s="130">
        <v>26.530260017733202</v>
      </c>
      <c r="O948" s="130">
        <v>637.75362777709995</v>
      </c>
      <c r="P948" s="130">
        <v>24.201336816070899</v>
      </c>
      <c r="R948" s="130">
        <v>61371.783081054702</v>
      </c>
      <c r="T948" s="130">
        <v>64380</v>
      </c>
      <c r="U948" s="130">
        <v>5490</v>
      </c>
      <c r="AB948" s="130">
        <v>22586.03</v>
      </c>
      <c r="AC948" s="130">
        <v>22586.025268554698</v>
      </c>
      <c r="AD948" s="130">
        <v>35.414969487948902</v>
      </c>
      <c r="AF948" s="130">
        <v>22586.025268554698</v>
      </c>
      <c r="AG948" s="130">
        <v>24759.505004882802</v>
      </c>
      <c r="AH948" s="130">
        <v>18.693586566461001</v>
      </c>
      <c r="AI948" s="130">
        <v>11921.902648925799</v>
      </c>
      <c r="AL948" s="130">
        <v>9000.0002746581995</v>
      </c>
      <c r="AM948" s="130">
        <v>-1664.1223449706999</v>
      </c>
    </row>
    <row r="949" spans="1:39" ht="16.5" hidden="1" x14ac:dyDescent="0.5">
      <c r="A949" s="20" t="str">
        <f>INDEX(Resource_Match!$B$2:$B$17,MATCH($H949,Resource_Match!$C$2:$C$17,0))</f>
        <v>Solar</v>
      </c>
      <c r="B949" s="20" t="str">
        <f>INDEX(Resource_Match!$A$2:$A$17,MATCH($H949,Resource_Match!$C$2:$C$17,0))</f>
        <v>Utility Solar</v>
      </c>
      <c r="C949" s="20" t="str">
        <f>IFERROR(INDEX(Project_Match!$C$3:$C$151,MATCH(I949,Project_Match!$A$3:$A$151,0)),"")</f>
        <v>New Solar</v>
      </c>
      <c r="D949" s="129" t="s">
        <v>410</v>
      </c>
      <c r="E949" s="129">
        <v>0</v>
      </c>
      <c r="F949" s="129" t="s">
        <v>407</v>
      </c>
      <c r="G949" s="130" t="s">
        <v>407</v>
      </c>
      <c r="H949" s="130" t="s">
        <v>45</v>
      </c>
      <c r="I949" s="130" t="s">
        <v>222</v>
      </c>
      <c r="J949" s="129">
        <v>2048</v>
      </c>
      <c r="K949" s="130">
        <v>1</v>
      </c>
      <c r="L949" s="130">
        <v>20</v>
      </c>
      <c r="M949" s="130">
        <v>5.4000000953674299</v>
      </c>
      <c r="N949" s="130">
        <v>26.530259592502698</v>
      </c>
      <c r="O949" s="130">
        <v>42.516906976699801</v>
      </c>
      <c r="P949" s="130">
        <v>24.201335938467601</v>
      </c>
      <c r="R949" s="130">
        <v>4091.4522552490198</v>
      </c>
      <c r="T949" s="130">
        <v>4292</v>
      </c>
      <c r="U949" s="130">
        <v>366</v>
      </c>
      <c r="AB949" s="130">
        <v>1485.91</v>
      </c>
      <c r="AC949" s="130">
        <v>1485.91087341309</v>
      </c>
      <c r="AD949" s="130">
        <v>34.948705799022399</v>
      </c>
      <c r="AF949" s="130">
        <v>1485.91087341309</v>
      </c>
      <c r="AG949" s="130">
        <v>1628.9018936157199</v>
      </c>
      <c r="AH949" s="130">
        <v>18.693587256301999</v>
      </c>
      <c r="AI949" s="130">
        <v>794.79351043701195</v>
      </c>
      <c r="AL949" s="130">
        <v>600.00002890692804</v>
      </c>
      <c r="AM949" s="130">
        <v>-91.117334069145699</v>
      </c>
    </row>
    <row r="950" spans="1:39" ht="16.5" hidden="1" x14ac:dyDescent="0.5">
      <c r="A950" s="20" t="str">
        <f>INDEX(Resource_Match!$B$2:$B$17,MATCH($H950,Resource_Match!$C$2:$C$17,0))</f>
        <v>Solar</v>
      </c>
      <c r="B950" s="20" t="str">
        <f>INDEX(Resource_Match!$A$2:$A$17,MATCH($H950,Resource_Match!$C$2:$C$17,0))</f>
        <v>Utility Solar</v>
      </c>
      <c r="C950" s="20" t="str">
        <f>IFERROR(INDEX(Project_Match!$C$3:$C$151,MATCH(I950,Project_Match!$A$3:$A$151,0)),"")</f>
        <v>New Solar</v>
      </c>
      <c r="D950" s="129" t="s">
        <v>410</v>
      </c>
      <c r="E950" s="129">
        <v>0</v>
      </c>
      <c r="F950" s="129" t="s">
        <v>407</v>
      </c>
      <c r="G950" s="130" t="s">
        <v>407</v>
      </c>
      <c r="H950" s="130" t="s">
        <v>45</v>
      </c>
      <c r="I950" s="130" t="s">
        <v>230</v>
      </c>
      <c r="J950" s="129">
        <v>2048</v>
      </c>
      <c r="K950" s="130">
        <v>1</v>
      </c>
      <c r="L950" s="130">
        <v>20</v>
      </c>
      <c r="M950" s="130">
        <v>5.4000000953674299</v>
      </c>
      <c r="N950" s="130">
        <v>26.530259592502698</v>
      </c>
      <c r="O950" s="130">
        <v>42.516906976699801</v>
      </c>
      <c r="P950" s="130">
        <v>24.201335938467601</v>
      </c>
      <c r="R950" s="130">
        <v>4091.4522552490198</v>
      </c>
      <c r="T950" s="130">
        <v>4292</v>
      </c>
      <c r="U950" s="130">
        <v>366</v>
      </c>
      <c r="AB950" s="130">
        <v>1408.21</v>
      </c>
      <c r="AC950" s="130">
        <v>1408.2053909301801</v>
      </c>
      <c r="AD950" s="130">
        <v>33.121068559900202</v>
      </c>
      <c r="AF950" s="130">
        <v>1408.2053909301801</v>
      </c>
      <c r="AG950" s="130">
        <v>1543.7185974121101</v>
      </c>
      <c r="AH950" s="130">
        <v>18.693587256301999</v>
      </c>
      <c r="AI950" s="130">
        <v>794.79351043701195</v>
      </c>
      <c r="AL950" s="130">
        <v>600.00002890692804</v>
      </c>
      <c r="AM950" s="130">
        <v>-13.411851586235599</v>
      </c>
    </row>
    <row r="951" spans="1:39" ht="16.5" hidden="1" x14ac:dyDescent="0.5">
      <c r="A951" s="20" t="str">
        <f>INDEX(Resource_Match!$B$2:$B$17,MATCH($H951,Resource_Match!$C$2:$C$17,0))</f>
        <v>Solar</v>
      </c>
      <c r="B951" s="20" t="str">
        <f>INDEX(Resource_Match!$A$2:$A$17,MATCH($H951,Resource_Match!$C$2:$C$17,0))</f>
        <v>Utility Solar</v>
      </c>
      <c r="C951" s="20" t="str">
        <f>IFERROR(INDEX(Project_Match!$C$3:$C$151,MATCH(I951,Project_Match!$A$3:$A$151,0)),"")</f>
        <v>New Solar</v>
      </c>
      <c r="D951" s="129" t="s">
        <v>410</v>
      </c>
      <c r="E951" s="129">
        <v>0</v>
      </c>
      <c r="F951" s="129" t="s">
        <v>407</v>
      </c>
      <c r="G951" s="130" t="s">
        <v>407</v>
      </c>
      <c r="H951" s="130" t="s">
        <v>45</v>
      </c>
      <c r="I951" s="130" t="s">
        <v>235</v>
      </c>
      <c r="J951" s="129">
        <v>2048</v>
      </c>
      <c r="K951" s="130">
        <v>1</v>
      </c>
      <c r="L951" s="130">
        <v>20</v>
      </c>
      <c r="M951" s="130">
        <v>5.4000000953674299</v>
      </c>
      <c r="N951" s="130">
        <v>26.530259592502698</v>
      </c>
      <c r="O951" s="130">
        <v>42.516906976699801</v>
      </c>
      <c r="P951" s="130">
        <v>24.201335938467601</v>
      </c>
      <c r="R951" s="130">
        <v>4091.4522552490198</v>
      </c>
      <c r="T951" s="130">
        <v>4292</v>
      </c>
      <c r="U951" s="130">
        <v>366</v>
      </c>
      <c r="AB951" s="130">
        <v>1370.28</v>
      </c>
      <c r="AC951" s="130">
        <v>1370.28002929688</v>
      </c>
      <c r="AD951" s="130">
        <v>32.229061959935599</v>
      </c>
      <c r="AF951" s="130">
        <v>1370.28002929688</v>
      </c>
      <c r="AG951" s="130">
        <v>1502.14367675781</v>
      </c>
      <c r="AH951" s="130">
        <v>18.693587256301999</v>
      </c>
      <c r="AI951" s="130">
        <v>794.79351043701195</v>
      </c>
      <c r="AL951" s="130">
        <v>600.00002890692804</v>
      </c>
      <c r="AM951" s="130">
        <v>24.5135100470652</v>
      </c>
    </row>
    <row r="952" spans="1:39" ht="16.5" hidden="1" x14ac:dyDescent="0.5">
      <c r="A952" s="20" t="str">
        <f>INDEX(Resource_Match!$B$2:$B$17,MATCH($H952,Resource_Match!$C$2:$C$17,0))</f>
        <v>Solar</v>
      </c>
      <c r="B952" s="20" t="str">
        <f>INDEX(Resource_Match!$A$2:$A$17,MATCH($H952,Resource_Match!$C$2:$C$17,0))</f>
        <v>Utility Solar</v>
      </c>
      <c r="C952" s="20" t="str">
        <f>IFERROR(INDEX(Project_Match!$C$3:$C$151,MATCH(I952,Project_Match!$A$3:$A$151,0)),"")</f>
        <v>New Solar</v>
      </c>
      <c r="D952" s="129" t="s">
        <v>410</v>
      </c>
      <c r="E952" s="129">
        <v>0</v>
      </c>
      <c r="F952" s="129" t="s">
        <v>407</v>
      </c>
      <c r="G952" s="130" t="s">
        <v>407</v>
      </c>
      <c r="H952" s="130" t="s">
        <v>45</v>
      </c>
      <c r="I952" s="130" t="s">
        <v>341</v>
      </c>
      <c r="J952" s="129">
        <v>2048</v>
      </c>
      <c r="K952" s="130">
        <v>20</v>
      </c>
      <c r="L952" s="130">
        <v>400</v>
      </c>
      <c r="M952" s="130">
        <v>108.000007629395</v>
      </c>
      <c r="N952" s="130">
        <v>26.5302603796314</v>
      </c>
      <c r="O952" s="130">
        <v>850.33814620971702</v>
      </c>
      <c r="P952" s="130">
        <v>24.201336128464199</v>
      </c>
      <c r="R952" s="130">
        <v>81829.044799804702</v>
      </c>
      <c r="T952" s="130">
        <v>85840</v>
      </c>
      <c r="U952" s="130">
        <v>7320</v>
      </c>
      <c r="AB952" s="130">
        <v>27030.86</v>
      </c>
      <c r="AC952" s="130">
        <v>27030.859863281301</v>
      </c>
      <c r="AD952" s="130">
        <v>31.788365585817999</v>
      </c>
      <c r="AF952" s="130">
        <v>27030.859863281301</v>
      </c>
      <c r="AG952" s="130">
        <v>29632.071899414099</v>
      </c>
      <c r="AH952" s="130">
        <v>18.6935875760987</v>
      </c>
      <c r="AI952" s="130">
        <v>15895.870605468799</v>
      </c>
      <c r="AL952" s="130">
        <v>12000.0012139215</v>
      </c>
      <c r="AM952" s="130">
        <v>865.01195610896696</v>
      </c>
    </row>
    <row r="953" spans="1:39" ht="16.5" hidden="1" x14ac:dyDescent="0.5">
      <c r="A953" s="20" t="str">
        <f>INDEX(Resource_Match!$B$2:$B$17,MATCH($H953,Resource_Match!$C$2:$C$17,0))</f>
        <v>Solar</v>
      </c>
      <c r="B953" s="20" t="str">
        <f>INDEX(Resource_Match!$A$2:$A$17,MATCH($H953,Resource_Match!$C$2:$C$17,0))</f>
        <v>Utility Solar</v>
      </c>
      <c r="C953" s="20" t="str">
        <f>IFERROR(INDEX(Project_Match!$C$3:$C$151,MATCH(I953,Project_Match!$A$3:$A$151,0)),"")</f>
        <v>New Solar</v>
      </c>
      <c r="D953" s="129" t="s">
        <v>410</v>
      </c>
      <c r="E953" s="129">
        <v>0</v>
      </c>
      <c r="F953" s="129" t="s">
        <v>407</v>
      </c>
      <c r="G953" s="130" t="s">
        <v>407</v>
      </c>
      <c r="H953" s="130" t="s">
        <v>45</v>
      </c>
      <c r="I953" s="130" t="s">
        <v>344</v>
      </c>
      <c r="J953" s="129">
        <v>2048</v>
      </c>
      <c r="K953" s="130">
        <v>6</v>
      </c>
      <c r="L953" s="130">
        <v>120</v>
      </c>
      <c r="M953" s="130">
        <v>32.400001525878899</v>
      </c>
      <c r="N953" s="130">
        <v>26.5302591853672</v>
      </c>
      <c r="O953" s="130">
        <v>255.10143756866501</v>
      </c>
      <c r="P953" s="130">
        <v>24.201335531331999</v>
      </c>
      <c r="R953" s="130">
        <v>24548.7129211426</v>
      </c>
      <c r="T953" s="130">
        <v>25752</v>
      </c>
      <c r="U953" s="130">
        <v>2196</v>
      </c>
      <c r="AB953" s="130">
        <v>7777.27</v>
      </c>
      <c r="AC953" s="130">
        <v>7777.27392578125</v>
      </c>
      <c r="AD953" s="130">
        <v>30.4869858825781</v>
      </c>
      <c r="AF953" s="130">
        <v>7777.27392578125</v>
      </c>
      <c r="AG953" s="130">
        <v>8525.6899108886701</v>
      </c>
      <c r="AH953" s="130">
        <v>18.693588049298199</v>
      </c>
      <c r="AI953" s="130">
        <v>4768.7611846923801</v>
      </c>
      <c r="AL953" s="130">
        <v>3600.0002794053898</v>
      </c>
      <c r="AM953" s="130">
        <v>591.48753831652004</v>
      </c>
    </row>
    <row r="954" spans="1:39" ht="16.5" hidden="1" x14ac:dyDescent="0.5">
      <c r="A954" s="20" t="str">
        <f>INDEX(Resource_Match!$B$2:$B$17,MATCH($H954,Resource_Match!$C$2:$C$17,0))</f>
        <v>Capacity Only PPA</v>
      </c>
      <c r="B954" s="20" t="str">
        <f>INDEX(Resource_Match!$A$2:$A$17,MATCH($H954,Resource_Match!$C$2:$C$17,0))</f>
        <v>Capacity Only PPA</v>
      </c>
      <c r="C954" s="20" t="str">
        <f>IFERROR(INDEX(Project_Match!$C$3:$C$151,MATCH(I954,Project_Match!$A$3:$A$151,0)),"")</f>
        <v/>
      </c>
      <c r="D954" s="129" t="s">
        <v>410</v>
      </c>
      <c r="E954" s="129">
        <v>0</v>
      </c>
      <c r="F954" s="129" t="s">
        <v>407</v>
      </c>
      <c r="G954" s="130" t="s">
        <v>407</v>
      </c>
      <c r="H954" s="130" t="s">
        <v>402</v>
      </c>
      <c r="I954" s="130" t="s">
        <v>434</v>
      </c>
      <c r="J954" s="129">
        <v>2048</v>
      </c>
      <c r="K954" s="130">
        <v>5</v>
      </c>
      <c r="L954" s="130">
        <v>250</v>
      </c>
      <c r="M954" s="130">
        <v>250</v>
      </c>
      <c r="N954" s="130">
        <v>0</v>
      </c>
      <c r="AE954" s="130">
        <v>28534.6259765625</v>
      </c>
      <c r="AF954" s="130">
        <v>28534.6259765625</v>
      </c>
      <c r="AG954" s="130">
        <v>28534.6259765625</v>
      </c>
      <c r="AL954" s="130">
        <v>27777.778625488299</v>
      </c>
      <c r="AM954" s="130">
        <v>-756.84735107421898</v>
      </c>
    </row>
    <row r="955" spans="1:39" x14ac:dyDescent="0.5">
      <c r="A955" s="20" t="str">
        <f>INDEX(Resource_Match!$B$2:$B$17,MATCH($H955,Resource_Match!$C$2:$C$17,0))</f>
        <v>Gas</v>
      </c>
      <c r="B955" s="20" t="str">
        <f>INDEX(Resource_Match!$A$2:$A$17,MATCH($H955,Resource_Match!$C$2:$C$17,0))</f>
        <v>Gas</v>
      </c>
      <c r="C955" s="20" t="str">
        <f>IFERROR(INDEX(Project_Match!$C$3:$C$151,MATCH(I955,Project_Match!$A$3:$A$151,0)),"")</f>
        <v/>
      </c>
      <c r="D955" s="129" t="s">
        <v>410</v>
      </c>
      <c r="E955" s="129">
        <v>0</v>
      </c>
      <c r="F955" s="129" t="s">
        <v>407</v>
      </c>
      <c r="G955" s="130" t="s">
        <v>407</v>
      </c>
      <c r="H955" s="130" t="s">
        <v>41</v>
      </c>
      <c r="I955" s="130" t="s">
        <v>445</v>
      </c>
      <c r="J955" s="129">
        <v>2048</v>
      </c>
      <c r="K955" s="130">
        <v>1</v>
      </c>
      <c r="L955" s="130">
        <v>125</v>
      </c>
      <c r="M955" s="130">
        <v>125</v>
      </c>
      <c r="N955" s="130">
        <v>87.469317048842399</v>
      </c>
      <c r="AE955" s="130">
        <v>1715.31335449219</v>
      </c>
      <c r="AF955" s="130">
        <v>1715.31335449219</v>
      </c>
      <c r="AG955" s="130">
        <v>1715.31335449219</v>
      </c>
      <c r="AL955" s="130">
        <v>13888.889312744101</v>
      </c>
      <c r="AM955" s="130">
        <v>12173.575958252</v>
      </c>
    </row>
    <row r="956" spans="1:39" ht="16.5" hidden="1" x14ac:dyDescent="0.5">
      <c r="A956" s="20" t="str">
        <f>INDEX(Resource_Match!$B$2:$B$17,MATCH($H956,Resource_Match!$C$2:$C$17,0))</f>
        <v>Solar</v>
      </c>
      <c r="B956" s="20" t="str">
        <f>INDEX(Resource_Match!$A$2:$A$17,MATCH($H956,Resource_Match!$C$2:$C$17,0))</f>
        <v>Utility Solar</v>
      </c>
      <c r="C956" s="20" t="str">
        <f>IFERROR(INDEX(Project_Match!$C$3:$C$151,MATCH(I956,Project_Match!$A$3:$A$151,0)),"")</f>
        <v>New Solar</v>
      </c>
      <c r="D956" s="129" t="s">
        <v>410</v>
      </c>
      <c r="E956" s="129">
        <v>0</v>
      </c>
      <c r="F956" s="129" t="s">
        <v>407</v>
      </c>
      <c r="G956" s="130" t="s">
        <v>407</v>
      </c>
      <c r="H956" s="130" t="s">
        <v>45</v>
      </c>
      <c r="I956" s="130" t="s">
        <v>265</v>
      </c>
      <c r="J956" s="129">
        <v>2049</v>
      </c>
      <c r="K956" s="130">
        <v>5</v>
      </c>
      <c r="L956" s="130">
        <v>100</v>
      </c>
      <c r="M956" s="130">
        <v>64</v>
      </c>
      <c r="N956" s="130">
        <v>26.574048821784601</v>
      </c>
      <c r="O956" s="130">
        <v>212.141154289246</v>
      </c>
      <c r="P956" s="130">
        <v>24.217026745347699</v>
      </c>
      <c r="R956" s="130">
        <v>20647.514844894398</v>
      </c>
      <c r="T956" s="130">
        <v>21190</v>
      </c>
      <c r="U956" s="130">
        <v>1825</v>
      </c>
      <c r="AB956" s="130">
        <v>11931.81</v>
      </c>
      <c r="AC956" s="130">
        <v>11931.8112792969</v>
      </c>
      <c r="AD956" s="130">
        <v>56.244679724087597</v>
      </c>
      <c r="AF956" s="130">
        <v>11931.8112792969</v>
      </c>
      <c r="AG956" s="130">
        <v>13093.124389648399</v>
      </c>
      <c r="AH956" s="130">
        <v>19.094740563313799</v>
      </c>
      <c r="AI956" s="130">
        <v>4050.7803039550799</v>
      </c>
      <c r="AL956" s="130">
        <v>7111.111328125</v>
      </c>
      <c r="AM956" s="130">
        <v>-769.91964721679699</v>
      </c>
    </row>
    <row r="957" spans="1:39" ht="16.5" hidden="1" x14ac:dyDescent="0.5">
      <c r="A957" s="20" t="str">
        <f>INDEX(Resource_Match!$B$2:$B$17,MATCH($H957,Resource_Match!$C$2:$C$17,0))</f>
        <v>Solar</v>
      </c>
      <c r="B957" s="20" t="str">
        <f>INDEX(Resource_Match!$A$2:$A$17,MATCH($H957,Resource_Match!$C$2:$C$17,0))</f>
        <v>Utility Solar</v>
      </c>
      <c r="C957" s="20" t="str">
        <f>IFERROR(INDEX(Project_Match!$C$3:$C$151,MATCH(I957,Project_Match!$A$3:$A$151,0)),"")</f>
        <v>New Solar</v>
      </c>
      <c r="D957" s="129" t="s">
        <v>410</v>
      </c>
      <c r="E957" s="129">
        <v>0</v>
      </c>
      <c r="F957" s="129" t="s">
        <v>407</v>
      </c>
      <c r="G957" s="130" t="s">
        <v>407</v>
      </c>
      <c r="H957" s="130" t="s">
        <v>45</v>
      </c>
      <c r="I957" s="130" t="s">
        <v>219</v>
      </c>
      <c r="J957" s="129">
        <v>2049</v>
      </c>
      <c r="K957" s="130">
        <v>30</v>
      </c>
      <c r="L957" s="130">
        <v>600</v>
      </c>
      <c r="M957" s="130">
        <v>162</v>
      </c>
      <c r="N957" s="130">
        <v>26.574049329830299</v>
      </c>
      <c r="O957" s="130">
        <v>1272.84690856934</v>
      </c>
      <c r="P957" s="130">
        <v>24.217026418746901</v>
      </c>
      <c r="R957" s="130">
        <v>123885.08588409401</v>
      </c>
      <c r="T957" s="130">
        <v>127140</v>
      </c>
      <c r="U957" s="130">
        <v>10950</v>
      </c>
      <c r="AB957" s="130">
        <v>47297.62</v>
      </c>
      <c r="AC957" s="130">
        <v>47297.616455078103</v>
      </c>
      <c r="AD957" s="130">
        <v>37.1589200057374</v>
      </c>
      <c r="AF957" s="130">
        <v>47297.616455078103</v>
      </c>
      <c r="AG957" s="130">
        <v>51901.053222656301</v>
      </c>
      <c r="AH957" s="130">
        <v>19.094740676978301</v>
      </c>
      <c r="AI957" s="130">
        <v>24304.681640625</v>
      </c>
      <c r="AL957" s="130">
        <v>18000.000549316399</v>
      </c>
      <c r="AM957" s="130">
        <v>-4992.9342651367197</v>
      </c>
    </row>
    <row r="958" spans="1:39" ht="16.5" hidden="1" x14ac:dyDescent="0.5">
      <c r="A958" s="20" t="str">
        <f>INDEX(Resource_Match!$B$2:$B$17,MATCH($H958,Resource_Match!$C$2:$C$17,0))</f>
        <v>Solar</v>
      </c>
      <c r="B958" s="20" t="str">
        <f>INDEX(Resource_Match!$A$2:$A$17,MATCH($H958,Resource_Match!$C$2:$C$17,0))</f>
        <v>Utility Solar</v>
      </c>
      <c r="C958" s="20" t="str">
        <f>IFERROR(INDEX(Project_Match!$C$3:$C$151,MATCH(I958,Project_Match!$A$3:$A$151,0)),"")</f>
        <v>New Solar</v>
      </c>
      <c r="D958" s="129" t="s">
        <v>410</v>
      </c>
      <c r="E958" s="129">
        <v>0</v>
      </c>
      <c r="F958" s="129" t="s">
        <v>407</v>
      </c>
      <c r="G958" s="130" t="s">
        <v>407</v>
      </c>
      <c r="H958" s="130" t="s">
        <v>45</v>
      </c>
      <c r="I958" s="130" t="s">
        <v>220</v>
      </c>
      <c r="J958" s="129">
        <v>2049</v>
      </c>
      <c r="K958" s="130">
        <v>30</v>
      </c>
      <c r="L958" s="130">
        <v>600</v>
      </c>
      <c r="M958" s="130">
        <v>162</v>
      </c>
      <c r="N958" s="130">
        <v>26.574049329830299</v>
      </c>
      <c r="O958" s="130">
        <v>1272.84690856934</v>
      </c>
      <c r="P958" s="130">
        <v>24.217026418746901</v>
      </c>
      <c r="R958" s="130">
        <v>123885.08588409401</v>
      </c>
      <c r="T958" s="130">
        <v>127140</v>
      </c>
      <c r="U958" s="130">
        <v>10950</v>
      </c>
      <c r="AB958" s="130">
        <v>46681.06</v>
      </c>
      <c r="AC958" s="130">
        <v>46681.062255859397</v>
      </c>
      <c r="AD958" s="130">
        <v>36.674530095947098</v>
      </c>
      <c r="AF958" s="130">
        <v>46681.062255859397</v>
      </c>
      <c r="AG958" s="130">
        <v>51224.487060546897</v>
      </c>
      <c r="AH958" s="130">
        <v>19.094740676978301</v>
      </c>
      <c r="AI958" s="130">
        <v>24304.681640625</v>
      </c>
      <c r="AL958" s="130">
        <v>18000.000549316399</v>
      </c>
      <c r="AM958" s="130">
        <v>-4376.3800659179697</v>
      </c>
    </row>
    <row r="959" spans="1:39" ht="16.5" hidden="1" x14ac:dyDescent="0.5">
      <c r="A959" s="20" t="str">
        <f>INDEX(Resource_Match!$B$2:$B$17,MATCH($H959,Resource_Match!$C$2:$C$17,0))</f>
        <v>Solar</v>
      </c>
      <c r="B959" s="20" t="str">
        <f>INDEX(Resource_Match!$A$2:$A$17,MATCH($H959,Resource_Match!$C$2:$C$17,0))</f>
        <v>Utility Solar</v>
      </c>
      <c r="C959" s="20" t="str">
        <f>IFERROR(INDEX(Project_Match!$C$3:$C$151,MATCH(I959,Project_Match!$A$3:$A$151,0)),"")</f>
        <v>New Solar</v>
      </c>
      <c r="D959" s="129" t="s">
        <v>410</v>
      </c>
      <c r="E959" s="129">
        <v>0</v>
      </c>
      <c r="F959" s="129" t="s">
        <v>407</v>
      </c>
      <c r="G959" s="130" t="s">
        <v>407</v>
      </c>
      <c r="H959" s="130" t="s">
        <v>45</v>
      </c>
      <c r="I959" s="130" t="s">
        <v>221</v>
      </c>
      <c r="J959" s="129">
        <v>2049</v>
      </c>
      <c r="K959" s="130">
        <v>15</v>
      </c>
      <c r="L959" s="130">
        <v>300</v>
      </c>
      <c r="M959" s="130">
        <v>81</v>
      </c>
      <c r="N959" s="130">
        <v>26.574049329830299</v>
      </c>
      <c r="O959" s="130">
        <v>636.42345428466797</v>
      </c>
      <c r="P959" s="130">
        <v>24.217026418746901</v>
      </c>
      <c r="R959" s="130">
        <v>61942.542942047097</v>
      </c>
      <c r="T959" s="130">
        <v>63570</v>
      </c>
      <c r="U959" s="130">
        <v>5475</v>
      </c>
      <c r="AB959" s="130">
        <v>23034.77</v>
      </c>
      <c r="AC959" s="130">
        <v>23034.772827148401</v>
      </c>
      <c r="AD959" s="130">
        <v>36.194097926575097</v>
      </c>
      <c r="AF959" s="130">
        <v>23034.772827148401</v>
      </c>
      <c r="AG959" s="130">
        <v>25276.729614257802</v>
      </c>
      <c r="AH959" s="130">
        <v>19.094740676978301</v>
      </c>
      <c r="AI959" s="130">
        <v>12152.3408203125</v>
      </c>
      <c r="AL959" s="130">
        <v>9000.0002746581995</v>
      </c>
      <c r="AM959" s="130">
        <v>-1882.4317321777301</v>
      </c>
    </row>
    <row r="960" spans="1:39" ht="16.5" hidden="1" x14ac:dyDescent="0.5">
      <c r="A960" s="20" t="str">
        <f>INDEX(Resource_Match!$B$2:$B$17,MATCH($H960,Resource_Match!$C$2:$C$17,0))</f>
        <v>Solar</v>
      </c>
      <c r="B960" s="20" t="str">
        <f>INDEX(Resource_Match!$A$2:$A$17,MATCH($H960,Resource_Match!$C$2:$C$17,0))</f>
        <v>Utility Solar</v>
      </c>
      <c r="C960" s="20" t="str">
        <f>IFERROR(INDEX(Project_Match!$C$3:$C$151,MATCH(I960,Project_Match!$A$3:$A$151,0)),"")</f>
        <v>New Solar</v>
      </c>
      <c r="D960" s="129" t="s">
        <v>410</v>
      </c>
      <c r="E960" s="129">
        <v>0</v>
      </c>
      <c r="F960" s="129" t="s">
        <v>407</v>
      </c>
      <c r="G960" s="130" t="s">
        <v>407</v>
      </c>
      <c r="H960" s="130" t="s">
        <v>45</v>
      </c>
      <c r="I960" s="130" t="s">
        <v>222</v>
      </c>
      <c r="J960" s="129">
        <v>2049</v>
      </c>
      <c r="K960" s="130">
        <v>1</v>
      </c>
      <c r="L960" s="130">
        <v>20</v>
      </c>
      <c r="M960" s="130">
        <v>5.4000000953674299</v>
      </c>
      <c r="N960" s="130">
        <v>26.574048549617299</v>
      </c>
      <c r="O960" s="130">
        <v>42.4282290935516</v>
      </c>
      <c r="P960" s="130">
        <v>24.217025738328601</v>
      </c>
      <c r="R960" s="130">
        <v>4129.5030112266504</v>
      </c>
      <c r="T960" s="130">
        <v>4238</v>
      </c>
      <c r="U960" s="130">
        <v>365</v>
      </c>
      <c r="AB960" s="130">
        <v>1515.43</v>
      </c>
      <c r="AC960" s="130">
        <v>1515.4336700439501</v>
      </c>
      <c r="AD960" s="130">
        <v>35.717580073929298</v>
      </c>
      <c r="AF960" s="130">
        <v>1515.4336700439501</v>
      </c>
      <c r="AG960" s="130">
        <v>1662.9295425415</v>
      </c>
      <c r="AH960" s="130">
        <v>19.094741860825199</v>
      </c>
      <c r="AI960" s="130">
        <v>810.15608215331997</v>
      </c>
      <c r="AL960" s="130">
        <v>600.00002890692804</v>
      </c>
      <c r="AM960" s="130">
        <v>-105.27755898369701</v>
      </c>
    </row>
    <row r="961" spans="1:39" ht="16.5" hidden="1" x14ac:dyDescent="0.5">
      <c r="A961" s="20" t="str">
        <f>INDEX(Resource_Match!$B$2:$B$17,MATCH($H961,Resource_Match!$C$2:$C$17,0))</f>
        <v>Solar</v>
      </c>
      <c r="B961" s="20" t="str">
        <f>INDEX(Resource_Match!$A$2:$A$17,MATCH($H961,Resource_Match!$C$2:$C$17,0))</f>
        <v>Utility Solar</v>
      </c>
      <c r="C961" s="20" t="str">
        <f>IFERROR(INDEX(Project_Match!$C$3:$C$151,MATCH(I961,Project_Match!$A$3:$A$151,0)),"")</f>
        <v>New Solar</v>
      </c>
      <c r="D961" s="129" t="s">
        <v>410</v>
      </c>
      <c r="E961" s="129">
        <v>0</v>
      </c>
      <c r="F961" s="129" t="s">
        <v>407</v>
      </c>
      <c r="G961" s="130" t="s">
        <v>407</v>
      </c>
      <c r="H961" s="130" t="s">
        <v>45</v>
      </c>
      <c r="I961" s="130" t="s">
        <v>230</v>
      </c>
      <c r="J961" s="129">
        <v>2049</v>
      </c>
      <c r="K961" s="130">
        <v>1</v>
      </c>
      <c r="L961" s="130">
        <v>20</v>
      </c>
      <c r="M961" s="130">
        <v>5.4000000953674299</v>
      </c>
      <c r="N961" s="130">
        <v>26.574048549617299</v>
      </c>
      <c r="O961" s="130">
        <v>42.4282290935516</v>
      </c>
      <c r="P961" s="130">
        <v>24.217025738328601</v>
      </c>
      <c r="R961" s="130">
        <v>4129.5030112266504</v>
      </c>
      <c r="T961" s="130">
        <v>4238</v>
      </c>
      <c r="U961" s="130">
        <v>365</v>
      </c>
      <c r="AB961" s="130">
        <v>1436.18</v>
      </c>
      <c r="AC961" s="130">
        <v>1436.18395233154</v>
      </c>
      <c r="AD961" s="130">
        <v>33.849726538546903</v>
      </c>
      <c r="AF961" s="130">
        <v>1436.18395233154</v>
      </c>
      <c r="AG961" s="130">
        <v>1575.9665985107399</v>
      </c>
      <c r="AH961" s="130">
        <v>19.094741860825199</v>
      </c>
      <c r="AI961" s="130">
        <v>810.15608215331997</v>
      </c>
      <c r="AL961" s="130">
        <v>600.00002890692804</v>
      </c>
      <c r="AM961" s="130">
        <v>-26.0278412712942</v>
      </c>
    </row>
    <row r="962" spans="1:39" ht="16.5" hidden="1" x14ac:dyDescent="0.5">
      <c r="A962" s="20" t="str">
        <f>INDEX(Resource_Match!$B$2:$B$17,MATCH($H962,Resource_Match!$C$2:$C$17,0))</f>
        <v>Solar</v>
      </c>
      <c r="B962" s="20" t="str">
        <f>INDEX(Resource_Match!$A$2:$A$17,MATCH($H962,Resource_Match!$C$2:$C$17,0))</f>
        <v>Utility Solar</v>
      </c>
      <c r="C962" s="20" t="str">
        <f>IFERROR(INDEX(Project_Match!$C$3:$C$151,MATCH(I962,Project_Match!$A$3:$A$151,0)),"")</f>
        <v>New Solar</v>
      </c>
      <c r="D962" s="129" t="s">
        <v>410</v>
      </c>
      <c r="E962" s="129">
        <v>0</v>
      </c>
      <c r="F962" s="129" t="s">
        <v>407</v>
      </c>
      <c r="G962" s="130" t="s">
        <v>407</v>
      </c>
      <c r="H962" s="130" t="s">
        <v>45</v>
      </c>
      <c r="I962" s="130" t="s">
        <v>235</v>
      </c>
      <c r="J962" s="129">
        <v>2049</v>
      </c>
      <c r="K962" s="130">
        <v>1</v>
      </c>
      <c r="L962" s="130">
        <v>20</v>
      </c>
      <c r="M962" s="130">
        <v>5.4000000953674299</v>
      </c>
      <c r="N962" s="130">
        <v>26.574048549617299</v>
      </c>
      <c r="O962" s="130">
        <v>42.4282290935516</v>
      </c>
      <c r="P962" s="130">
        <v>24.217025738328601</v>
      </c>
      <c r="R962" s="130">
        <v>4129.5030112266504</v>
      </c>
      <c r="T962" s="130">
        <v>4238</v>
      </c>
      <c r="U962" s="130">
        <v>365</v>
      </c>
      <c r="AB962" s="130">
        <v>1397.51</v>
      </c>
      <c r="AC962" s="130">
        <v>1397.5052032470701</v>
      </c>
      <c r="AD962" s="130">
        <v>32.938098834284503</v>
      </c>
      <c r="AF962" s="130">
        <v>1397.5052032470701</v>
      </c>
      <c r="AG962" s="130">
        <v>1533.52320098877</v>
      </c>
      <c r="AH962" s="130">
        <v>19.094741860825199</v>
      </c>
      <c r="AI962" s="130">
        <v>810.15608215331997</v>
      </c>
      <c r="AL962" s="130">
        <v>600.00002890692804</v>
      </c>
      <c r="AM962" s="130">
        <v>12.650907813178501</v>
      </c>
    </row>
    <row r="963" spans="1:39" ht="16.5" hidden="1" x14ac:dyDescent="0.5">
      <c r="A963" s="20" t="str">
        <f>INDEX(Resource_Match!$B$2:$B$17,MATCH($H963,Resource_Match!$C$2:$C$17,0))</f>
        <v>Solar</v>
      </c>
      <c r="B963" s="20" t="str">
        <f>INDEX(Resource_Match!$A$2:$A$17,MATCH($H963,Resource_Match!$C$2:$C$17,0))</f>
        <v>Utility Solar</v>
      </c>
      <c r="C963" s="20" t="str">
        <f>IFERROR(INDEX(Project_Match!$C$3:$C$151,MATCH(I963,Project_Match!$A$3:$A$151,0)),"")</f>
        <v>New Solar</v>
      </c>
      <c r="D963" s="129" t="s">
        <v>410</v>
      </c>
      <c r="E963" s="129">
        <v>0</v>
      </c>
      <c r="F963" s="129" t="s">
        <v>407</v>
      </c>
      <c r="G963" s="130" t="s">
        <v>407</v>
      </c>
      <c r="H963" s="130" t="s">
        <v>45</v>
      </c>
      <c r="I963" s="130" t="s">
        <v>341</v>
      </c>
      <c r="J963" s="129">
        <v>2049</v>
      </c>
      <c r="K963" s="130">
        <v>20</v>
      </c>
      <c r="L963" s="130">
        <v>400</v>
      </c>
      <c r="M963" s="130">
        <v>108.000007629395</v>
      </c>
      <c r="N963" s="130">
        <v>26.574048821784601</v>
      </c>
      <c r="O963" s="130">
        <v>848.56461715698197</v>
      </c>
      <c r="P963" s="130">
        <v>24.217026745347699</v>
      </c>
      <c r="R963" s="130">
        <v>82590.059379577593</v>
      </c>
      <c r="T963" s="130">
        <v>84760</v>
      </c>
      <c r="U963" s="130">
        <v>7300</v>
      </c>
      <c r="AB963" s="130">
        <v>27567.919999999998</v>
      </c>
      <c r="AC963" s="130">
        <v>27567.920043945302</v>
      </c>
      <c r="AD963" s="130">
        <v>32.487708639453302</v>
      </c>
      <c r="AF963" s="130">
        <v>27567.920043945302</v>
      </c>
      <c r="AG963" s="130">
        <v>30251.081909179698</v>
      </c>
      <c r="AH963" s="130">
        <v>19.094740563313799</v>
      </c>
      <c r="AI963" s="130">
        <v>16203.1212158203</v>
      </c>
      <c r="AL963" s="130">
        <v>12000.0012139215</v>
      </c>
      <c r="AM963" s="130">
        <v>635.20238579646696</v>
      </c>
    </row>
    <row r="964" spans="1:39" ht="16.5" hidden="1" x14ac:dyDescent="0.5">
      <c r="A964" s="20" t="str">
        <f>INDEX(Resource_Match!$B$2:$B$17,MATCH($H964,Resource_Match!$C$2:$C$17,0))</f>
        <v>Solar</v>
      </c>
      <c r="B964" s="20" t="str">
        <f>INDEX(Resource_Match!$A$2:$A$17,MATCH($H964,Resource_Match!$C$2:$C$17,0))</f>
        <v>Utility Solar</v>
      </c>
      <c r="C964" s="20" t="str">
        <f>IFERROR(INDEX(Project_Match!$C$3:$C$151,MATCH(I964,Project_Match!$A$3:$A$151,0)),"")</f>
        <v>New Solar</v>
      </c>
      <c r="D964" s="129" t="s">
        <v>410</v>
      </c>
      <c r="E964" s="129">
        <v>0</v>
      </c>
      <c r="F964" s="129" t="s">
        <v>407</v>
      </c>
      <c r="G964" s="130" t="s">
        <v>407</v>
      </c>
      <c r="H964" s="130" t="s">
        <v>45</v>
      </c>
      <c r="I964" s="130" t="s">
        <v>344</v>
      </c>
      <c r="J964" s="129">
        <v>2049</v>
      </c>
      <c r="K964" s="130">
        <v>6</v>
      </c>
      <c r="L964" s="130">
        <v>120</v>
      </c>
      <c r="M964" s="130">
        <v>32.400001525878899</v>
      </c>
      <c r="N964" s="130">
        <v>26.574047823837699</v>
      </c>
      <c r="O964" s="130">
        <v>254.56938076019301</v>
      </c>
      <c r="P964" s="130">
        <v>24.217026328024399</v>
      </c>
      <c r="R964" s="130">
        <v>24777.017091751099</v>
      </c>
      <c r="T964" s="130">
        <v>25428</v>
      </c>
      <c r="U964" s="130">
        <v>2190</v>
      </c>
      <c r="AB964" s="130">
        <v>7931.8</v>
      </c>
      <c r="AC964" s="130">
        <v>7931.7957458496103</v>
      </c>
      <c r="AD964" s="130">
        <v>31.157697450352199</v>
      </c>
      <c r="AF964" s="130">
        <v>7931.7957458496103</v>
      </c>
      <c r="AG964" s="130">
        <v>8703.7900390625</v>
      </c>
      <c r="AH964" s="130">
        <v>19.0947412160405</v>
      </c>
      <c r="AI964" s="130">
        <v>4860.9364471435501</v>
      </c>
      <c r="AL964" s="130">
        <v>3600.0002794053898</v>
      </c>
      <c r="AM964" s="130">
        <v>529.14098069933198</v>
      </c>
    </row>
    <row r="965" spans="1:39" ht="16.5" hidden="1" x14ac:dyDescent="0.5">
      <c r="A965" s="20" t="str">
        <f>INDEX(Resource_Match!$B$2:$B$17,MATCH($H965,Resource_Match!$C$2:$C$17,0))</f>
        <v>Capacity Only PPA</v>
      </c>
      <c r="B965" s="20" t="str">
        <f>INDEX(Resource_Match!$A$2:$A$17,MATCH($H965,Resource_Match!$C$2:$C$17,0))</f>
        <v>Capacity Only PPA</v>
      </c>
      <c r="C965" s="20" t="str">
        <f>IFERROR(INDEX(Project_Match!$C$3:$C$151,MATCH(I965,Project_Match!$A$3:$A$151,0)),"")</f>
        <v/>
      </c>
      <c r="D965" s="129" t="s">
        <v>410</v>
      </c>
      <c r="E965" s="129">
        <v>0</v>
      </c>
      <c r="F965" s="129" t="s">
        <v>407</v>
      </c>
      <c r="G965" s="130" t="s">
        <v>407</v>
      </c>
      <c r="H965" s="130" t="s">
        <v>402</v>
      </c>
      <c r="I965" s="130" t="s">
        <v>435</v>
      </c>
      <c r="J965" s="129">
        <v>2049</v>
      </c>
      <c r="K965" s="130">
        <v>5</v>
      </c>
      <c r="L965" s="130">
        <v>250</v>
      </c>
      <c r="M965" s="130">
        <v>250</v>
      </c>
      <c r="N965" s="130">
        <v>0</v>
      </c>
      <c r="AE965" s="130">
        <v>28986.3251953125</v>
      </c>
      <c r="AF965" s="130">
        <v>28986.3251953125</v>
      </c>
      <c r="AG965" s="130">
        <v>28986.3251953125</v>
      </c>
      <c r="AL965" s="130">
        <v>27777.778625488299</v>
      </c>
      <c r="AM965" s="130">
        <v>-1208.5465698242199</v>
      </c>
    </row>
    <row r="966" spans="1:39" x14ac:dyDescent="0.5">
      <c r="A966" s="20" t="str">
        <f>INDEX(Resource_Match!$B$2:$B$17,MATCH($H966,Resource_Match!$C$2:$C$17,0))</f>
        <v>Gas</v>
      </c>
      <c r="B966" s="20" t="str">
        <f>INDEX(Resource_Match!$A$2:$A$17,MATCH($H966,Resource_Match!$C$2:$C$17,0))</f>
        <v>Gas</v>
      </c>
      <c r="C966" s="20" t="str">
        <f>IFERROR(INDEX(Project_Match!$C$3:$C$151,MATCH(I966,Project_Match!$A$3:$A$151,0)),"")</f>
        <v/>
      </c>
      <c r="D966" s="129" t="s">
        <v>410</v>
      </c>
      <c r="E966" s="129">
        <v>0</v>
      </c>
      <c r="F966" s="129" t="s">
        <v>407</v>
      </c>
      <c r="G966" s="130" t="s">
        <v>407</v>
      </c>
      <c r="H966" s="130" t="s">
        <v>41</v>
      </c>
      <c r="I966" s="130" t="s">
        <v>445</v>
      </c>
      <c r="J966" s="129">
        <v>2049</v>
      </c>
      <c r="K966" s="130">
        <v>1</v>
      </c>
      <c r="L966" s="130">
        <v>125</v>
      </c>
      <c r="M966" s="130">
        <v>125</v>
      </c>
      <c r="N966" s="130">
        <v>87.457640486765101</v>
      </c>
      <c r="AE966" s="130">
        <v>1753.04992675781</v>
      </c>
      <c r="AF966" s="130">
        <v>1753.04992675781</v>
      </c>
      <c r="AG966" s="130">
        <v>1753.04992675781</v>
      </c>
      <c r="AL966" s="130">
        <v>13888.889312744101</v>
      </c>
      <c r="AM966" s="130">
        <v>12135.839385986301</v>
      </c>
    </row>
    <row r="967" spans="1:39" ht="16.5" hidden="1" x14ac:dyDescent="0.5">
      <c r="A967" s="20" t="str">
        <f>INDEX(Resource_Match!$B$2:$B$17,MATCH($H967,Resource_Match!$C$2:$C$17,0))</f>
        <v>Solar</v>
      </c>
      <c r="B967" s="20" t="str">
        <f>INDEX(Resource_Match!$A$2:$A$17,MATCH($H967,Resource_Match!$C$2:$C$17,0))</f>
        <v>Utility Solar</v>
      </c>
      <c r="C967" s="20" t="str">
        <f>IFERROR(INDEX(Project_Match!$C$3:$C$151,MATCH(I967,Project_Match!$A$3:$A$151,0)),"")</f>
        <v>New Solar</v>
      </c>
      <c r="D967" s="129" t="s">
        <v>410</v>
      </c>
      <c r="E967" s="129">
        <v>0</v>
      </c>
      <c r="F967" s="129" t="s">
        <v>407</v>
      </c>
      <c r="G967" s="130" t="s">
        <v>407</v>
      </c>
      <c r="H967" s="130" t="s">
        <v>45</v>
      </c>
      <c r="I967" s="130" t="s">
        <v>265</v>
      </c>
      <c r="J967" s="129">
        <v>2050</v>
      </c>
      <c r="K967" s="130">
        <v>5</v>
      </c>
      <c r="L967" s="130">
        <v>100</v>
      </c>
      <c r="M967" s="130">
        <v>64</v>
      </c>
      <c r="N967" s="130">
        <v>26.534307492922402</v>
      </c>
      <c r="O967" s="130">
        <v>208.689621925354</v>
      </c>
      <c r="P967" s="130">
        <v>23.8230162015244</v>
      </c>
      <c r="R967" s="130">
        <v>23750.900150299101</v>
      </c>
      <c r="T967" s="130">
        <v>21310</v>
      </c>
      <c r="U967" s="130">
        <v>1825</v>
      </c>
      <c r="AB967" s="130">
        <v>11995.91</v>
      </c>
      <c r="AC967" s="130">
        <v>11995.910827636701</v>
      </c>
      <c r="AD967" s="130">
        <v>57.482066990027498</v>
      </c>
      <c r="AF967" s="130">
        <v>11995.910827636701</v>
      </c>
      <c r="AG967" s="130">
        <v>13361.161437988299</v>
      </c>
      <c r="AH967" s="130">
        <v>16.600712904032001</v>
      </c>
      <c r="AI967" s="130">
        <v>3464.39649963379</v>
      </c>
      <c r="AL967" s="130">
        <v>10666.6669921875</v>
      </c>
      <c r="AM967" s="130">
        <v>2135.1526641845699</v>
      </c>
    </row>
    <row r="968" spans="1:39" ht="16.5" hidden="1" x14ac:dyDescent="0.5">
      <c r="A968" s="20" t="str">
        <f>INDEX(Resource_Match!$B$2:$B$17,MATCH($H968,Resource_Match!$C$2:$C$17,0))</f>
        <v>Solar</v>
      </c>
      <c r="B968" s="20" t="str">
        <f>INDEX(Resource_Match!$A$2:$A$17,MATCH($H968,Resource_Match!$C$2:$C$17,0))</f>
        <v>Utility Solar</v>
      </c>
      <c r="C968" s="20" t="str">
        <f>IFERROR(INDEX(Project_Match!$C$3:$C$151,MATCH(I968,Project_Match!$A$3:$A$151,0)),"")</f>
        <v>New Solar</v>
      </c>
      <c r="D968" s="129" t="s">
        <v>410</v>
      </c>
      <c r="E968" s="129">
        <v>0</v>
      </c>
      <c r="F968" s="129" t="s">
        <v>407</v>
      </c>
      <c r="G968" s="130" t="s">
        <v>407</v>
      </c>
      <c r="H968" s="130" t="s">
        <v>45</v>
      </c>
      <c r="I968" s="130" t="s">
        <v>219</v>
      </c>
      <c r="J968" s="129">
        <v>2050</v>
      </c>
      <c r="K968" s="130">
        <v>30</v>
      </c>
      <c r="L968" s="130">
        <v>600</v>
      </c>
      <c r="M968" s="130">
        <v>162</v>
      </c>
      <c r="N968" s="130">
        <v>26.5343075292114</v>
      </c>
      <c r="O968" s="130">
        <v>1252.13780593872</v>
      </c>
      <c r="P968" s="130">
        <v>23.823017616794498</v>
      </c>
      <c r="R968" s="130">
        <v>142505.40277099601</v>
      </c>
      <c r="T968" s="130">
        <v>127860</v>
      </c>
      <c r="U968" s="130">
        <v>10950</v>
      </c>
      <c r="AB968" s="130">
        <v>47551.7</v>
      </c>
      <c r="AC968" s="130">
        <v>47551.702880859397</v>
      </c>
      <c r="AD968" s="130">
        <v>37.976413343106501</v>
      </c>
      <c r="AF968" s="130">
        <v>47551.702880859397</v>
      </c>
      <c r="AG968" s="130">
        <v>52963.544433593801</v>
      </c>
      <c r="AH968" s="130">
        <v>16.600712527131801</v>
      </c>
      <c r="AI968" s="130">
        <v>20786.379760742198</v>
      </c>
      <c r="AL968" s="130">
        <v>27000.000823974598</v>
      </c>
      <c r="AM968" s="130">
        <v>234.67770385742199</v>
      </c>
    </row>
    <row r="969" spans="1:39" ht="16.5" hidden="1" x14ac:dyDescent="0.5">
      <c r="A969" s="20" t="str">
        <f>INDEX(Resource_Match!$B$2:$B$17,MATCH($H969,Resource_Match!$C$2:$C$17,0))</f>
        <v>Solar</v>
      </c>
      <c r="B969" s="20" t="str">
        <f>INDEX(Resource_Match!$A$2:$A$17,MATCH($H969,Resource_Match!$C$2:$C$17,0))</f>
        <v>Utility Solar</v>
      </c>
      <c r="C969" s="20" t="str">
        <f>IFERROR(INDEX(Project_Match!$C$3:$C$151,MATCH(I969,Project_Match!$A$3:$A$151,0)),"")</f>
        <v>New Solar</v>
      </c>
      <c r="D969" s="129" t="s">
        <v>410</v>
      </c>
      <c r="E969" s="129">
        <v>0</v>
      </c>
      <c r="F969" s="129" t="s">
        <v>407</v>
      </c>
      <c r="G969" s="130" t="s">
        <v>407</v>
      </c>
      <c r="H969" s="130" t="s">
        <v>45</v>
      </c>
      <c r="I969" s="130" t="s">
        <v>220</v>
      </c>
      <c r="J969" s="129">
        <v>2050</v>
      </c>
      <c r="K969" s="130">
        <v>30</v>
      </c>
      <c r="L969" s="130">
        <v>600</v>
      </c>
      <c r="M969" s="130">
        <v>162</v>
      </c>
      <c r="N969" s="130">
        <v>26.5343075292114</v>
      </c>
      <c r="O969" s="130">
        <v>1252.13780593872</v>
      </c>
      <c r="P969" s="130">
        <v>23.823017616794498</v>
      </c>
      <c r="R969" s="130">
        <v>142505.40277099601</v>
      </c>
      <c r="T969" s="130">
        <v>127860</v>
      </c>
      <c r="U969" s="130">
        <v>10950</v>
      </c>
      <c r="AB969" s="130">
        <v>46931.839999999997</v>
      </c>
      <c r="AC969" s="130">
        <v>46931.836669921897</v>
      </c>
      <c r="AD969" s="130">
        <v>37.481367024724001</v>
      </c>
      <c r="AF969" s="130">
        <v>46931.836669921897</v>
      </c>
      <c r="AG969" s="130">
        <v>52273.135498046897</v>
      </c>
      <c r="AH969" s="130">
        <v>16.600712527131801</v>
      </c>
      <c r="AI969" s="130">
        <v>20786.379760742198</v>
      </c>
      <c r="AL969" s="130">
        <v>27000.000823974598</v>
      </c>
      <c r="AM969" s="130">
        <v>854.54391479492199</v>
      </c>
    </row>
    <row r="970" spans="1:39" ht="16.5" hidden="1" x14ac:dyDescent="0.5">
      <c r="A970" s="20" t="str">
        <f>INDEX(Resource_Match!$B$2:$B$17,MATCH($H970,Resource_Match!$C$2:$C$17,0))</f>
        <v>Solar</v>
      </c>
      <c r="B970" s="20" t="str">
        <f>INDEX(Resource_Match!$A$2:$A$17,MATCH($H970,Resource_Match!$C$2:$C$17,0))</f>
        <v>Utility Solar</v>
      </c>
      <c r="C970" s="20" t="str">
        <f>IFERROR(INDEX(Project_Match!$C$3:$C$151,MATCH(I970,Project_Match!$A$3:$A$151,0)),"")</f>
        <v>New Solar</v>
      </c>
      <c r="D970" s="129" t="s">
        <v>410</v>
      </c>
      <c r="E970" s="129">
        <v>0</v>
      </c>
      <c r="F970" s="129" t="s">
        <v>407</v>
      </c>
      <c r="G970" s="130" t="s">
        <v>407</v>
      </c>
      <c r="H970" s="130" t="s">
        <v>45</v>
      </c>
      <c r="I970" s="130" t="s">
        <v>221</v>
      </c>
      <c r="J970" s="129">
        <v>2050</v>
      </c>
      <c r="K970" s="130">
        <v>15</v>
      </c>
      <c r="L970" s="130">
        <v>300</v>
      </c>
      <c r="M970" s="130">
        <v>81</v>
      </c>
      <c r="N970" s="130">
        <v>26.5343075292114</v>
      </c>
      <c r="O970" s="130">
        <v>626.06890296936001</v>
      </c>
      <c r="P970" s="130">
        <v>23.823017616794498</v>
      </c>
      <c r="R970" s="130">
        <v>71252.701385498003</v>
      </c>
      <c r="T970" s="130">
        <v>63930</v>
      </c>
      <c r="U970" s="130">
        <v>5475</v>
      </c>
      <c r="AB970" s="130">
        <v>23158.52</v>
      </c>
      <c r="AC970" s="130">
        <v>23158.5197753906</v>
      </c>
      <c r="AD970" s="130">
        <v>36.990369056110097</v>
      </c>
      <c r="AF970" s="130">
        <v>23158.5197753906</v>
      </c>
      <c r="AG970" s="130">
        <v>25794.182006835901</v>
      </c>
      <c r="AH970" s="130">
        <v>16.600712527131801</v>
      </c>
      <c r="AI970" s="130">
        <v>10393.189880371099</v>
      </c>
      <c r="AL970" s="130">
        <v>13500.000411987299</v>
      </c>
      <c r="AM970" s="130">
        <v>734.67051696777298</v>
      </c>
    </row>
    <row r="971" spans="1:39" ht="16.5" hidden="1" x14ac:dyDescent="0.5">
      <c r="A971" s="20" t="str">
        <f>INDEX(Resource_Match!$B$2:$B$17,MATCH($H971,Resource_Match!$C$2:$C$17,0))</f>
        <v>Solar</v>
      </c>
      <c r="B971" s="20" t="str">
        <f>INDEX(Resource_Match!$A$2:$A$17,MATCH($H971,Resource_Match!$C$2:$C$17,0))</f>
        <v>Utility Solar</v>
      </c>
      <c r="C971" s="20" t="str">
        <f>IFERROR(INDEX(Project_Match!$C$3:$C$151,MATCH(I971,Project_Match!$A$3:$A$151,0)),"")</f>
        <v>New Solar</v>
      </c>
      <c r="D971" s="129" t="s">
        <v>410</v>
      </c>
      <c r="E971" s="129">
        <v>0</v>
      </c>
      <c r="F971" s="129" t="s">
        <v>407</v>
      </c>
      <c r="G971" s="130" t="s">
        <v>407</v>
      </c>
      <c r="H971" s="130" t="s">
        <v>45</v>
      </c>
      <c r="I971" s="130" t="s">
        <v>222</v>
      </c>
      <c r="J971" s="129">
        <v>2050</v>
      </c>
      <c r="K971" s="130">
        <v>1</v>
      </c>
      <c r="L971" s="130">
        <v>20</v>
      </c>
      <c r="M971" s="130">
        <v>5.4000000953674299</v>
      </c>
      <c r="N971" s="130">
        <v>26.534307356838799</v>
      </c>
      <c r="O971" s="130">
        <v>41.737923860549898</v>
      </c>
      <c r="P971" s="130">
        <v>23.823015902140401</v>
      </c>
      <c r="R971" s="130">
        <v>4750.1800460815402</v>
      </c>
      <c r="T971" s="130">
        <v>4262</v>
      </c>
      <c r="U971" s="130">
        <v>365</v>
      </c>
      <c r="AB971" s="130">
        <v>1523.57</v>
      </c>
      <c r="AC971" s="130">
        <v>1523.5746536254901</v>
      </c>
      <c r="AD971" s="130">
        <v>36.5033646310699</v>
      </c>
      <c r="AF971" s="130">
        <v>1523.5746536254901</v>
      </c>
      <c r="AG971" s="130">
        <v>1696.9722061157199</v>
      </c>
      <c r="AH971" s="130">
        <v>16.6007132771669</v>
      </c>
      <c r="AI971" s="130">
        <v>692.879306793213</v>
      </c>
      <c r="AL971" s="130">
        <v>900.00004336039297</v>
      </c>
      <c r="AM971" s="130">
        <v>69.304696528117304</v>
      </c>
    </row>
    <row r="972" spans="1:39" ht="16.5" hidden="1" x14ac:dyDescent="0.5">
      <c r="A972" s="20" t="str">
        <f>INDEX(Resource_Match!$B$2:$B$17,MATCH($H972,Resource_Match!$C$2:$C$17,0))</f>
        <v>Solar</v>
      </c>
      <c r="B972" s="20" t="str">
        <f>INDEX(Resource_Match!$A$2:$A$17,MATCH($H972,Resource_Match!$C$2:$C$17,0))</f>
        <v>Utility Solar</v>
      </c>
      <c r="C972" s="20" t="str">
        <f>IFERROR(INDEX(Project_Match!$C$3:$C$151,MATCH(I972,Project_Match!$A$3:$A$151,0)),"")</f>
        <v>New Solar</v>
      </c>
      <c r="D972" s="129" t="s">
        <v>410</v>
      </c>
      <c r="E972" s="129">
        <v>0</v>
      </c>
      <c r="F972" s="129" t="s">
        <v>407</v>
      </c>
      <c r="G972" s="130" t="s">
        <v>407</v>
      </c>
      <c r="H972" s="130" t="s">
        <v>45</v>
      </c>
      <c r="I972" s="130" t="s">
        <v>230</v>
      </c>
      <c r="J972" s="129">
        <v>2050</v>
      </c>
      <c r="K972" s="130">
        <v>1</v>
      </c>
      <c r="L972" s="130">
        <v>20</v>
      </c>
      <c r="M972" s="130">
        <v>5.4000000953674299</v>
      </c>
      <c r="N972" s="130">
        <v>26.534307356838799</v>
      </c>
      <c r="O972" s="130">
        <v>41.737923860549898</v>
      </c>
      <c r="P972" s="130">
        <v>23.823015902140401</v>
      </c>
      <c r="R972" s="130">
        <v>4750.1800460815402</v>
      </c>
      <c r="T972" s="130">
        <v>4262</v>
      </c>
      <c r="U972" s="130">
        <v>365</v>
      </c>
      <c r="AB972" s="130">
        <v>1443.9</v>
      </c>
      <c r="AC972" s="130">
        <v>1443.8994445800799</v>
      </c>
      <c r="AD972" s="130">
        <v>34.5944242316478</v>
      </c>
      <c r="AF972" s="130">
        <v>1443.8994445800799</v>
      </c>
      <c r="AG972" s="130">
        <v>1608.22914886475</v>
      </c>
      <c r="AH972" s="130">
        <v>16.6007132771669</v>
      </c>
      <c r="AI972" s="130">
        <v>692.879306793213</v>
      </c>
      <c r="AL972" s="130">
        <v>900.00004336039297</v>
      </c>
      <c r="AM972" s="130">
        <v>148.97990557352799</v>
      </c>
    </row>
    <row r="973" spans="1:39" ht="16.5" hidden="1" x14ac:dyDescent="0.5">
      <c r="A973" s="20" t="str">
        <f>INDEX(Resource_Match!$B$2:$B$17,MATCH($H973,Resource_Match!$C$2:$C$17,0))</f>
        <v>Solar</v>
      </c>
      <c r="B973" s="20" t="str">
        <f>INDEX(Resource_Match!$A$2:$A$17,MATCH($H973,Resource_Match!$C$2:$C$17,0))</f>
        <v>Utility Solar</v>
      </c>
      <c r="C973" s="20" t="str">
        <f>IFERROR(INDEX(Project_Match!$C$3:$C$151,MATCH(I973,Project_Match!$A$3:$A$151,0)),"")</f>
        <v>New Solar</v>
      </c>
      <c r="D973" s="129" t="s">
        <v>410</v>
      </c>
      <c r="E973" s="129">
        <v>0</v>
      </c>
      <c r="F973" s="129" t="s">
        <v>407</v>
      </c>
      <c r="G973" s="130" t="s">
        <v>407</v>
      </c>
      <c r="H973" s="130" t="s">
        <v>45</v>
      </c>
      <c r="I973" s="130" t="s">
        <v>235</v>
      </c>
      <c r="J973" s="129">
        <v>2050</v>
      </c>
      <c r="K973" s="130">
        <v>1</v>
      </c>
      <c r="L973" s="130">
        <v>20</v>
      </c>
      <c r="M973" s="130">
        <v>5.4000000953674299</v>
      </c>
      <c r="N973" s="130">
        <v>26.534307356838799</v>
      </c>
      <c r="O973" s="130">
        <v>41.737923860549898</v>
      </c>
      <c r="P973" s="130">
        <v>23.823015902140401</v>
      </c>
      <c r="R973" s="130">
        <v>4750.1800460815402</v>
      </c>
      <c r="T973" s="130">
        <v>4262</v>
      </c>
      <c r="U973" s="130">
        <v>365</v>
      </c>
      <c r="AB973" s="130">
        <v>1405.01</v>
      </c>
      <c r="AC973" s="130">
        <v>1405.0127410888699</v>
      </c>
      <c r="AD973" s="130">
        <v>33.662736694406199</v>
      </c>
      <c r="AF973" s="130">
        <v>1405.0127410888699</v>
      </c>
      <c r="AG973" s="130">
        <v>1564.9167785644499</v>
      </c>
      <c r="AH973" s="130">
        <v>16.6007132771669</v>
      </c>
      <c r="AI973" s="130">
        <v>692.879306793213</v>
      </c>
      <c r="AL973" s="130">
        <v>900.00004336039297</v>
      </c>
      <c r="AM973" s="130">
        <v>187.86660906473799</v>
      </c>
    </row>
    <row r="974" spans="1:39" ht="16.5" hidden="1" x14ac:dyDescent="0.5">
      <c r="A974" s="20" t="str">
        <f>INDEX(Resource_Match!$B$2:$B$17,MATCH($H974,Resource_Match!$C$2:$C$17,0))</f>
        <v>Solar</v>
      </c>
      <c r="B974" s="20" t="str">
        <f>INDEX(Resource_Match!$A$2:$A$17,MATCH($H974,Resource_Match!$C$2:$C$17,0))</f>
        <v>Utility Solar</v>
      </c>
      <c r="C974" s="20" t="str">
        <f>IFERROR(INDEX(Project_Match!$C$3:$C$151,MATCH(I974,Project_Match!$A$3:$A$151,0)),"")</f>
        <v>New Solar</v>
      </c>
      <c r="D974" s="129" t="s">
        <v>410</v>
      </c>
      <c r="E974" s="129">
        <v>0</v>
      </c>
      <c r="F974" s="129" t="s">
        <v>407</v>
      </c>
      <c r="G974" s="130" t="s">
        <v>407</v>
      </c>
      <c r="H974" s="130" t="s">
        <v>45</v>
      </c>
      <c r="I974" s="130" t="s">
        <v>341</v>
      </c>
      <c r="J974" s="129">
        <v>2050</v>
      </c>
      <c r="K974" s="130">
        <v>20</v>
      </c>
      <c r="L974" s="130">
        <v>400</v>
      </c>
      <c r="M974" s="130">
        <v>108.000007629395</v>
      </c>
      <c r="N974" s="130">
        <v>26.534307492922402</v>
      </c>
      <c r="O974" s="130">
        <v>834.75848770141602</v>
      </c>
      <c r="P974" s="130">
        <v>23.8230162015244</v>
      </c>
      <c r="R974" s="130">
        <v>95003.600601196304</v>
      </c>
      <c r="T974" s="130">
        <v>85240</v>
      </c>
      <c r="U974" s="130">
        <v>7300</v>
      </c>
      <c r="AB974" s="130">
        <v>27716.02</v>
      </c>
      <c r="AC974" s="130">
        <v>27716.018676757802</v>
      </c>
      <c r="AD974" s="130">
        <v>33.202440089080604</v>
      </c>
      <c r="AF974" s="130">
        <v>27716.018676757802</v>
      </c>
      <c r="AG974" s="130">
        <v>30870.369750976599</v>
      </c>
      <c r="AH974" s="130">
        <v>16.600712904032001</v>
      </c>
      <c r="AI974" s="130">
        <v>13857.5859985352</v>
      </c>
      <c r="AL974" s="130">
        <v>18000.0018208822</v>
      </c>
      <c r="AM974" s="130">
        <v>4141.5691426595404</v>
      </c>
    </row>
    <row r="975" spans="1:39" ht="16.5" hidden="1" x14ac:dyDescent="0.5">
      <c r="A975" s="20" t="str">
        <f>INDEX(Resource_Match!$B$2:$B$17,MATCH($H975,Resource_Match!$C$2:$C$17,0))</f>
        <v>Solar</v>
      </c>
      <c r="B975" s="20" t="str">
        <f>INDEX(Resource_Match!$A$2:$A$17,MATCH($H975,Resource_Match!$C$2:$C$17,0))</f>
        <v>Utility Solar</v>
      </c>
      <c r="C975" s="20" t="str">
        <f>IFERROR(INDEX(Project_Match!$C$3:$C$151,MATCH(I975,Project_Match!$A$3:$A$151,0)),"")</f>
        <v>New Solar</v>
      </c>
      <c r="D975" s="129" t="s">
        <v>410</v>
      </c>
      <c r="E975" s="129">
        <v>0</v>
      </c>
      <c r="F975" s="129" t="s">
        <v>407</v>
      </c>
      <c r="G975" s="130" t="s">
        <v>407</v>
      </c>
      <c r="H975" s="130" t="s">
        <v>45</v>
      </c>
      <c r="I975" s="130" t="s">
        <v>344</v>
      </c>
      <c r="J975" s="129">
        <v>2050</v>
      </c>
      <c r="K975" s="130">
        <v>6</v>
      </c>
      <c r="L975" s="130">
        <v>120</v>
      </c>
      <c r="M975" s="130">
        <v>32.400001525878899</v>
      </c>
      <c r="N975" s="130">
        <v>26.534306948587801</v>
      </c>
      <c r="O975" s="130">
        <v>250.42755031585699</v>
      </c>
      <c r="P975" s="130">
        <v>23.823016582558701</v>
      </c>
      <c r="R975" s="130">
        <v>28501.080078125</v>
      </c>
      <c r="T975" s="130">
        <v>25572</v>
      </c>
      <c r="U975" s="130">
        <v>2190</v>
      </c>
      <c r="AB975" s="130">
        <v>7974.41</v>
      </c>
      <c r="AC975" s="130">
        <v>7974.4059448242197</v>
      </c>
      <c r="AD975" s="130">
        <v>31.843165557329201</v>
      </c>
      <c r="AF975" s="130">
        <v>7974.4059448242197</v>
      </c>
      <c r="AG975" s="130">
        <v>8881.9700317382794</v>
      </c>
      <c r="AH975" s="130">
        <v>16.600711736735899</v>
      </c>
      <c r="AI975" s="130">
        <v>4157.2755737304697</v>
      </c>
      <c r="AL975" s="130">
        <v>5400.0004191080798</v>
      </c>
      <c r="AM975" s="130">
        <v>1582.87004801433</v>
      </c>
    </row>
    <row r="976" spans="1:39" ht="16.5" hidden="1" x14ac:dyDescent="0.5">
      <c r="A976" s="20" t="str">
        <f>INDEX(Resource_Match!$B$2:$B$17,MATCH($H976,Resource_Match!$C$2:$C$17,0))</f>
        <v>Battery Storage</v>
      </c>
      <c r="B976" s="20" t="str">
        <f>INDEX(Resource_Match!$A$2:$A$17,MATCH($H976,Resource_Match!$C$2:$C$17,0))</f>
        <v>Battery Storage</v>
      </c>
      <c r="C976" s="20" t="str">
        <f>IFERROR(INDEX(Project_Match!$C$3:$C$151,MATCH(I976,Project_Match!$A$3:$A$151,0)),"")</f>
        <v>New Paired Battery</v>
      </c>
      <c r="D976" s="129" t="s">
        <v>410</v>
      </c>
      <c r="E976" s="129">
        <v>0</v>
      </c>
      <c r="F976" s="129" t="s">
        <v>407</v>
      </c>
      <c r="G976" s="130" t="s">
        <v>407</v>
      </c>
      <c r="H976" s="130" t="s">
        <v>61</v>
      </c>
      <c r="I976" s="130" t="s">
        <v>372</v>
      </c>
      <c r="J976" s="129">
        <v>2050</v>
      </c>
      <c r="K976" s="130">
        <v>9</v>
      </c>
      <c r="L976" s="130">
        <v>36</v>
      </c>
      <c r="M976" s="130">
        <v>28.800001144409201</v>
      </c>
      <c r="N976" s="130">
        <v>100.00000079835699</v>
      </c>
      <c r="AE976" s="130">
        <v>4115.8531494140598</v>
      </c>
      <c r="AF976" s="130">
        <v>4115.8531494140598</v>
      </c>
      <c r="AG976" s="130">
        <v>4115.8531494140598</v>
      </c>
      <c r="AL976" s="130">
        <v>4800.0003372192396</v>
      </c>
      <c r="AM976" s="130">
        <v>684.14718780518206</v>
      </c>
    </row>
    <row r="977" spans="1:39" ht="16.5" hidden="1" x14ac:dyDescent="0.5">
      <c r="A977" s="20" t="str">
        <f>INDEX(Resource_Match!$B$2:$B$17,MATCH($H977,Resource_Match!$C$2:$C$17,0))</f>
        <v>Solar</v>
      </c>
      <c r="B977" s="20" t="str">
        <f>INDEX(Resource_Match!$A$2:$A$17,MATCH($H977,Resource_Match!$C$2:$C$17,0))</f>
        <v>Utility Solar</v>
      </c>
      <c r="C977" s="20" t="str">
        <f>IFERROR(INDEX(Project_Match!$C$3:$C$151,MATCH(I977,Project_Match!$A$3:$A$151,0)),"")</f>
        <v>New Paired Solar</v>
      </c>
      <c r="D977" s="129" t="s">
        <v>410</v>
      </c>
      <c r="E977" s="129">
        <v>0</v>
      </c>
      <c r="F977" s="129" t="s">
        <v>407</v>
      </c>
      <c r="G977" s="130" t="s">
        <v>407</v>
      </c>
      <c r="H977" s="130" t="s">
        <v>45</v>
      </c>
      <c r="I977" s="130" t="s">
        <v>382</v>
      </c>
      <c r="J977" s="129">
        <v>2050</v>
      </c>
      <c r="K977" s="130">
        <v>3</v>
      </c>
      <c r="L977" s="130">
        <v>60</v>
      </c>
      <c r="M977" s="130">
        <v>16.200000762939499</v>
      </c>
      <c r="N977" s="130">
        <v>26.534306948587801</v>
      </c>
      <c r="O977" s="130">
        <v>125.213775157928</v>
      </c>
      <c r="P977" s="130">
        <v>23.823016582558701</v>
      </c>
      <c r="R977" s="130">
        <v>14250.5400390625</v>
      </c>
      <c r="T977" s="130">
        <v>12786</v>
      </c>
      <c r="U977" s="130">
        <v>1095</v>
      </c>
      <c r="AB977" s="130">
        <v>2719.87</v>
      </c>
      <c r="AC977" s="130">
        <v>2719.87379455566</v>
      </c>
      <c r="AD977" s="130">
        <v>21.721841635436402</v>
      </c>
      <c r="AF977" s="130">
        <v>2719.87379455566</v>
      </c>
      <c r="AG977" s="130">
        <v>3029.4216003418001</v>
      </c>
      <c r="AH977" s="130">
        <v>16.600711736735899</v>
      </c>
      <c r="AI977" s="130">
        <v>2078.6377868652298</v>
      </c>
      <c r="AL977" s="130">
        <v>2700.0002095540399</v>
      </c>
      <c r="AM977" s="130">
        <v>2058.7642018636102</v>
      </c>
    </row>
    <row r="978" spans="1:39" ht="16.5" hidden="1" x14ac:dyDescent="0.5">
      <c r="A978" s="20" t="str">
        <f>INDEX(Resource_Match!$B$2:$B$17,MATCH($H978,Resource_Match!$C$2:$C$17,0))</f>
        <v>Capacity Only PPA</v>
      </c>
      <c r="B978" s="20" t="str">
        <f>INDEX(Resource_Match!$A$2:$A$17,MATCH($H978,Resource_Match!$C$2:$C$17,0))</f>
        <v>Capacity Only PPA</v>
      </c>
      <c r="C978" s="20" t="str">
        <f>IFERROR(INDEX(Project_Match!$C$3:$C$151,MATCH(I978,Project_Match!$A$3:$A$151,0)),"")</f>
        <v/>
      </c>
      <c r="D978" s="129" t="s">
        <v>410</v>
      </c>
      <c r="E978" s="129">
        <v>0</v>
      </c>
      <c r="F978" s="129" t="s">
        <v>407</v>
      </c>
      <c r="G978" s="130" t="s">
        <v>407</v>
      </c>
      <c r="H978" s="130" t="s">
        <v>402</v>
      </c>
      <c r="I978" s="130" t="s">
        <v>436</v>
      </c>
      <c r="J978" s="129">
        <v>2050</v>
      </c>
      <c r="K978" s="130">
        <v>4</v>
      </c>
      <c r="L978" s="130">
        <v>200</v>
      </c>
      <c r="M978" s="130">
        <v>200</v>
      </c>
      <c r="N978" s="130">
        <v>0</v>
      </c>
      <c r="AE978" s="130">
        <v>23556.4423828125</v>
      </c>
      <c r="AF978" s="130">
        <v>23556.4423828125</v>
      </c>
      <c r="AG978" s="130">
        <v>23556.4423828125</v>
      </c>
      <c r="AL978" s="130">
        <v>33333.334350585901</v>
      </c>
      <c r="AM978" s="130">
        <v>9776.8919677734393</v>
      </c>
    </row>
    <row r="979" spans="1:39" x14ac:dyDescent="0.5">
      <c r="A979" s="20" t="str">
        <f>INDEX(Resource_Match!$B$2:$B$17,MATCH($H979,Resource_Match!$C$2:$C$17,0))</f>
        <v>Gas</v>
      </c>
      <c r="B979" s="20" t="str">
        <f>INDEX(Resource_Match!$A$2:$A$17,MATCH($H979,Resource_Match!$C$2:$C$17,0))</f>
        <v>Gas</v>
      </c>
      <c r="C979" s="20" t="str">
        <f>IFERROR(INDEX(Project_Match!$C$3:$C$151,MATCH(I979,Project_Match!$A$3:$A$151,0)),"")</f>
        <v/>
      </c>
      <c r="D979" s="129" t="s">
        <v>410</v>
      </c>
      <c r="E979" s="129">
        <v>0</v>
      </c>
      <c r="F979" s="129" t="s">
        <v>407</v>
      </c>
      <c r="G979" s="130" t="s">
        <v>407</v>
      </c>
      <c r="H979" s="130" t="s">
        <v>41</v>
      </c>
      <c r="I979" s="130" t="s">
        <v>445</v>
      </c>
      <c r="J979" s="129">
        <v>2050</v>
      </c>
      <c r="K979" s="130">
        <v>1</v>
      </c>
      <c r="L979" s="130">
        <v>125</v>
      </c>
      <c r="M979" s="130">
        <v>125</v>
      </c>
      <c r="N979" s="130">
        <v>87.457646757500399</v>
      </c>
      <c r="AE979" s="130">
        <v>1791.6172485351599</v>
      </c>
      <c r="AF979" s="130">
        <v>1791.6172485351599</v>
      </c>
      <c r="AG979" s="130">
        <v>1791.6172485351599</v>
      </c>
      <c r="AL979" s="130">
        <v>20833.3339691162</v>
      </c>
      <c r="AM979" s="130">
        <v>19041.716720581098</v>
      </c>
    </row>
    <row r="980" spans="1:39" ht="16.5" hidden="1" x14ac:dyDescent="0.5">
      <c r="A980" s="20" t="e">
        <f>INDEX(Resource_Match!$B$2:$B$17,MATCH($H980,Resource_Match!$C$2:$C$17,0))</f>
        <v>#N/A</v>
      </c>
      <c r="B980" s="20" t="e">
        <f>INDEX(Resource_Match!$A$2:$A$17,MATCH($H980,Resource_Match!$C$2:$C$17,0))</f>
        <v>#N/A</v>
      </c>
      <c r="C980" s="20" t="str">
        <f>IFERROR(INDEX(Project_Match!$C$3:$C$151,MATCH(I980,Project_Match!$A$3:$A$151,0)),"")</f>
        <v/>
      </c>
    </row>
    <row r="981" spans="1:39" ht="16.5" hidden="1" x14ac:dyDescent="0.5">
      <c r="A981" s="20" t="e">
        <f>INDEX(Resource_Match!$B$2:$B$17,MATCH($H981,Resource_Match!$C$2:$C$17,0))</f>
        <v>#N/A</v>
      </c>
      <c r="B981" s="20" t="e">
        <f>INDEX(Resource_Match!$A$2:$A$17,MATCH($H981,Resource_Match!$C$2:$C$17,0))</f>
        <v>#N/A</v>
      </c>
      <c r="C981" s="20" t="str">
        <f>IFERROR(INDEX(Project_Match!$C$3:$C$151,MATCH(I981,Project_Match!$A$3:$A$151,0)),"")</f>
        <v/>
      </c>
    </row>
    <row r="982" spans="1:39" ht="16.5" hidden="1" x14ac:dyDescent="0.5">
      <c r="A982" s="20" t="e">
        <f>INDEX(Resource_Match!$B$2:$B$17,MATCH($H982,Resource_Match!$C$2:$C$17,0))</f>
        <v>#N/A</v>
      </c>
      <c r="B982" s="20" t="e">
        <f>INDEX(Resource_Match!$A$2:$A$17,MATCH($H982,Resource_Match!$C$2:$C$17,0))</f>
        <v>#N/A</v>
      </c>
      <c r="C982" s="20" t="str">
        <f>IFERROR(INDEX(Project_Match!$C$3:$C$151,MATCH(I982,Project_Match!$A$3:$A$151,0)),"")</f>
        <v/>
      </c>
    </row>
    <row r="983" spans="1:39" ht="16.5" hidden="1" x14ac:dyDescent="0.5">
      <c r="A983" s="20" t="e">
        <f>INDEX(Resource_Match!$B$2:$B$17,MATCH($H983,Resource_Match!$C$2:$C$17,0))</f>
        <v>#N/A</v>
      </c>
      <c r="B983" s="20" t="e">
        <f>INDEX(Resource_Match!$A$2:$A$17,MATCH($H983,Resource_Match!$C$2:$C$17,0))</f>
        <v>#N/A</v>
      </c>
      <c r="C983" s="20" t="str">
        <f>IFERROR(INDEX(Project_Match!$C$3:$C$151,MATCH(I983,Project_Match!$A$3:$A$151,0)),"")</f>
        <v/>
      </c>
    </row>
    <row r="984" spans="1:39" ht="16.5" hidden="1" x14ac:dyDescent="0.5">
      <c r="A984" s="20" t="e">
        <f>INDEX(Resource_Match!$B$2:$B$17,MATCH($H984,Resource_Match!$C$2:$C$17,0))</f>
        <v>#N/A</v>
      </c>
      <c r="B984" s="20" t="e">
        <f>INDEX(Resource_Match!$A$2:$A$17,MATCH($H984,Resource_Match!$C$2:$C$17,0))</f>
        <v>#N/A</v>
      </c>
      <c r="C984" s="20" t="str">
        <f>IFERROR(INDEX(Project_Match!$C$3:$C$151,MATCH(I984,Project_Match!$A$3:$A$151,0)),"")</f>
        <v/>
      </c>
    </row>
    <row r="985" spans="1:39" ht="16.5" hidden="1" x14ac:dyDescent="0.5">
      <c r="A985" s="20" t="e">
        <f>INDEX(Resource_Match!$B$2:$B$17,MATCH($H985,Resource_Match!$C$2:$C$17,0))</f>
        <v>#N/A</v>
      </c>
      <c r="B985" s="20" t="e">
        <f>INDEX(Resource_Match!$A$2:$A$17,MATCH($H985,Resource_Match!$C$2:$C$17,0))</f>
        <v>#N/A</v>
      </c>
      <c r="C985" s="20" t="str">
        <f>IFERROR(INDEX(Project_Match!$C$3:$C$151,MATCH(I985,Project_Match!$A$3:$A$151,0)),"")</f>
        <v/>
      </c>
    </row>
    <row r="986" spans="1:39" ht="16.5" hidden="1" x14ac:dyDescent="0.5">
      <c r="A986" s="20" t="e">
        <f>INDEX(Resource_Match!$B$2:$B$17,MATCH($H986,Resource_Match!$C$2:$C$17,0))</f>
        <v>#N/A</v>
      </c>
      <c r="B986" s="20" t="e">
        <f>INDEX(Resource_Match!$A$2:$A$17,MATCH($H986,Resource_Match!$C$2:$C$17,0))</f>
        <v>#N/A</v>
      </c>
      <c r="C986" s="20" t="str">
        <f>IFERROR(INDEX(Project_Match!$C$3:$C$151,MATCH(I986,Project_Match!$A$3:$A$151,0)),"")</f>
        <v/>
      </c>
    </row>
    <row r="987" spans="1:39" ht="16.5" hidden="1" x14ac:dyDescent="0.5">
      <c r="A987" s="20" t="e">
        <f>INDEX(Resource_Match!$B$2:$B$17,MATCH($H987,Resource_Match!$C$2:$C$17,0))</f>
        <v>#N/A</v>
      </c>
      <c r="B987" s="20" t="e">
        <f>INDEX(Resource_Match!$A$2:$A$17,MATCH($H987,Resource_Match!$C$2:$C$17,0))</f>
        <v>#N/A</v>
      </c>
      <c r="C987" s="20" t="str">
        <f>IFERROR(INDEX(Project_Match!$C$3:$C$151,MATCH(I987,Project_Match!$A$3:$A$151,0)),"")</f>
        <v/>
      </c>
    </row>
    <row r="988" spans="1:39" ht="16.5" hidden="1" x14ac:dyDescent="0.5">
      <c r="A988" s="20" t="e">
        <f>INDEX(Resource_Match!$B$2:$B$17,MATCH($H988,Resource_Match!$C$2:$C$17,0))</f>
        <v>#N/A</v>
      </c>
      <c r="B988" s="20" t="e">
        <f>INDEX(Resource_Match!$A$2:$A$17,MATCH($H988,Resource_Match!$C$2:$C$17,0))</f>
        <v>#N/A</v>
      </c>
      <c r="C988" s="20" t="str">
        <f>IFERROR(INDEX(Project_Match!$C$3:$C$151,MATCH(I988,Project_Match!$A$3:$A$151,0)),"")</f>
        <v/>
      </c>
    </row>
    <row r="989" spans="1:39" ht="16.5" hidden="1" x14ac:dyDescent="0.5">
      <c r="A989" s="20" t="e">
        <f>INDEX(Resource_Match!$B$2:$B$17,MATCH($H989,Resource_Match!$C$2:$C$17,0))</f>
        <v>#N/A</v>
      </c>
      <c r="B989" s="20" t="e">
        <f>INDEX(Resource_Match!$A$2:$A$17,MATCH($H989,Resource_Match!$C$2:$C$17,0))</f>
        <v>#N/A</v>
      </c>
      <c r="C989" s="20" t="str">
        <f>IFERROR(INDEX(Project_Match!$C$3:$C$151,MATCH(I989,Project_Match!$A$3:$A$151,0)),"")</f>
        <v/>
      </c>
    </row>
    <row r="990" spans="1:39" ht="16.5" hidden="1" x14ac:dyDescent="0.5">
      <c r="A990" s="20" t="e">
        <f>INDEX(Resource_Match!$B$2:$B$17,MATCH($H990,Resource_Match!$C$2:$C$17,0))</f>
        <v>#N/A</v>
      </c>
      <c r="B990" s="20" t="e">
        <f>INDEX(Resource_Match!$A$2:$A$17,MATCH($H990,Resource_Match!$C$2:$C$17,0))</f>
        <v>#N/A</v>
      </c>
      <c r="C990" s="20" t="str">
        <f>IFERROR(INDEX(Project_Match!$C$3:$C$151,MATCH(I990,Project_Match!$A$3:$A$151,0)),"")</f>
        <v/>
      </c>
    </row>
    <row r="991" spans="1:39" ht="16.5" hidden="1" x14ac:dyDescent="0.5">
      <c r="A991" s="20" t="e">
        <f>INDEX(Resource_Match!$B$2:$B$17,MATCH($H991,Resource_Match!$C$2:$C$17,0))</f>
        <v>#N/A</v>
      </c>
      <c r="B991" s="20" t="e">
        <f>INDEX(Resource_Match!$A$2:$A$17,MATCH($H991,Resource_Match!$C$2:$C$17,0))</f>
        <v>#N/A</v>
      </c>
      <c r="C991" s="20" t="str">
        <f>IFERROR(INDEX(Project_Match!$C$3:$C$151,MATCH(I991,Project_Match!$A$3:$A$151,0)),"")</f>
        <v/>
      </c>
    </row>
    <row r="992" spans="1:39" ht="16.5" hidden="1" x14ac:dyDescent="0.5">
      <c r="A992" s="20" t="e">
        <f>INDEX(Resource_Match!$B$2:$B$17,MATCH($H992,Resource_Match!$C$2:$C$17,0))</f>
        <v>#N/A</v>
      </c>
      <c r="B992" s="20" t="e">
        <f>INDEX(Resource_Match!$A$2:$A$17,MATCH($H992,Resource_Match!$C$2:$C$17,0))</f>
        <v>#N/A</v>
      </c>
      <c r="C992" s="20" t="str">
        <f>IFERROR(INDEX(Project_Match!$C$3:$C$151,MATCH(I992,Project_Match!$A$3:$A$151,0)),"")</f>
        <v/>
      </c>
    </row>
    <row r="993" spans="1:3" ht="16.5" hidden="1" x14ac:dyDescent="0.5">
      <c r="A993" s="20" t="e">
        <f>INDEX(Resource_Match!$B$2:$B$17,MATCH($H993,Resource_Match!$C$2:$C$17,0))</f>
        <v>#N/A</v>
      </c>
      <c r="B993" s="20" t="e">
        <f>INDEX(Resource_Match!$A$2:$A$17,MATCH($H993,Resource_Match!$C$2:$C$17,0))</f>
        <v>#N/A</v>
      </c>
      <c r="C993" s="20" t="str">
        <f>IFERROR(INDEX(Project_Match!$C$3:$C$151,MATCH(I993,Project_Match!$A$3:$A$151,0)),"")</f>
        <v/>
      </c>
    </row>
    <row r="994" spans="1:3" ht="16.5" hidden="1" x14ac:dyDescent="0.5">
      <c r="A994" s="20" t="e">
        <f>INDEX(Resource_Match!$B$2:$B$17,MATCH($H994,Resource_Match!$C$2:$C$17,0))</f>
        <v>#N/A</v>
      </c>
      <c r="B994" s="20" t="e">
        <f>INDEX(Resource_Match!$A$2:$A$17,MATCH($H994,Resource_Match!$C$2:$C$17,0))</f>
        <v>#N/A</v>
      </c>
      <c r="C994" s="20" t="str">
        <f>IFERROR(INDEX(Project_Match!$C$3:$C$151,MATCH(I994,Project_Match!$A$3:$A$151,0)),"")</f>
        <v/>
      </c>
    </row>
    <row r="995" spans="1:3" ht="16.5" hidden="1" x14ac:dyDescent="0.5">
      <c r="A995" s="20" t="e">
        <f>INDEX(Resource_Match!$B$2:$B$17,MATCH($H995,Resource_Match!$C$2:$C$17,0))</f>
        <v>#N/A</v>
      </c>
      <c r="B995" s="20" t="e">
        <f>INDEX(Resource_Match!$A$2:$A$17,MATCH($H995,Resource_Match!$C$2:$C$17,0))</f>
        <v>#N/A</v>
      </c>
      <c r="C995" s="20" t="str">
        <f>IFERROR(INDEX(Project_Match!$C$3:$C$151,MATCH(I995,Project_Match!$A$3:$A$151,0)),"")</f>
        <v/>
      </c>
    </row>
    <row r="996" spans="1:3" ht="16.5" hidden="1" x14ac:dyDescent="0.5">
      <c r="A996" s="20" t="e">
        <f>INDEX(Resource_Match!$B$2:$B$17,MATCH($H996,Resource_Match!$C$2:$C$17,0))</f>
        <v>#N/A</v>
      </c>
      <c r="B996" s="20" t="e">
        <f>INDEX(Resource_Match!$A$2:$A$17,MATCH($H996,Resource_Match!$C$2:$C$17,0))</f>
        <v>#N/A</v>
      </c>
      <c r="C996" s="20" t="str">
        <f>IFERROR(INDEX(Project_Match!$C$3:$C$151,MATCH(I996,Project_Match!$A$3:$A$151,0)),"")</f>
        <v/>
      </c>
    </row>
    <row r="997" spans="1:3" ht="16.5" hidden="1" x14ac:dyDescent="0.5">
      <c r="A997" s="20" t="e">
        <f>INDEX(Resource_Match!$B$2:$B$17,MATCH($H997,Resource_Match!$C$2:$C$17,0))</f>
        <v>#N/A</v>
      </c>
      <c r="B997" s="20" t="e">
        <f>INDEX(Resource_Match!$A$2:$A$17,MATCH($H997,Resource_Match!$C$2:$C$17,0))</f>
        <v>#N/A</v>
      </c>
      <c r="C997" s="20" t="str">
        <f>IFERROR(INDEX(Project_Match!$C$3:$C$151,MATCH(I997,Project_Match!$A$3:$A$151,0)),"")</f>
        <v/>
      </c>
    </row>
    <row r="998" spans="1:3" ht="16.5" hidden="1" x14ac:dyDescent="0.5">
      <c r="A998" s="20" t="e">
        <f>INDEX(Resource_Match!$B$2:$B$17,MATCH($H998,Resource_Match!$C$2:$C$17,0))</f>
        <v>#N/A</v>
      </c>
      <c r="B998" s="20" t="e">
        <f>INDEX(Resource_Match!$A$2:$A$17,MATCH($H998,Resource_Match!$C$2:$C$17,0))</f>
        <v>#N/A</v>
      </c>
      <c r="C998" s="20" t="str">
        <f>IFERROR(INDEX(Project_Match!$C$3:$C$151,MATCH(I998,Project_Match!$A$3:$A$151,0)),"")</f>
        <v/>
      </c>
    </row>
    <row r="999" spans="1:3" ht="16.5" hidden="1" x14ac:dyDescent="0.5">
      <c r="A999" s="20" t="e">
        <f>INDEX(Resource_Match!$B$2:$B$17,MATCH($H999,Resource_Match!$C$2:$C$17,0))</f>
        <v>#N/A</v>
      </c>
      <c r="B999" s="20" t="e">
        <f>INDEX(Resource_Match!$A$2:$A$17,MATCH($H999,Resource_Match!$C$2:$C$17,0))</f>
        <v>#N/A</v>
      </c>
      <c r="C999" s="20" t="str">
        <f>IFERROR(INDEX(Project_Match!$C$3:$C$151,MATCH(I999,Project_Match!$A$3:$A$151,0)),"")</f>
        <v/>
      </c>
    </row>
    <row r="1000" spans="1:3" ht="16.5" hidden="1" x14ac:dyDescent="0.5">
      <c r="A1000" s="20" t="e">
        <f>INDEX(Resource_Match!$B$2:$B$17,MATCH($H1000,Resource_Match!$C$2:$C$17,0))</f>
        <v>#N/A</v>
      </c>
      <c r="B1000" s="20" t="e">
        <f>INDEX(Resource_Match!$A$2:$A$17,MATCH($H1000,Resource_Match!$C$2:$C$17,0))</f>
        <v>#N/A</v>
      </c>
      <c r="C1000" s="20" t="str">
        <f>IFERROR(INDEX(Project_Match!$C$3:$C$151,MATCH(I1000,Project_Match!$A$3:$A$151,0)),"")</f>
        <v/>
      </c>
    </row>
    <row r="1001" spans="1:3" ht="16.5" hidden="1" x14ac:dyDescent="0.5">
      <c r="A1001" s="20" t="e">
        <f>INDEX(Resource_Match!$B$2:$B$17,MATCH($H1001,Resource_Match!$C$2:$C$17,0))</f>
        <v>#N/A</v>
      </c>
      <c r="B1001" s="20" t="e">
        <f>INDEX(Resource_Match!$A$2:$A$17,MATCH($H1001,Resource_Match!$C$2:$C$17,0))</f>
        <v>#N/A</v>
      </c>
      <c r="C1001" s="20" t="str">
        <f>IFERROR(INDEX(Project_Match!$C$3:$C$151,MATCH(I1001,Project_Match!$A$3:$A$151,0)),"")</f>
        <v/>
      </c>
    </row>
    <row r="1002" spans="1:3" ht="16.5" hidden="1" x14ac:dyDescent="0.5">
      <c r="A1002" s="20" t="e">
        <f>INDEX(Resource_Match!$B$2:$B$17,MATCH($H1002,Resource_Match!$C$2:$C$17,0))</f>
        <v>#N/A</v>
      </c>
      <c r="B1002" s="20" t="e">
        <f>INDEX(Resource_Match!$A$2:$A$17,MATCH($H1002,Resource_Match!$C$2:$C$17,0))</f>
        <v>#N/A</v>
      </c>
      <c r="C1002" s="20" t="str">
        <f>IFERROR(INDEX(Project_Match!$C$3:$C$151,MATCH(I1002,Project_Match!$A$3:$A$151,0)),"")</f>
        <v/>
      </c>
    </row>
    <row r="1003" spans="1:3" ht="16.5" hidden="1" x14ac:dyDescent="0.5">
      <c r="A1003" s="20" t="e">
        <f>INDEX(Resource_Match!$B$2:$B$17,MATCH($H1003,Resource_Match!$C$2:$C$17,0))</f>
        <v>#N/A</v>
      </c>
      <c r="B1003" s="20" t="e">
        <f>INDEX(Resource_Match!$A$2:$A$17,MATCH($H1003,Resource_Match!$C$2:$C$17,0))</f>
        <v>#N/A</v>
      </c>
      <c r="C1003" s="20" t="str">
        <f>IFERROR(INDEX(Project_Match!$C$3:$C$151,MATCH(I1003,Project_Match!$A$3:$A$151,0)),"")</f>
        <v/>
      </c>
    </row>
    <row r="1004" spans="1:3" ht="16.5" hidden="1" x14ac:dyDescent="0.5">
      <c r="A1004" s="20" t="e">
        <f>INDEX(Resource_Match!$B$2:$B$17,MATCH($H1004,Resource_Match!$C$2:$C$17,0))</f>
        <v>#N/A</v>
      </c>
      <c r="B1004" s="20" t="e">
        <f>INDEX(Resource_Match!$A$2:$A$17,MATCH($H1004,Resource_Match!$C$2:$C$17,0))</f>
        <v>#N/A</v>
      </c>
      <c r="C1004" s="20" t="str">
        <f>IFERROR(INDEX(Project_Match!$C$3:$C$151,MATCH(I1004,Project_Match!$A$3:$A$151,0)),"")</f>
        <v/>
      </c>
    </row>
    <row r="1005" spans="1:3" ht="16.5" hidden="1" x14ac:dyDescent="0.5">
      <c r="A1005" s="20" t="e">
        <f>INDEX(Resource_Match!$B$2:$B$17,MATCH($H1005,Resource_Match!$C$2:$C$17,0))</f>
        <v>#N/A</v>
      </c>
      <c r="B1005" s="20" t="e">
        <f>INDEX(Resource_Match!$A$2:$A$17,MATCH($H1005,Resource_Match!$C$2:$C$17,0))</f>
        <v>#N/A</v>
      </c>
      <c r="C1005" s="20" t="str">
        <f>IFERROR(INDEX(Project_Match!$C$3:$C$151,MATCH(I1005,Project_Match!$A$3:$A$151,0)),"")</f>
        <v/>
      </c>
    </row>
    <row r="1006" spans="1:3" ht="16.5" hidden="1" x14ac:dyDescent="0.5">
      <c r="A1006" s="20" t="e">
        <f>INDEX(Resource_Match!$B$2:$B$17,MATCH($H1006,Resource_Match!$C$2:$C$17,0))</f>
        <v>#N/A</v>
      </c>
      <c r="B1006" s="20" t="e">
        <f>INDEX(Resource_Match!$A$2:$A$17,MATCH($H1006,Resource_Match!$C$2:$C$17,0))</f>
        <v>#N/A</v>
      </c>
      <c r="C1006" s="20" t="str">
        <f>IFERROR(INDEX(Project_Match!$C$3:$C$151,MATCH(I1006,Project_Match!$A$3:$A$151,0)),"")</f>
        <v/>
      </c>
    </row>
    <row r="1007" spans="1:3" ht="16.5" hidden="1" x14ac:dyDescent="0.5">
      <c r="A1007" s="20" t="e">
        <f>INDEX(Resource_Match!$B$2:$B$17,MATCH($H1007,Resource_Match!$C$2:$C$17,0))</f>
        <v>#N/A</v>
      </c>
      <c r="B1007" s="20" t="e">
        <f>INDEX(Resource_Match!$A$2:$A$17,MATCH($H1007,Resource_Match!$C$2:$C$17,0))</f>
        <v>#N/A</v>
      </c>
      <c r="C1007" s="20" t="str">
        <f>IFERROR(INDEX(Project_Match!$C$3:$C$151,MATCH(I1007,Project_Match!$A$3:$A$151,0)),"")</f>
        <v/>
      </c>
    </row>
    <row r="1008" spans="1:3" ht="16.5" hidden="1" x14ac:dyDescent="0.5">
      <c r="A1008" s="20" t="e">
        <f>INDEX(Resource_Match!$B$2:$B$17,MATCH($H1008,Resource_Match!$C$2:$C$17,0))</f>
        <v>#N/A</v>
      </c>
      <c r="B1008" s="20" t="e">
        <f>INDEX(Resource_Match!$A$2:$A$17,MATCH($H1008,Resource_Match!$C$2:$C$17,0))</f>
        <v>#N/A</v>
      </c>
      <c r="C1008" s="20" t="str">
        <f>IFERROR(INDEX(Project_Match!$C$3:$C$151,MATCH(I1008,Project_Match!$A$3:$A$151,0)),"")</f>
        <v/>
      </c>
    </row>
    <row r="1009" spans="1:3" ht="16.5" hidden="1" x14ac:dyDescent="0.5">
      <c r="A1009" s="20" t="e">
        <f>INDEX(Resource_Match!$B$2:$B$17,MATCH($H1009,Resource_Match!$C$2:$C$17,0))</f>
        <v>#N/A</v>
      </c>
      <c r="B1009" s="20" t="e">
        <f>INDEX(Resource_Match!$A$2:$A$17,MATCH($H1009,Resource_Match!$C$2:$C$17,0))</f>
        <v>#N/A</v>
      </c>
      <c r="C1009" s="20" t="str">
        <f>IFERROR(INDEX(Project_Match!$C$3:$C$151,MATCH(I1009,Project_Match!$A$3:$A$151,0)),"")</f>
        <v/>
      </c>
    </row>
    <row r="1010" spans="1:3" ht="16.5" hidden="1" x14ac:dyDescent="0.5">
      <c r="A1010" s="20" t="e">
        <f>INDEX(Resource_Match!$B$2:$B$17,MATCH($H1010,Resource_Match!$C$2:$C$17,0))</f>
        <v>#N/A</v>
      </c>
      <c r="B1010" s="20" t="e">
        <f>INDEX(Resource_Match!$A$2:$A$17,MATCH($H1010,Resource_Match!$C$2:$C$17,0))</f>
        <v>#N/A</v>
      </c>
      <c r="C1010" s="20" t="str">
        <f>IFERROR(INDEX(Project_Match!$C$3:$C$151,MATCH(I1010,Project_Match!$A$3:$A$151,0)),"")</f>
        <v/>
      </c>
    </row>
    <row r="1011" spans="1:3" ht="16.5" hidden="1" x14ac:dyDescent="0.5">
      <c r="A1011" s="20" t="e">
        <f>INDEX(Resource_Match!$B$2:$B$17,MATCH($H1011,Resource_Match!$C$2:$C$17,0))</f>
        <v>#N/A</v>
      </c>
      <c r="B1011" s="20" t="e">
        <f>INDEX(Resource_Match!$A$2:$A$17,MATCH($H1011,Resource_Match!$C$2:$C$17,0))</f>
        <v>#N/A</v>
      </c>
      <c r="C1011" s="20" t="str">
        <f>IFERROR(INDEX(Project_Match!$C$3:$C$151,MATCH(I1011,Project_Match!$A$3:$A$151,0)),"")</f>
        <v/>
      </c>
    </row>
    <row r="1012" spans="1:3" ht="16.5" hidden="1" x14ac:dyDescent="0.5">
      <c r="A1012" s="20" t="e">
        <f>INDEX(Resource_Match!$B$2:$B$17,MATCH($H1012,Resource_Match!$C$2:$C$17,0))</f>
        <v>#N/A</v>
      </c>
      <c r="B1012" s="20" t="e">
        <f>INDEX(Resource_Match!$A$2:$A$17,MATCH($H1012,Resource_Match!$C$2:$C$17,0))</f>
        <v>#N/A</v>
      </c>
      <c r="C1012" s="20" t="str">
        <f>IFERROR(INDEX(Project_Match!$C$3:$C$151,MATCH(I1012,Project_Match!$A$3:$A$151,0)),"")</f>
        <v/>
      </c>
    </row>
    <row r="1013" spans="1:3" ht="16.5" hidden="1" x14ac:dyDescent="0.5">
      <c r="A1013" s="20" t="e">
        <f>INDEX(Resource_Match!$B$2:$B$17,MATCH($H1013,Resource_Match!$C$2:$C$17,0))</f>
        <v>#N/A</v>
      </c>
      <c r="B1013" s="20" t="e">
        <f>INDEX(Resource_Match!$A$2:$A$17,MATCH($H1013,Resource_Match!$C$2:$C$17,0))</f>
        <v>#N/A</v>
      </c>
      <c r="C1013" s="20" t="str">
        <f>IFERROR(INDEX(Project_Match!$C$3:$C$151,MATCH(I1013,Project_Match!$A$3:$A$151,0)),"")</f>
        <v/>
      </c>
    </row>
    <row r="1014" spans="1:3" ht="16.5" hidden="1" x14ac:dyDescent="0.5">
      <c r="A1014" s="20" t="e">
        <f>INDEX(Resource_Match!$B$2:$B$17,MATCH($H1014,Resource_Match!$C$2:$C$17,0))</f>
        <v>#N/A</v>
      </c>
      <c r="B1014" s="20" t="e">
        <f>INDEX(Resource_Match!$A$2:$A$17,MATCH($H1014,Resource_Match!$C$2:$C$17,0))</f>
        <v>#N/A</v>
      </c>
      <c r="C1014" s="20" t="str">
        <f>IFERROR(INDEX(Project_Match!$C$3:$C$151,MATCH(I1014,Project_Match!$A$3:$A$151,0)),"")</f>
        <v/>
      </c>
    </row>
    <row r="1015" spans="1:3" ht="16.5" hidden="1" x14ac:dyDescent="0.5">
      <c r="A1015" s="20" t="e">
        <f>INDEX(Resource_Match!$B$2:$B$17,MATCH($H1015,Resource_Match!$C$2:$C$17,0))</f>
        <v>#N/A</v>
      </c>
      <c r="B1015" s="20" t="e">
        <f>INDEX(Resource_Match!$A$2:$A$17,MATCH($H1015,Resource_Match!$C$2:$C$17,0))</f>
        <v>#N/A</v>
      </c>
      <c r="C1015" s="20" t="str">
        <f>IFERROR(INDEX(Project_Match!$C$3:$C$151,MATCH(I1015,Project_Match!$A$3:$A$151,0)),"")</f>
        <v/>
      </c>
    </row>
    <row r="1016" spans="1:3" ht="16.5" hidden="1" x14ac:dyDescent="0.5">
      <c r="A1016" s="20" t="e">
        <f>INDEX(Resource_Match!$B$2:$B$17,MATCH($H1016,Resource_Match!$C$2:$C$17,0))</f>
        <v>#N/A</v>
      </c>
      <c r="B1016" s="20" t="e">
        <f>INDEX(Resource_Match!$A$2:$A$17,MATCH($H1016,Resource_Match!$C$2:$C$17,0))</f>
        <v>#N/A</v>
      </c>
      <c r="C1016" s="20" t="str">
        <f>IFERROR(INDEX(Project_Match!$C$3:$C$151,MATCH(I1016,Project_Match!$A$3:$A$151,0)),"")</f>
        <v/>
      </c>
    </row>
    <row r="1017" spans="1:3" ht="16.5" hidden="1" x14ac:dyDescent="0.5">
      <c r="A1017" s="20" t="e">
        <f>INDEX(Resource_Match!$B$2:$B$17,MATCH($H1017,Resource_Match!$C$2:$C$17,0))</f>
        <v>#N/A</v>
      </c>
      <c r="B1017" s="20" t="e">
        <f>INDEX(Resource_Match!$A$2:$A$17,MATCH($H1017,Resource_Match!$C$2:$C$17,0))</f>
        <v>#N/A</v>
      </c>
      <c r="C1017" s="20" t="str">
        <f>IFERROR(INDEX(Project_Match!$C$3:$C$151,MATCH(I1017,Project_Match!$A$3:$A$151,0)),"")</f>
        <v/>
      </c>
    </row>
    <row r="1018" spans="1:3" ht="16.5" hidden="1" x14ac:dyDescent="0.5">
      <c r="A1018" s="20" t="e">
        <f>INDEX(Resource_Match!$B$2:$B$17,MATCH($H1018,Resource_Match!$C$2:$C$17,0))</f>
        <v>#N/A</v>
      </c>
      <c r="B1018" s="20" t="e">
        <f>INDEX(Resource_Match!$A$2:$A$17,MATCH($H1018,Resource_Match!$C$2:$C$17,0))</f>
        <v>#N/A</v>
      </c>
      <c r="C1018" s="20" t="str">
        <f>IFERROR(INDEX(Project_Match!$C$3:$C$151,MATCH(I1018,Project_Match!$A$3:$A$151,0)),"")</f>
        <v/>
      </c>
    </row>
    <row r="1019" spans="1:3" ht="16.5" hidden="1" x14ac:dyDescent="0.5">
      <c r="A1019" s="20" t="e">
        <f>INDEX(Resource_Match!$B$2:$B$17,MATCH($H1019,Resource_Match!$C$2:$C$17,0))</f>
        <v>#N/A</v>
      </c>
      <c r="B1019" s="20" t="e">
        <f>INDEX(Resource_Match!$A$2:$A$17,MATCH($H1019,Resource_Match!$C$2:$C$17,0))</f>
        <v>#N/A</v>
      </c>
      <c r="C1019" s="20" t="str">
        <f>IFERROR(INDEX(Project_Match!$C$3:$C$151,MATCH(I1019,Project_Match!$A$3:$A$151,0)),"")</f>
        <v/>
      </c>
    </row>
    <row r="1020" spans="1:3" ht="16.5" hidden="1" x14ac:dyDescent="0.5">
      <c r="A1020" s="20" t="e">
        <f>INDEX(Resource_Match!$B$2:$B$17,MATCH($H1020,Resource_Match!$C$2:$C$17,0))</f>
        <v>#N/A</v>
      </c>
      <c r="B1020" s="20" t="e">
        <f>INDEX(Resource_Match!$A$2:$A$17,MATCH($H1020,Resource_Match!$C$2:$C$17,0))</f>
        <v>#N/A</v>
      </c>
      <c r="C1020" s="20" t="str">
        <f>IFERROR(INDEX(Project_Match!$C$3:$C$151,MATCH(I1020,Project_Match!$A$3:$A$151,0)),"")</f>
        <v/>
      </c>
    </row>
    <row r="1021" spans="1:3" ht="16.5" hidden="1" x14ac:dyDescent="0.5">
      <c r="A1021" s="20" t="e">
        <f>INDEX(Resource_Match!$B$2:$B$17,MATCH($H1021,Resource_Match!$C$2:$C$17,0))</f>
        <v>#N/A</v>
      </c>
      <c r="B1021" s="20" t="e">
        <f>INDEX(Resource_Match!$A$2:$A$17,MATCH($H1021,Resource_Match!$C$2:$C$17,0))</f>
        <v>#N/A</v>
      </c>
      <c r="C1021" s="20" t="str">
        <f>IFERROR(INDEX(Project_Match!$C$3:$C$151,MATCH(I1021,Project_Match!$A$3:$A$151,0)),"")</f>
        <v/>
      </c>
    </row>
    <row r="1022" spans="1:3" ht="16.5" hidden="1" x14ac:dyDescent="0.5">
      <c r="A1022" s="20" t="e">
        <f>INDEX(Resource_Match!$B$2:$B$17,MATCH($H1022,Resource_Match!$C$2:$C$17,0))</f>
        <v>#N/A</v>
      </c>
      <c r="B1022" s="20" t="e">
        <f>INDEX(Resource_Match!$A$2:$A$17,MATCH($H1022,Resource_Match!$C$2:$C$17,0))</f>
        <v>#N/A</v>
      </c>
      <c r="C1022" s="20" t="str">
        <f>IFERROR(INDEX(Project_Match!$C$3:$C$151,MATCH(I1022,Project_Match!$A$3:$A$151,0)),"")</f>
        <v/>
      </c>
    </row>
    <row r="1023" spans="1:3" ht="16.5" hidden="1" x14ac:dyDescent="0.5">
      <c r="A1023" s="20" t="e">
        <f>INDEX(Resource_Match!$B$2:$B$17,MATCH($H1023,Resource_Match!$C$2:$C$17,0))</f>
        <v>#N/A</v>
      </c>
      <c r="B1023" s="20" t="e">
        <f>INDEX(Resource_Match!$A$2:$A$17,MATCH($H1023,Resource_Match!$C$2:$C$17,0))</f>
        <v>#N/A</v>
      </c>
      <c r="C1023" s="20" t="str">
        <f>IFERROR(INDEX(Project_Match!$C$3:$C$151,MATCH(I1023,Project_Match!$A$3:$A$151,0)),"")</f>
        <v/>
      </c>
    </row>
    <row r="1024" spans="1:3" ht="16.5" hidden="1" x14ac:dyDescent="0.5">
      <c r="A1024" s="20" t="e">
        <f>INDEX(Resource_Match!$B$2:$B$17,MATCH($H1024,Resource_Match!$C$2:$C$17,0))</f>
        <v>#N/A</v>
      </c>
      <c r="B1024" s="20" t="e">
        <f>INDEX(Resource_Match!$A$2:$A$17,MATCH($H1024,Resource_Match!$C$2:$C$17,0))</f>
        <v>#N/A</v>
      </c>
      <c r="C1024" s="20" t="str">
        <f>IFERROR(INDEX(Project_Match!$C$3:$C$151,MATCH(I1024,Project_Match!$A$3:$A$151,0)),"")</f>
        <v/>
      </c>
    </row>
    <row r="1025" spans="1:3" ht="16.5" hidden="1" x14ac:dyDescent="0.5">
      <c r="A1025" s="20" t="e">
        <f>INDEX(Resource_Match!$B$2:$B$17,MATCH($H1025,Resource_Match!$C$2:$C$17,0))</f>
        <v>#N/A</v>
      </c>
      <c r="B1025" s="20" t="e">
        <f>INDEX(Resource_Match!$A$2:$A$17,MATCH($H1025,Resource_Match!$C$2:$C$17,0))</f>
        <v>#N/A</v>
      </c>
      <c r="C1025" s="20" t="str">
        <f>IFERROR(INDEX(Project_Match!$C$3:$C$151,MATCH(I1025,Project_Match!$A$3:$A$151,0)),"")</f>
        <v/>
      </c>
    </row>
    <row r="1026" spans="1:3" ht="16.5" hidden="1" x14ac:dyDescent="0.5">
      <c r="A1026" s="20" t="e">
        <f>INDEX(Resource_Match!$B$2:$B$17,MATCH($H1026,Resource_Match!$C$2:$C$17,0))</f>
        <v>#N/A</v>
      </c>
      <c r="B1026" s="20" t="e">
        <f>INDEX(Resource_Match!$A$2:$A$17,MATCH($H1026,Resource_Match!$C$2:$C$17,0))</f>
        <v>#N/A</v>
      </c>
      <c r="C1026" s="20" t="str">
        <f>IFERROR(INDEX(Project_Match!$C$3:$C$151,MATCH(I1026,Project_Match!$A$3:$A$151,0)),"")</f>
        <v/>
      </c>
    </row>
    <row r="1027" spans="1:3" ht="16.5" hidden="1" x14ac:dyDescent="0.5">
      <c r="A1027" s="20" t="e">
        <f>INDEX(Resource_Match!$B$2:$B$17,MATCH($H1027,Resource_Match!$C$2:$C$17,0))</f>
        <v>#N/A</v>
      </c>
      <c r="B1027" s="20" t="e">
        <f>INDEX(Resource_Match!$A$2:$A$17,MATCH($H1027,Resource_Match!$C$2:$C$17,0))</f>
        <v>#N/A</v>
      </c>
      <c r="C1027" s="20" t="str">
        <f>IFERROR(INDEX(Project_Match!$C$3:$C$151,MATCH(I1027,Project_Match!$A$3:$A$151,0)),"")</f>
        <v/>
      </c>
    </row>
    <row r="1028" spans="1:3" ht="16.5" hidden="1" x14ac:dyDescent="0.5">
      <c r="A1028" s="20" t="e">
        <f>INDEX(Resource_Match!$B$2:$B$17,MATCH($H1028,Resource_Match!$C$2:$C$17,0))</f>
        <v>#N/A</v>
      </c>
      <c r="B1028" s="20" t="e">
        <f>INDEX(Resource_Match!$A$2:$A$17,MATCH($H1028,Resource_Match!$C$2:$C$17,0))</f>
        <v>#N/A</v>
      </c>
      <c r="C1028" s="20" t="str">
        <f>IFERROR(INDEX(Project_Match!$C$3:$C$151,MATCH(I1028,Project_Match!$A$3:$A$151,0)),"")</f>
        <v/>
      </c>
    </row>
    <row r="1029" spans="1:3" ht="16.5" hidden="1" x14ac:dyDescent="0.5">
      <c r="A1029" s="20" t="e">
        <f>INDEX(Resource_Match!$B$2:$B$17,MATCH($H1029,Resource_Match!$C$2:$C$17,0))</f>
        <v>#N/A</v>
      </c>
      <c r="B1029" s="20" t="e">
        <f>INDEX(Resource_Match!$A$2:$A$17,MATCH($H1029,Resource_Match!$C$2:$C$17,0))</f>
        <v>#N/A</v>
      </c>
      <c r="C1029" s="20" t="str">
        <f>IFERROR(INDEX(Project_Match!$C$3:$C$151,MATCH(I1029,Project_Match!$A$3:$A$151,0)),"")</f>
        <v/>
      </c>
    </row>
    <row r="1030" spans="1:3" ht="16.5" hidden="1" x14ac:dyDescent="0.5">
      <c r="A1030" s="20" t="e">
        <f>INDEX(Resource_Match!$B$2:$B$17,MATCH($H1030,Resource_Match!$C$2:$C$17,0))</f>
        <v>#N/A</v>
      </c>
      <c r="B1030" s="20" t="e">
        <f>INDEX(Resource_Match!$A$2:$A$17,MATCH($H1030,Resource_Match!$C$2:$C$17,0))</f>
        <v>#N/A</v>
      </c>
      <c r="C1030" s="20" t="str">
        <f>IFERROR(INDEX(Project_Match!$C$3:$C$151,MATCH(I1030,Project_Match!$A$3:$A$151,0)),"")</f>
        <v/>
      </c>
    </row>
    <row r="1031" spans="1:3" ht="16.5" hidden="1" x14ac:dyDescent="0.5">
      <c r="A1031" s="20" t="e">
        <f>INDEX(Resource_Match!$B$2:$B$17,MATCH($H1031,Resource_Match!$C$2:$C$17,0))</f>
        <v>#N/A</v>
      </c>
      <c r="B1031" s="20" t="e">
        <f>INDEX(Resource_Match!$A$2:$A$17,MATCH($H1031,Resource_Match!$C$2:$C$17,0))</f>
        <v>#N/A</v>
      </c>
      <c r="C1031" s="20" t="str">
        <f>IFERROR(INDEX(Project_Match!$C$3:$C$151,MATCH(I1031,Project_Match!$A$3:$A$151,0)),"")</f>
        <v/>
      </c>
    </row>
    <row r="1032" spans="1:3" ht="16.5" hidden="1" x14ac:dyDescent="0.5">
      <c r="A1032" s="20" t="e">
        <f>INDEX(Resource_Match!$B$2:$B$17,MATCH($H1032,Resource_Match!$C$2:$C$17,0))</f>
        <v>#N/A</v>
      </c>
      <c r="B1032" s="20" t="e">
        <f>INDEX(Resource_Match!$A$2:$A$17,MATCH($H1032,Resource_Match!$C$2:$C$17,0))</f>
        <v>#N/A</v>
      </c>
      <c r="C1032" s="20" t="str">
        <f>IFERROR(INDEX(Project_Match!$C$3:$C$151,MATCH(I1032,Project_Match!$A$3:$A$151,0)),"")</f>
        <v/>
      </c>
    </row>
    <row r="1033" spans="1:3" ht="16.5" hidden="1" x14ac:dyDescent="0.5">
      <c r="A1033" s="20" t="e">
        <f>INDEX(Resource_Match!$B$2:$B$17,MATCH($H1033,Resource_Match!$C$2:$C$17,0))</f>
        <v>#N/A</v>
      </c>
      <c r="B1033" s="20" t="e">
        <f>INDEX(Resource_Match!$A$2:$A$17,MATCH($H1033,Resource_Match!$C$2:$C$17,0))</f>
        <v>#N/A</v>
      </c>
      <c r="C1033" s="20" t="str">
        <f>IFERROR(INDEX(Project_Match!$C$3:$C$151,MATCH(I1033,Project_Match!$A$3:$A$151,0)),"")</f>
        <v/>
      </c>
    </row>
    <row r="1034" spans="1:3" ht="16.5" hidden="1" x14ac:dyDescent="0.5">
      <c r="A1034" s="20" t="e">
        <f>INDEX(Resource_Match!$B$2:$B$17,MATCH($H1034,Resource_Match!$C$2:$C$17,0))</f>
        <v>#N/A</v>
      </c>
      <c r="B1034" s="20" t="e">
        <f>INDEX(Resource_Match!$A$2:$A$17,MATCH($H1034,Resource_Match!$C$2:$C$17,0))</f>
        <v>#N/A</v>
      </c>
      <c r="C1034" s="20" t="str">
        <f>IFERROR(INDEX(Project_Match!$C$3:$C$151,MATCH(I1034,Project_Match!$A$3:$A$151,0)),"")</f>
        <v/>
      </c>
    </row>
    <row r="1035" spans="1:3" ht="16.5" hidden="1" x14ac:dyDescent="0.5">
      <c r="A1035" s="20" t="e">
        <f>INDEX(Resource_Match!$B$2:$B$17,MATCH($H1035,Resource_Match!$C$2:$C$17,0))</f>
        <v>#N/A</v>
      </c>
      <c r="B1035" s="20" t="e">
        <f>INDEX(Resource_Match!$A$2:$A$17,MATCH($H1035,Resource_Match!$C$2:$C$17,0))</f>
        <v>#N/A</v>
      </c>
      <c r="C1035" s="20" t="str">
        <f>IFERROR(INDEX(Project_Match!$C$3:$C$151,MATCH(I1035,Project_Match!$A$3:$A$151,0)),"")</f>
        <v/>
      </c>
    </row>
    <row r="1036" spans="1:3" ht="16.5" hidden="1" x14ac:dyDescent="0.5">
      <c r="A1036" s="20" t="e">
        <f>INDEX(Resource_Match!$B$2:$B$17,MATCH($H1036,Resource_Match!$C$2:$C$17,0))</f>
        <v>#N/A</v>
      </c>
      <c r="B1036" s="20" t="e">
        <f>INDEX(Resource_Match!$A$2:$A$17,MATCH($H1036,Resource_Match!$C$2:$C$17,0))</f>
        <v>#N/A</v>
      </c>
      <c r="C1036" s="20" t="str">
        <f>IFERROR(INDEX(Project_Match!$C$3:$C$151,MATCH(I1036,Project_Match!$A$3:$A$151,0)),"")</f>
        <v/>
      </c>
    </row>
    <row r="1037" spans="1:3" ht="16.5" hidden="1" x14ac:dyDescent="0.5">
      <c r="A1037" s="20" t="e">
        <f>INDEX(Resource_Match!$B$2:$B$17,MATCH($H1037,Resource_Match!$C$2:$C$17,0))</f>
        <v>#N/A</v>
      </c>
      <c r="B1037" s="20" t="e">
        <f>INDEX(Resource_Match!$A$2:$A$17,MATCH($H1037,Resource_Match!$C$2:$C$17,0))</f>
        <v>#N/A</v>
      </c>
      <c r="C1037" s="20" t="str">
        <f>IFERROR(INDEX(Project_Match!$C$3:$C$151,MATCH(I1037,Project_Match!$A$3:$A$151,0)),"")</f>
        <v/>
      </c>
    </row>
    <row r="1038" spans="1:3" ht="16.5" hidden="1" x14ac:dyDescent="0.5">
      <c r="A1038" s="20" t="e">
        <f>INDEX(Resource_Match!$B$2:$B$17,MATCH($H1038,Resource_Match!$C$2:$C$17,0))</f>
        <v>#N/A</v>
      </c>
      <c r="B1038" s="20" t="e">
        <f>INDEX(Resource_Match!$A$2:$A$17,MATCH($H1038,Resource_Match!$C$2:$C$17,0))</f>
        <v>#N/A</v>
      </c>
      <c r="C1038" s="20" t="str">
        <f>IFERROR(INDEX(Project_Match!$C$3:$C$151,MATCH(I1038,Project_Match!$A$3:$A$151,0)),"")</f>
        <v/>
      </c>
    </row>
    <row r="1039" spans="1:3" ht="16.5" hidden="1" x14ac:dyDescent="0.5">
      <c r="A1039" s="20" t="e">
        <f>INDEX(Resource_Match!$B$2:$B$17,MATCH($H1039,Resource_Match!$C$2:$C$17,0))</f>
        <v>#N/A</v>
      </c>
      <c r="B1039" s="20" t="e">
        <f>INDEX(Resource_Match!$A$2:$A$17,MATCH($H1039,Resource_Match!$C$2:$C$17,0))</f>
        <v>#N/A</v>
      </c>
      <c r="C1039" s="20" t="str">
        <f>IFERROR(INDEX(Project_Match!$C$3:$C$151,MATCH(I1039,Project_Match!$A$3:$A$151,0)),"")</f>
        <v/>
      </c>
    </row>
    <row r="1040" spans="1:3" ht="16.5" hidden="1" x14ac:dyDescent="0.5">
      <c r="A1040" s="20" t="e">
        <f>INDEX(Resource_Match!$B$2:$B$17,MATCH($H1040,Resource_Match!$C$2:$C$17,0))</f>
        <v>#N/A</v>
      </c>
      <c r="B1040" s="20" t="e">
        <f>INDEX(Resource_Match!$A$2:$A$17,MATCH($H1040,Resource_Match!$C$2:$C$17,0))</f>
        <v>#N/A</v>
      </c>
      <c r="C1040" s="20" t="str">
        <f>IFERROR(INDEX(Project_Match!$C$3:$C$151,MATCH(I1040,Project_Match!$A$3:$A$151,0)),"")</f>
        <v/>
      </c>
    </row>
    <row r="1041" spans="1:3" ht="16.5" hidden="1" x14ac:dyDescent="0.5">
      <c r="A1041" s="20" t="e">
        <f>INDEX(Resource_Match!$B$2:$B$17,MATCH($H1041,Resource_Match!$C$2:$C$17,0))</f>
        <v>#N/A</v>
      </c>
      <c r="B1041" s="20" t="e">
        <f>INDEX(Resource_Match!$A$2:$A$17,MATCH($H1041,Resource_Match!$C$2:$C$17,0))</f>
        <v>#N/A</v>
      </c>
      <c r="C1041" s="20" t="str">
        <f>IFERROR(INDEX(Project_Match!$C$3:$C$151,MATCH(I1041,Project_Match!$A$3:$A$151,0)),"")</f>
        <v/>
      </c>
    </row>
    <row r="1042" spans="1:3" ht="16.5" hidden="1" x14ac:dyDescent="0.5">
      <c r="A1042" s="20" t="e">
        <f>INDEX(Resource_Match!$B$2:$B$17,MATCH($H1042,Resource_Match!$C$2:$C$17,0))</f>
        <v>#N/A</v>
      </c>
      <c r="B1042" s="20" t="e">
        <f>INDEX(Resource_Match!$A$2:$A$17,MATCH($H1042,Resource_Match!$C$2:$C$17,0))</f>
        <v>#N/A</v>
      </c>
      <c r="C1042" s="20" t="str">
        <f>IFERROR(INDEX(Project_Match!$C$3:$C$151,MATCH(I1042,Project_Match!$A$3:$A$151,0)),"")</f>
        <v/>
      </c>
    </row>
    <row r="1043" spans="1:3" ht="16.5" hidden="1" x14ac:dyDescent="0.5">
      <c r="A1043" s="20" t="e">
        <f>INDEX(Resource_Match!$B$2:$B$17,MATCH($H1043,Resource_Match!$C$2:$C$17,0))</f>
        <v>#N/A</v>
      </c>
      <c r="B1043" s="20" t="e">
        <f>INDEX(Resource_Match!$A$2:$A$17,MATCH($H1043,Resource_Match!$C$2:$C$17,0))</f>
        <v>#N/A</v>
      </c>
      <c r="C1043" s="20" t="str">
        <f>IFERROR(INDEX(Project_Match!$C$3:$C$151,MATCH(I1043,Project_Match!$A$3:$A$151,0)),"")</f>
        <v/>
      </c>
    </row>
    <row r="1044" spans="1:3" ht="16.5" hidden="1" x14ac:dyDescent="0.5">
      <c r="A1044" s="20" t="e">
        <f>INDEX(Resource_Match!$B$2:$B$17,MATCH($H1044,Resource_Match!$C$2:$C$17,0))</f>
        <v>#N/A</v>
      </c>
      <c r="B1044" s="20" t="e">
        <f>INDEX(Resource_Match!$A$2:$A$17,MATCH($H1044,Resource_Match!$C$2:$C$17,0))</f>
        <v>#N/A</v>
      </c>
      <c r="C1044" s="20" t="str">
        <f>IFERROR(INDEX(Project_Match!$C$3:$C$151,MATCH(I1044,Project_Match!$A$3:$A$151,0)),"")</f>
        <v/>
      </c>
    </row>
    <row r="1045" spans="1:3" ht="16.5" hidden="1" x14ac:dyDescent="0.5">
      <c r="A1045" s="20" t="e">
        <f>INDEX(Resource_Match!$B$2:$B$17,MATCH($H1045,Resource_Match!$C$2:$C$17,0))</f>
        <v>#N/A</v>
      </c>
      <c r="B1045" s="20" t="e">
        <f>INDEX(Resource_Match!$A$2:$A$17,MATCH($H1045,Resource_Match!$C$2:$C$17,0))</f>
        <v>#N/A</v>
      </c>
      <c r="C1045" s="20" t="str">
        <f>IFERROR(INDEX(Project_Match!$C$3:$C$151,MATCH(I1045,Project_Match!$A$3:$A$151,0)),"")</f>
        <v/>
      </c>
    </row>
    <row r="1046" spans="1:3" ht="16.5" hidden="1" x14ac:dyDescent="0.5">
      <c r="A1046" s="20" t="e">
        <f>INDEX(Resource_Match!$B$2:$B$17,MATCH($H1046,Resource_Match!$C$2:$C$17,0))</f>
        <v>#N/A</v>
      </c>
      <c r="B1046" s="20" t="e">
        <f>INDEX(Resource_Match!$A$2:$A$17,MATCH($H1046,Resource_Match!$C$2:$C$17,0))</f>
        <v>#N/A</v>
      </c>
      <c r="C1046" s="20" t="str">
        <f>IFERROR(INDEX(Project_Match!$C$3:$C$151,MATCH(I1046,Project_Match!$A$3:$A$151,0)),"")</f>
        <v/>
      </c>
    </row>
    <row r="1047" spans="1:3" ht="16.5" hidden="1" x14ac:dyDescent="0.5">
      <c r="A1047" s="20" t="e">
        <f>INDEX(Resource_Match!$B$2:$B$17,MATCH($H1047,Resource_Match!$C$2:$C$17,0))</f>
        <v>#N/A</v>
      </c>
      <c r="B1047" s="20" t="e">
        <f>INDEX(Resource_Match!$A$2:$A$17,MATCH($H1047,Resource_Match!$C$2:$C$17,0))</f>
        <v>#N/A</v>
      </c>
      <c r="C1047" s="20" t="str">
        <f>IFERROR(INDEX(Project_Match!$C$3:$C$151,MATCH(I1047,Project_Match!$A$3:$A$151,0)),"")</f>
        <v/>
      </c>
    </row>
    <row r="1048" spans="1:3" ht="16.5" hidden="1" x14ac:dyDescent="0.5">
      <c r="A1048" s="20" t="e">
        <f>INDEX(Resource_Match!$B$2:$B$17,MATCH($H1048,Resource_Match!$C$2:$C$17,0))</f>
        <v>#N/A</v>
      </c>
      <c r="B1048" s="20" t="e">
        <f>INDEX(Resource_Match!$A$2:$A$17,MATCH($H1048,Resource_Match!$C$2:$C$17,0))</f>
        <v>#N/A</v>
      </c>
      <c r="C1048" s="20" t="str">
        <f>IFERROR(INDEX(Project_Match!$C$3:$C$151,MATCH(I1048,Project_Match!$A$3:$A$151,0)),"")</f>
        <v/>
      </c>
    </row>
    <row r="1049" spans="1:3" ht="16.5" hidden="1" x14ac:dyDescent="0.5">
      <c r="A1049" s="20" t="e">
        <f>INDEX(Resource_Match!$B$2:$B$17,MATCH($H1049,Resource_Match!$C$2:$C$17,0))</f>
        <v>#N/A</v>
      </c>
      <c r="B1049" s="20" t="e">
        <f>INDEX(Resource_Match!$A$2:$A$17,MATCH($H1049,Resource_Match!$C$2:$C$17,0))</f>
        <v>#N/A</v>
      </c>
      <c r="C1049" s="20" t="str">
        <f>IFERROR(INDEX(Project_Match!$C$3:$C$151,MATCH(I1049,Project_Match!$A$3:$A$151,0)),"")</f>
        <v/>
      </c>
    </row>
    <row r="1050" spans="1:3" ht="16.5" hidden="1" x14ac:dyDescent="0.5">
      <c r="A1050" s="20" t="e">
        <f>INDEX(Resource_Match!$B$2:$B$17,MATCH($H1050,Resource_Match!$C$2:$C$17,0))</f>
        <v>#N/A</v>
      </c>
      <c r="B1050" s="20" t="e">
        <f>INDEX(Resource_Match!$A$2:$A$17,MATCH($H1050,Resource_Match!$C$2:$C$17,0))</f>
        <v>#N/A</v>
      </c>
      <c r="C1050" s="20" t="str">
        <f>IFERROR(INDEX(Project_Match!$C$3:$C$151,MATCH(I1050,Project_Match!$A$3:$A$151,0)),"")</f>
        <v/>
      </c>
    </row>
    <row r="1051" spans="1:3" ht="16.5" hidden="1" x14ac:dyDescent="0.5">
      <c r="A1051" s="20" t="e">
        <f>INDEX(Resource_Match!$B$2:$B$17,MATCH($H1051,Resource_Match!$C$2:$C$17,0))</f>
        <v>#N/A</v>
      </c>
      <c r="B1051" s="20" t="e">
        <f>INDEX(Resource_Match!$A$2:$A$17,MATCH($H1051,Resource_Match!$C$2:$C$17,0))</f>
        <v>#N/A</v>
      </c>
      <c r="C1051" s="20" t="str">
        <f>IFERROR(INDEX(Project_Match!$C$3:$C$151,MATCH(I1051,Project_Match!$A$3:$A$151,0)),"")</f>
        <v/>
      </c>
    </row>
    <row r="1052" spans="1:3" ht="16.5" hidden="1" x14ac:dyDescent="0.5">
      <c r="A1052" s="20" t="e">
        <f>INDEX(Resource_Match!$B$2:$B$17,MATCH($H1052,Resource_Match!$C$2:$C$17,0))</f>
        <v>#N/A</v>
      </c>
      <c r="B1052" s="20" t="e">
        <f>INDEX(Resource_Match!$A$2:$A$17,MATCH($H1052,Resource_Match!$C$2:$C$17,0))</f>
        <v>#N/A</v>
      </c>
      <c r="C1052" s="20" t="str">
        <f>IFERROR(INDEX(Project_Match!$C$3:$C$151,MATCH(I1052,Project_Match!$A$3:$A$151,0)),"")</f>
        <v/>
      </c>
    </row>
    <row r="1053" spans="1:3" ht="16.5" hidden="1" x14ac:dyDescent="0.5">
      <c r="A1053" s="20" t="e">
        <f>INDEX(Resource_Match!$B$2:$B$17,MATCH($H1053,Resource_Match!$C$2:$C$17,0))</f>
        <v>#N/A</v>
      </c>
      <c r="B1053" s="20" t="e">
        <f>INDEX(Resource_Match!$A$2:$A$17,MATCH($H1053,Resource_Match!$C$2:$C$17,0))</f>
        <v>#N/A</v>
      </c>
      <c r="C1053" s="20" t="str">
        <f>IFERROR(INDEX(Project_Match!$C$3:$C$151,MATCH(I1053,Project_Match!$A$3:$A$151,0)),"")</f>
        <v/>
      </c>
    </row>
    <row r="1054" spans="1:3" ht="16.5" hidden="1" x14ac:dyDescent="0.5">
      <c r="A1054" s="20" t="e">
        <f>INDEX(Resource_Match!$B$2:$B$17,MATCH($H1054,Resource_Match!$C$2:$C$17,0))</f>
        <v>#N/A</v>
      </c>
      <c r="B1054" s="20" t="e">
        <f>INDEX(Resource_Match!$A$2:$A$17,MATCH($H1054,Resource_Match!$C$2:$C$17,0))</f>
        <v>#N/A</v>
      </c>
      <c r="C1054" s="20" t="str">
        <f>IFERROR(INDEX(Project_Match!$C$3:$C$151,MATCH(I1054,Project_Match!$A$3:$A$151,0)),"")</f>
        <v/>
      </c>
    </row>
    <row r="1055" spans="1:3" ht="16.5" hidden="1" x14ac:dyDescent="0.5">
      <c r="A1055" s="20" t="e">
        <f>INDEX(Resource_Match!$B$2:$B$17,MATCH($H1055,Resource_Match!$C$2:$C$17,0))</f>
        <v>#N/A</v>
      </c>
      <c r="B1055" s="20" t="e">
        <f>INDEX(Resource_Match!$A$2:$A$17,MATCH($H1055,Resource_Match!$C$2:$C$17,0))</f>
        <v>#N/A</v>
      </c>
      <c r="C1055" s="20" t="str">
        <f>IFERROR(INDEX(Project_Match!$C$3:$C$151,MATCH(I1055,Project_Match!$A$3:$A$151,0)),"")</f>
        <v/>
      </c>
    </row>
    <row r="1056" spans="1:3" ht="16.5" hidden="1" x14ac:dyDescent="0.5">
      <c r="A1056" s="20" t="e">
        <f>INDEX(Resource_Match!$B$2:$B$17,MATCH($H1056,Resource_Match!$C$2:$C$17,0))</f>
        <v>#N/A</v>
      </c>
      <c r="B1056" s="20" t="e">
        <f>INDEX(Resource_Match!$A$2:$A$17,MATCH($H1056,Resource_Match!$C$2:$C$17,0))</f>
        <v>#N/A</v>
      </c>
      <c r="C1056" s="20" t="str">
        <f>IFERROR(INDEX(Project_Match!$C$3:$C$151,MATCH(I1056,Project_Match!$A$3:$A$151,0)),"")</f>
        <v/>
      </c>
    </row>
    <row r="1057" spans="1:3" ht="16.5" hidden="1" x14ac:dyDescent="0.5">
      <c r="A1057" s="20" t="e">
        <f>INDEX(Resource_Match!$B$2:$B$17,MATCH($H1057,Resource_Match!$C$2:$C$17,0))</f>
        <v>#N/A</v>
      </c>
      <c r="B1057" s="20" t="e">
        <f>INDEX(Resource_Match!$A$2:$A$17,MATCH($H1057,Resource_Match!$C$2:$C$17,0))</f>
        <v>#N/A</v>
      </c>
      <c r="C1057" s="20" t="str">
        <f>IFERROR(INDEX(Project_Match!$C$3:$C$151,MATCH(I1057,Project_Match!$A$3:$A$151,0)),"")</f>
        <v/>
      </c>
    </row>
    <row r="1058" spans="1:3" ht="16.5" hidden="1" x14ac:dyDescent="0.5">
      <c r="A1058" s="20" t="e">
        <f>INDEX(Resource_Match!$B$2:$B$17,MATCH($H1058,Resource_Match!$C$2:$C$17,0))</f>
        <v>#N/A</v>
      </c>
      <c r="B1058" s="20" t="e">
        <f>INDEX(Resource_Match!$A$2:$A$17,MATCH($H1058,Resource_Match!$C$2:$C$17,0))</f>
        <v>#N/A</v>
      </c>
      <c r="C1058" s="20" t="str">
        <f>IFERROR(INDEX(Project_Match!$C$3:$C$151,MATCH(I1058,Project_Match!$A$3:$A$151,0)),"")</f>
        <v/>
      </c>
    </row>
    <row r="1059" spans="1:3" ht="16.5" hidden="1" x14ac:dyDescent="0.5">
      <c r="A1059" s="20" t="e">
        <f>INDEX(Resource_Match!$B$2:$B$17,MATCH($H1059,Resource_Match!$C$2:$C$17,0))</f>
        <v>#N/A</v>
      </c>
      <c r="B1059" s="20" t="e">
        <f>INDEX(Resource_Match!$A$2:$A$17,MATCH($H1059,Resource_Match!$C$2:$C$17,0))</f>
        <v>#N/A</v>
      </c>
      <c r="C1059" s="20" t="str">
        <f>IFERROR(INDEX(Project_Match!$C$3:$C$151,MATCH(I1059,Project_Match!$A$3:$A$151,0)),"")</f>
        <v/>
      </c>
    </row>
    <row r="1060" spans="1:3" ht="16.5" hidden="1" x14ac:dyDescent="0.5">
      <c r="A1060" s="20" t="e">
        <f>INDEX(Resource_Match!$B$2:$B$17,MATCH($H1060,Resource_Match!$C$2:$C$17,0))</f>
        <v>#N/A</v>
      </c>
      <c r="B1060" s="20" t="e">
        <f>INDEX(Resource_Match!$A$2:$A$17,MATCH($H1060,Resource_Match!$C$2:$C$17,0))</f>
        <v>#N/A</v>
      </c>
      <c r="C1060" s="20" t="str">
        <f>IFERROR(INDEX(Project_Match!$C$3:$C$151,MATCH(I1060,Project_Match!$A$3:$A$151,0)),"")</f>
        <v/>
      </c>
    </row>
    <row r="1061" spans="1:3" ht="16.5" hidden="1" x14ac:dyDescent="0.5">
      <c r="A1061" s="20" t="e">
        <f>INDEX(Resource_Match!$B$2:$B$17,MATCH($H1061,Resource_Match!$C$2:$C$17,0))</f>
        <v>#N/A</v>
      </c>
      <c r="B1061" s="20" t="e">
        <f>INDEX(Resource_Match!$A$2:$A$17,MATCH($H1061,Resource_Match!$C$2:$C$17,0))</f>
        <v>#N/A</v>
      </c>
      <c r="C1061" s="20" t="str">
        <f>IFERROR(INDEX(Project_Match!$C$3:$C$151,MATCH(I1061,Project_Match!$A$3:$A$151,0)),"")</f>
        <v/>
      </c>
    </row>
    <row r="1062" spans="1:3" ht="16.5" hidden="1" x14ac:dyDescent="0.5">
      <c r="A1062" s="20" t="e">
        <f>INDEX(Resource_Match!$B$2:$B$17,MATCH($H1062,Resource_Match!$C$2:$C$17,0))</f>
        <v>#N/A</v>
      </c>
      <c r="B1062" s="20" t="e">
        <f>INDEX(Resource_Match!$A$2:$A$17,MATCH($H1062,Resource_Match!$C$2:$C$17,0))</f>
        <v>#N/A</v>
      </c>
      <c r="C1062" s="20" t="str">
        <f>IFERROR(INDEX(Project_Match!$C$3:$C$151,MATCH(I1062,Project_Match!$A$3:$A$151,0)),"")</f>
        <v/>
      </c>
    </row>
    <row r="1063" spans="1:3" ht="16.5" hidden="1" x14ac:dyDescent="0.5">
      <c r="A1063" s="20" t="e">
        <f>INDEX(Resource_Match!$B$2:$B$17,MATCH($H1063,Resource_Match!$C$2:$C$17,0))</f>
        <v>#N/A</v>
      </c>
      <c r="B1063" s="20" t="e">
        <f>INDEX(Resource_Match!$A$2:$A$17,MATCH($H1063,Resource_Match!$C$2:$C$17,0))</f>
        <v>#N/A</v>
      </c>
      <c r="C1063" s="20" t="str">
        <f>IFERROR(INDEX(Project_Match!$C$3:$C$151,MATCH(I1063,Project_Match!$A$3:$A$151,0)),"")</f>
        <v/>
      </c>
    </row>
    <row r="1064" spans="1:3" ht="16.5" hidden="1" x14ac:dyDescent="0.5">
      <c r="A1064" s="20" t="e">
        <f>INDEX(Resource_Match!$B$2:$B$17,MATCH($H1064,Resource_Match!$C$2:$C$17,0))</f>
        <v>#N/A</v>
      </c>
      <c r="B1064" s="20" t="e">
        <f>INDEX(Resource_Match!$A$2:$A$17,MATCH($H1064,Resource_Match!$C$2:$C$17,0))</f>
        <v>#N/A</v>
      </c>
      <c r="C1064" s="20" t="str">
        <f>IFERROR(INDEX(Project_Match!$C$3:$C$151,MATCH(I1064,Project_Match!$A$3:$A$151,0)),"")</f>
        <v/>
      </c>
    </row>
    <row r="1065" spans="1:3" ht="16.5" hidden="1" x14ac:dyDescent="0.5">
      <c r="A1065" s="20" t="e">
        <f>INDEX(Resource_Match!$B$2:$B$17,MATCH($H1065,Resource_Match!$C$2:$C$17,0))</f>
        <v>#N/A</v>
      </c>
      <c r="B1065" s="20" t="e">
        <f>INDEX(Resource_Match!$A$2:$A$17,MATCH($H1065,Resource_Match!$C$2:$C$17,0))</f>
        <v>#N/A</v>
      </c>
      <c r="C1065" s="20" t="str">
        <f>IFERROR(INDEX(Project_Match!$C$3:$C$151,MATCH(I1065,Project_Match!$A$3:$A$151,0)),"")</f>
        <v/>
      </c>
    </row>
    <row r="1066" spans="1:3" ht="16.5" hidden="1" x14ac:dyDescent="0.5">
      <c r="A1066" s="20" t="e">
        <f>INDEX(Resource_Match!$B$2:$B$17,MATCH($H1066,Resource_Match!$C$2:$C$17,0))</f>
        <v>#N/A</v>
      </c>
      <c r="B1066" s="20" t="e">
        <f>INDEX(Resource_Match!$A$2:$A$17,MATCH($H1066,Resource_Match!$C$2:$C$17,0))</f>
        <v>#N/A</v>
      </c>
      <c r="C1066" s="20" t="str">
        <f>IFERROR(INDEX(Project_Match!$C$3:$C$151,MATCH(I1066,Project_Match!$A$3:$A$151,0)),"")</f>
        <v/>
      </c>
    </row>
    <row r="1067" spans="1:3" ht="16.5" hidden="1" x14ac:dyDescent="0.5">
      <c r="A1067" s="20" t="e">
        <f>INDEX(Resource_Match!$B$2:$B$17,MATCH($H1067,Resource_Match!$C$2:$C$17,0))</f>
        <v>#N/A</v>
      </c>
      <c r="B1067" s="20" t="e">
        <f>INDEX(Resource_Match!$A$2:$A$17,MATCH($H1067,Resource_Match!$C$2:$C$17,0))</f>
        <v>#N/A</v>
      </c>
      <c r="C1067" s="20" t="str">
        <f>IFERROR(INDEX(Project_Match!$C$3:$C$151,MATCH(I1067,Project_Match!$A$3:$A$151,0)),"")</f>
        <v/>
      </c>
    </row>
    <row r="1068" spans="1:3" ht="16.5" hidden="1" x14ac:dyDescent="0.5">
      <c r="A1068" s="20" t="e">
        <f>INDEX(Resource_Match!$B$2:$B$17,MATCH($H1068,Resource_Match!$C$2:$C$17,0))</f>
        <v>#N/A</v>
      </c>
      <c r="B1068" s="20" t="e">
        <f>INDEX(Resource_Match!$A$2:$A$17,MATCH($H1068,Resource_Match!$C$2:$C$17,0))</f>
        <v>#N/A</v>
      </c>
      <c r="C1068" s="20" t="str">
        <f>IFERROR(INDEX(Project_Match!$C$3:$C$151,MATCH(I1068,Project_Match!$A$3:$A$151,0)),"")</f>
        <v/>
      </c>
    </row>
    <row r="1069" spans="1:3" ht="16.5" hidden="1" x14ac:dyDescent="0.5">
      <c r="A1069" s="20" t="e">
        <f>INDEX(Resource_Match!$B$2:$B$17,MATCH($H1069,Resource_Match!$C$2:$C$17,0))</f>
        <v>#N/A</v>
      </c>
      <c r="B1069" s="20" t="e">
        <f>INDEX(Resource_Match!$A$2:$A$17,MATCH($H1069,Resource_Match!$C$2:$C$17,0))</f>
        <v>#N/A</v>
      </c>
      <c r="C1069" s="20" t="str">
        <f>IFERROR(INDEX(Project_Match!$C$3:$C$151,MATCH(I1069,Project_Match!$A$3:$A$151,0)),"")</f>
        <v/>
      </c>
    </row>
    <row r="1070" spans="1:3" ht="16.5" hidden="1" x14ac:dyDescent="0.5">
      <c r="A1070" s="20" t="e">
        <f>INDEX(Resource_Match!$B$2:$B$17,MATCH($H1070,Resource_Match!$C$2:$C$17,0))</f>
        <v>#N/A</v>
      </c>
      <c r="B1070" s="20" t="e">
        <f>INDEX(Resource_Match!$A$2:$A$17,MATCH($H1070,Resource_Match!$C$2:$C$17,0))</f>
        <v>#N/A</v>
      </c>
      <c r="C1070" s="20" t="str">
        <f>IFERROR(INDEX(Project_Match!$C$3:$C$151,MATCH(I1070,Project_Match!$A$3:$A$151,0)),"")</f>
        <v/>
      </c>
    </row>
    <row r="1071" spans="1:3" ht="16.5" hidden="1" x14ac:dyDescent="0.5">
      <c r="A1071" s="20" t="e">
        <f>INDEX(Resource_Match!$B$2:$B$17,MATCH($H1071,Resource_Match!$C$2:$C$17,0))</f>
        <v>#N/A</v>
      </c>
      <c r="B1071" s="20" t="e">
        <f>INDEX(Resource_Match!$A$2:$A$17,MATCH($H1071,Resource_Match!$C$2:$C$17,0))</f>
        <v>#N/A</v>
      </c>
      <c r="C1071" s="20" t="str">
        <f>IFERROR(INDEX(Project_Match!$C$3:$C$151,MATCH(I1071,Project_Match!$A$3:$A$151,0)),"")</f>
        <v/>
      </c>
    </row>
    <row r="1072" spans="1:3" ht="16.5" hidden="1" x14ac:dyDescent="0.5">
      <c r="A1072" s="20" t="e">
        <f>INDEX(Resource_Match!$B$2:$B$17,MATCH($H1072,Resource_Match!$C$2:$C$17,0))</f>
        <v>#N/A</v>
      </c>
      <c r="B1072" s="20" t="e">
        <f>INDEX(Resource_Match!$A$2:$A$17,MATCH($H1072,Resource_Match!$C$2:$C$17,0))</f>
        <v>#N/A</v>
      </c>
      <c r="C1072" s="20" t="str">
        <f>IFERROR(INDEX(Project_Match!$C$3:$C$151,MATCH(I1072,Project_Match!$A$3:$A$151,0)),"")</f>
        <v/>
      </c>
    </row>
    <row r="1073" spans="1:3" ht="16.5" hidden="1" x14ac:dyDescent="0.5">
      <c r="A1073" s="20" t="e">
        <f>INDEX(Resource_Match!$B$2:$B$17,MATCH($H1073,Resource_Match!$C$2:$C$17,0))</f>
        <v>#N/A</v>
      </c>
      <c r="B1073" s="20" t="e">
        <f>INDEX(Resource_Match!$A$2:$A$17,MATCH($H1073,Resource_Match!$C$2:$C$17,0))</f>
        <v>#N/A</v>
      </c>
      <c r="C1073" s="20" t="str">
        <f>IFERROR(INDEX(Project_Match!$C$3:$C$151,MATCH(I1073,Project_Match!$A$3:$A$151,0)),"")</f>
        <v/>
      </c>
    </row>
    <row r="1074" spans="1:3" ht="16.5" hidden="1" x14ac:dyDescent="0.5">
      <c r="A1074" s="20" t="e">
        <f>INDEX(Resource_Match!$B$2:$B$17,MATCH($H1074,Resource_Match!$C$2:$C$17,0))</f>
        <v>#N/A</v>
      </c>
      <c r="B1074" s="20" t="e">
        <f>INDEX(Resource_Match!$A$2:$A$17,MATCH($H1074,Resource_Match!$C$2:$C$17,0))</f>
        <v>#N/A</v>
      </c>
      <c r="C1074" s="20" t="str">
        <f>IFERROR(INDEX(Project_Match!$C$3:$C$151,MATCH(I1074,Project_Match!$A$3:$A$151,0)),"")</f>
        <v/>
      </c>
    </row>
    <row r="1075" spans="1:3" ht="16.5" hidden="1" x14ac:dyDescent="0.5">
      <c r="A1075" s="20" t="e">
        <f>INDEX(Resource_Match!$B$2:$B$17,MATCH($H1075,Resource_Match!$C$2:$C$17,0))</f>
        <v>#N/A</v>
      </c>
      <c r="B1075" s="20" t="e">
        <f>INDEX(Resource_Match!$A$2:$A$17,MATCH($H1075,Resource_Match!$C$2:$C$17,0))</f>
        <v>#N/A</v>
      </c>
      <c r="C1075" s="20" t="str">
        <f>IFERROR(INDEX(Project_Match!$C$3:$C$151,MATCH(I1075,Project_Match!$A$3:$A$151,0)),"")</f>
        <v/>
      </c>
    </row>
    <row r="1076" spans="1:3" ht="16.5" hidden="1" x14ac:dyDescent="0.5">
      <c r="A1076" s="20" t="e">
        <f>INDEX(Resource_Match!$B$2:$B$17,MATCH($H1076,Resource_Match!$C$2:$C$17,0))</f>
        <v>#N/A</v>
      </c>
      <c r="B1076" s="20" t="e">
        <f>INDEX(Resource_Match!$A$2:$A$17,MATCH($H1076,Resource_Match!$C$2:$C$17,0))</f>
        <v>#N/A</v>
      </c>
      <c r="C1076" s="20" t="str">
        <f>IFERROR(INDEX(Project_Match!$C$3:$C$151,MATCH(I1076,Project_Match!$A$3:$A$151,0)),"")</f>
        <v/>
      </c>
    </row>
    <row r="1077" spans="1:3" ht="16.5" hidden="1" x14ac:dyDescent="0.5">
      <c r="A1077" s="20" t="e">
        <f>INDEX(Resource_Match!$B$2:$B$17,MATCH($H1077,Resource_Match!$C$2:$C$17,0))</f>
        <v>#N/A</v>
      </c>
      <c r="B1077" s="20" t="e">
        <f>INDEX(Resource_Match!$A$2:$A$17,MATCH($H1077,Resource_Match!$C$2:$C$17,0))</f>
        <v>#N/A</v>
      </c>
      <c r="C1077" s="20" t="str">
        <f>IFERROR(INDEX(Project_Match!$C$3:$C$151,MATCH(I1077,Project_Match!$A$3:$A$151,0)),"")</f>
        <v/>
      </c>
    </row>
    <row r="1078" spans="1:3" ht="16.5" hidden="1" x14ac:dyDescent="0.5">
      <c r="A1078" s="20" t="e">
        <f>INDEX(Resource_Match!$B$2:$B$17,MATCH($H1078,Resource_Match!$C$2:$C$17,0))</f>
        <v>#N/A</v>
      </c>
      <c r="B1078" s="20" t="e">
        <f>INDEX(Resource_Match!$A$2:$A$17,MATCH($H1078,Resource_Match!$C$2:$C$17,0))</f>
        <v>#N/A</v>
      </c>
      <c r="C1078" s="20" t="str">
        <f>IFERROR(INDEX(Project_Match!$C$3:$C$151,MATCH(I1078,Project_Match!$A$3:$A$151,0)),"")</f>
        <v/>
      </c>
    </row>
    <row r="1079" spans="1:3" ht="16.5" hidden="1" x14ac:dyDescent="0.5">
      <c r="A1079" s="20" t="e">
        <f>INDEX(Resource_Match!$B$2:$B$17,MATCH($H1079,Resource_Match!$C$2:$C$17,0))</f>
        <v>#N/A</v>
      </c>
      <c r="B1079" s="20" t="e">
        <f>INDEX(Resource_Match!$A$2:$A$17,MATCH($H1079,Resource_Match!$C$2:$C$17,0))</f>
        <v>#N/A</v>
      </c>
      <c r="C1079" s="20" t="str">
        <f>IFERROR(INDEX(Project_Match!$C$3:$C$151,MATCH(I1079,Project_Match!$A$3:$A$151,0)),"")</f>
        <v/>
      </c>
    </row>
    <row r="1080" spans="1:3" ht="16.5" hidden="1" x14ac:dyDescent="0.5">
      <c r="A1080" s="20" t="e">
        <f>INDEX(Resource_Match!$B$2:$B$17,MATCH($H1080,Resource_Match!$C$2:$C$17,0))</f>
        <v>#N/A</v>
      </c>
      <c r="B1080" s="20" t="e">
        <f>INDEX(Resource_Match!$A$2:$A$17,MATCH($H1080,Resource_Match!$C$2:$C$17,0))</f>
        <v>#N/A</v>
      </c>
      <c r="C1080" s="20" t="str">
        <f>IFERROR(INDEX(Project_Match!$C$3:$C$151,MATCH(I1080,Project_Match!$A$3:$A$151,0)),"")</f>
        <v/>
      </c>
    </row>
    <row r="1081" spans="1:3" ht="16.5" hidden="1" x14ac:dyDescent="0.5">
      <c r="A1081" s="20" t="e">
        <f>INDEX(Resource_Match!$B$2:$B$17,MATCH($H1081,Resource_Match!$C$2:$C$17,0))</f>
        <v>#N/A</v>
      </c>
      <c r="B1081" s="20" t="e">
        <f>INDEX(Resource_Match!$A$2:$A$17,MATCH($H1081,Resource_Match!$C$2:$C$17,0))</f>
        <v>#N/A</v>
      </c>
      <c r="C1081" s="20" t="str">
        <f>IFERROR(INDEX(Project_Match!$C$3:$C$151,MATCH(I1081,Project_Match!$A$3:$A$151,0)),"")</f>
        <v/>
      </c>
    </row>
    <row r="1082" spans="1:3" ht="16.5" hidden="1" x14ac:dyDescent="0.5">
      <c r="A1082" s="20" t="e">
        <f>INDEX(Resource_Match!$B$2:$B$17,MATCH($H1082,Resource_Match!$C$2:$C$17,0))</f>
        <v>#N/A</v>
      </c>
      <c r="B1082" s="20" t="e">
        <f>INDEX(Resource_Match!$A$2:$A$17,MATCH($H1082,Resource_Match!$C$2:$C$17,0))</f>
        <v>#N/A</v>
      </c>
      <c r="C1082" s="20" t="str">
        <f>IFERROR(INDEX(Project_Match!$C$3:$C$151,MATCH(I1082,Project_Match!$A$3:$A$151,0)),"")</f>
        <v/>
      </c>
    </row>
    <row r="1083" spans="1:3" ht="16.5" hidden="1" x14ac:dyDescent="0.5">
      <c r="A1083" s="20" t="e">
        <f>INDEX(Resource_Match!$B$2:$B$17,MATCH($H1083,Resource_Match!$C$2:$C$17,0))</f>
        <v>#N/A</v>
      </c>
      <c r="B1083" s="20" t="e">
        <f>INDEX(Resource_Match!$A$2:$A$17,MATCH($H1083,Resource_Match!$C$2:$C$17,0))</f>
        <v>#N/A</v>
      </c>
      <c r="C1083" s="20" t="str">
        <f>IFERROR(INDEX(Project_Match!$C$3:$C$151,MATCH(I1083,Project_Match!$A$3:$A$151,0)),"")</f>
        <v/>
      </c>
    </row>
    <row r="1084" spans="1:3" ht="16.5" hidden="1" x14ac:dyDescent="0.5">
      <c r="A1084" s="20" t="e">
        <f>INDEX(Resource_Match!$B$2:$B$17,MATCH($H1084,Resource_Match!$C$2:$C$17,0))</f>
        <v>#N/A</v>
      </c>
      <c r="B1084" s="20" t="e">
        <f>INDEX(Resource_Match!$A$2:$A$17,MATCH($H1084,Resource_Match!$C$2:$C$17,0))</f>
        <v>#N/A</v>
      </c>
      <c r="C1084" s="20" t="str">
        <f>IFERROR(INDEX(Project_Match!$C$3:$C$151,MATCH(I1084,Project_Match!$A$3:$A$151,0)),"")</f>
        <v/>
      </c>
    </row>
    <row r="1085" spans="1:3" ht="16.5" hidden="1" x14ac:dyDescent="0.5">
      <c r="A1085" s="20" t="e">
        <f>INDEX(Resource_Match!$B$2:$B$17,MATCH($H1085,Resource_Match!$C$2:$C$17,0))</f>
        <v>#N/A</v>
      </c>
      <c r="B1085" s="20" t="e">
        <f>INDEX(Resource_Match!$A$2:$A$17,MATCH($H1085,Resource_Match!$C$2:$C$17,0))</f>
        <v>#N/A</v>
      </c>
      <c r="C1085" s="20" t="str">
        <f>IFERROR(INDEX(Project_Match!$C$3:$C$151,MATCH(I1085,Project_Match!$A$3:$A$151,0)),"")</f>
        <v/>
      </c>
    </row>
    <row r="1086" spans="1:3" ht="16.5" hidden="1" x14ac:dyDescent="0.5">
      <c r="A1086" s="20" t="e">
        <f>INDEX(Resource_Match!$B$2:$B$17,MATCH($H1086,Resource_Match!$C$2:$C$17,0))</f>
        <v>#N/A</v>
      </c>
      <c r="B1086" s="20" t="e">
        <f>INDEX(Resource_Match!$A$2:$A$17,MATCH($H1086,Resource_Match!$C$2:$C$17,0))</f>
        <v>#N/A</v>
      </c>
      <c r="C1086" s="20" t="str">
        <f>IFERROR(INDEX(Project_Match!$C$3:$C$151,MATCH(I1086,Project_Match!$A$3:$A$151,0)),"")</f>
        <v/>
      </c>
    </row>
    <row r="1087" spans="1:3" ht="16.5" hidden="1" x14ac:dyDescent="0.5">
      <c r="A1087" s="20" t="e">
        <f>INDEX(Resource_Match!$B$2:$B$17,MATCH($H1087,Resource_Match!$C$2:$C$17,0))</f>
        <v>#N/A</v>
      </c>
      <c r="B1087" s="20" t="e">
        <f>INDEX(Resource_Match!$A$2:$A$17,MATCH($H1087,Resource_Match!$C$2:$C$17,0))</f>
        <v>#N/A</v>
      </c>
      <c r="C1087" s="20" t="str">
        <f>IFERROR(INDEX(Project_Match!$C$3:$C$151,MATCH(I1087,Project_Match!$A$3:$A$151,0)),"")</f>
        <v/>
      </c>
    </row>
    <row r="1088" spans="1:3" ht="16.5" hidden="1" x14ac:dyDescent="0.5">
      <c r="A1088" s="20" t="e">
        <f>INDEX(Resource_Match!$B$2:$B$17,MATCH($H1088,Resource_Match!$C$2:$C$17,0))</f>
        <v>#N/A</v>
      </c>
      <c r="B1088" s="20" t="e">
        <f>INDEX(Resource_Match!$A$2:$A$17,MATCH($H1088,Resource_Match!$C$2:$C$17,0))</f>
        <v>#N/A</v>
      </c>
      <c r="C1088" s="20" t="str">
        <f>IFERROR(INDEX(Project_Match!$C$3:$C$151,MATCH(I1088,Project_Match!$A$3:$A$151,0)),"")</f>
        <v/>
      </c>
    </row>
    <row r="1089" spans="1:3" ht="16.5" hidden="1" x14ac:dyDescent="0.5">
      <c r="A1089" s="20" t="e">
        <f>INDEX(Resource_Match!$B$2:$B$17,MATCH($H1089,Resource_Match!$C$2:$C$17,0))</f>
        <v>#N/A</v>
      </c>
      <c r="B1089" s="20" t="e">
        <f>INDEX(Resource_Match!$A$2:$A$17,MATCH($H1089,Resource_Match!$C$2:$C$17,0))</f>
        <v>#N/A</v>
      </c>
      <c r="C1089" s="20" t="str">
        <f>IFERROR(INDEX(Project_Match!$C$3:$C$151,MATCH(I1089,Project_Match!$A$3:$A$151,0)),"")</f>
        <v/>
      </c>
    </row>
    <row r="1090" spans="1:3" ht="16.5" hidden="1" x14ac:dyDescent="0.5">
      <c r="A1090" s="20" t="e">
        <f>INDEX(Resource_Match!$B$2:$B$17,MATCH($H1090,Resource_Match!$C$2:$C$17,0))</f>
        <v>#N/A</v>
      </c>
      <c r="B1090" s="20" t="e">
        <f>INDEX(Resource_Match!$A$2:$A$17,MATCH($H1090,Resource_Match!$C$2:$C$17,0))</f>
        <v>#N/A</v>
      </c>
      <c r="C1090" s="20" t="str">
        <f>IFERROR(INDEX(Project_Match!$C$3:$C$151,MATCH(I1090,Project_Match!$A$3:$A$151,0)),"")</f>
        <v/>
      </c>
    </row>
    <row r="1091" spans="1:3" ht="16.5" hidden="1" x14ac:dyDescent="0.5">
      <c r="A1091" s="20" t="e">
        <f>INDEX(Resource_Match!$B$2:$B$17,MATCH($H1091,Resource_Match!$C$2:$C$17,0))</f>
        <v>#N/A</v>
      </c>
      <c r="B1091" s="20" t="e">
        <f>INDEX(Resource_Match!$A$2:$A$17,MATCH($H1091,Resource_Match!$C$2:$C$17,0))</f>
        <v>#N/A</v>
      </c>
      <c r="C1091" s="20" t="str">
        <f>IFERROR(INDEX(Project_Match!$C$3:$C$151,MATCH(I1091,Project_Match!$A$3:$A$151,0)),"")</f>
        <v/>
      </c>
    </row>
  </sheetData>
  <autoFilter ref="A1:AN1091" xr:uid="{2D243958-3F83-46B2-A104-00F03DA85EF4}">
    <filterColumn colId="8">
      <filters>
        <filter val="KPCo CT"/>
      </filters>
    </filterColumn>
  </autoFilter>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592B3-E9CF-45B7-AAB8-C4CF11B9B165}">
  <sheetPr>
    <tabColor theme="0" tint="-0.14999847407452621"/>
  </sheetPr>
  <dimension ref="A1:O829"/>
  <sheetViews>
    <sheetView workbookViewId="0">
      <selection sqref="A1:XFD1048576"/>
    </sheetView>
  </sheetViews>
  <sheetFormatPr defaultColWidth="8.77734375" defaultRowHeight="18" x14ac:dyDescent="0.5"/>
  <cols>
    <col min="1" max="1" width="24.109375" style="129" bestFit="1" customWidth="1"/>
    <col min="2" max="2" width="6" style="129" bestFit="1" customWidth="1"/>
    <col min="3" max="3" width="5.21875" style="129" bestFit="1" customWidth="1"/>
    <col min="4" max="4" width="5.21875" style="130" bestFit="1" customWidth="1"/>
    <col min="5" max="5" width="25.44140625" style="130" bestFit="1" customWidth="1"/>
    <col min="6" max="6" width="15.33203125" style="130" bestFit="1" customWidth="1"/>
    <col min="7" max="7" width="4.77734375" style="129" bestFit="1" customWidth="1"/>
    <col min="8" max="8" width="8.44140625" style="130" bestFit="1" customWidth="1"/>
    <col min="9" max="9" width="23.21875" style="130" bestFit="1" customWidth="1"/>
    <col min="10" max="10" width="11.21875" style="130" bestFit="1" customWidth="1"/>
    <col min="11" max="11" width="22.109375" style="130" bestFit="1" customWidth="1"/>
    <col min="12" max="12" width="10.21875" style="130" bestFit="1" customWidth="1"/>
    <col min="13" max="13" width="12" style="130" bestFit="1" customWidth="1"/>
    <col min="14" max="14" width="13.109375" style="130" bestFit="1" customWidth="1"/>
    <col min="15" max="15" width="21" style="130" bestFit="1" customWidth="1"/>
    <col min="16" max="16384" width="8.77734375" style="129"/>
  </cols>
  <sheetData>
    <row r="1" spans="1:15" x14ac:dyDescent="0.5">
      <c r="A1" s="46" t="s">
        <v>0</v>
      </c>
      <c r="B1" s="46" t="s">
        <v>1</v>
      </c>
      <c r="C1" s="46" t="s">
        <v>2</v>
      </c>
      <c r="D1" s="3" t="s">
        <v>3</v>
      </c>
      <c r="E1" s="3" t="s">
        <v>4</v>
      </c>
      <c r="F1" s="3" t="s">
        <v>5</v>
      </c>
      <c r="G1" s="46" t="s">
        <v>6</v>
      </c>
      <c r="H1" s="3" t="s">
        <v>127</v>
      </c>
      <c r="I1" s="3" t="s">
        <v>169</v>
      </c>
      <c r="J1" s="3" t="s">
        <v>170</v>
      </c>
      <c r="K1" s="3" t="s">
        <v>171</v>
      </c>
      <c r="L1" s="3" t="s">
        <v>131</v>
      </c>
      <c r="M1" s="3" t="s">
        <v>172</v>
      </c>
      <c r="N1" s="3" t="s">
        <v>173</v>
      </c>
      <c r="O1" s="3" t="s">
        <v>36</v>
      </c>
    </row>
    <row r="2" spans="1:15" x14ac:dyDescent="0.5">
      <c r="A2" s="129" t="s">
        <v>406</v>
      </c>
      <c r="B2" s="129">
        <v>0</v>
      </c>
      <c r="C2" s="129" t="s">
        <v>407</v>
      </c>
      <c r="D2" s="130" t="s">
        <v>407</v>
      </c>
      <c r="E2" s="130" t="s">
        <v>38</v>
      </c>
      <c r="F2" s="130" t="s">
        <v>339</v>
      </c>
      <c r="G2" s="129">
        <v>2021</v>
      </c>
      <c r="H2" s="130" t="s">
        <v>133</v>
      </c>
      <c r="I2" s="130" t="s">
        <v>174</v>
      </c>
      <c r="J2" s="130">
        <v>982324.984375</v>
      </c>
      <c r="K2" s="130">
        <v>1950.35017134751</v>
      </c>
    </row>
    <row r="3" spans="1:15" x14ac:dyDescent="0.5">
      <c r="A3" s="129" t="s">
        <v>406</v>
      </c>
      <c r="B3" s="129">
        <v>0</v>
      </c>
      <c r="C3" s="129" t="s">
        <v>407</v>
      </c>
      <c r="D3" s="130" t="s">
        <v>407</v>
      </c>
      <c r="E3" s="130" t="s">
        <v>38</v>
      </c>
      <c r="F3" s="130" t="s">
        <v>339</v>
      </c>
      <c r="G3" s="129">
        <v>2021</v>
      </c>
      <c r="H3" s="130" t="s">
        <v>133</v>
      </c>
      <c r="I3" s="130" t="s">
        <v>175</v>
      </c>
      <c r="J3" s="130">
        <v>982324.984375</v>
      </c>
      <c r="K3" s="130">
        <v>1950.35017134751</v>
      </c>
    </row>
    <row r="4" spans="1:15" x14ac:dyDescent="0.5">
      <c r="A4" s="129" t="s">
        <v>406</v>
      </c>
      <c r="B4" s="129">
        <v>0</v>
      </c>
      <c r="C4" s="129" t="s">
        <v>407</v>
      </c>
      <c r="D4" s="130" t="s">
        <v>407</v>
      </c>
      <c r="E4" s="130" t="s">
        <v>38</v>
      </c>
      <c r="F4" s="130" t="s">
        <v>339</v>
      </c>
      <c r="G4" s="129">
        <v>2021</v>
      </c>
      <c r="H4" s="130" t="s">
        <v>134</v>
      </c>
      <c r="I4" s="130" t="s">
        <v>176</v>
      </c>
      <c r="J4" s="130">
        <v>232.064167976379</v>
      </c>
      <c r="K4" s="130">
        <v>0.460750198368024</v>
      </c>
    </row>
    <row r="5" spans="1:15" x14ac:dyDescent="0.5">
      <c r="A5" s="129" t="s">
        <v>406</v>
      </c>
      <c r="B5" s="129">
        <v>0</v>
      </c>
      <c r="C5" s="129" t="s">
        <v>407</v>
      </c>
      <c r="D5" s="130" t="s">
        <v>407</v>
      </c>
      <c r="E5" s="130" t="s">
        <v>38</v>
      </c>
      <c r="F5" s="130" t="s">
        <v>339</v>
      </c>
      <c r="G5" s="129">
        <v>2021</v>
      </c>
      <c r="H5" s="130" t="s">
        <v>134</v>
      </c>
      <c r="I5" s="130" t="s">
        <v>177</v>
      </c>
      <c r="J5" s="130">
        <v>232.064167976379</v>
      </c>
      <c r="K5" s="130">
        <v>0.460750198368024</v>
      </c>
    </row>
    <row r="6" spans="1:15" x14ac:dyDescent="0.5">
      <c r="A6" s="129" t="s">
        <v>406</v>
      </c>
      <c r="B6" s="129">
        <v>0</v>
      </c>
      <c r="C6" s="129" t="s">
        <v>407</v>
      </c>
      <c r="D6" s="130" t="s">
        <v>407</v>
      </c>
      <c r="E6" s="130" t="s">
        <v>38</v>
      </c>
      <c r="F6" s="130" t="s">
        <v>339</v>
      </c>
      <c r="G6" s="129">
        <v>2021</v>
      </c>
      <c r="H6" s="130" t="s">
        <v>135</v>
      </c>
      <c r="I6" s="130" t="s">
        <v>178</v>
      </c>
      <c r="J6" s="130">
        <v>984.38976669311501</v>
      </c>
      <c r="K6" s="130">
        <v>1.9544500006186001</v>
      </c>
    </row>
    <row r="7" spans="1:15" x14ac:dyDescent="0.5">
      <c r="A7" s="129" t="s">
        <v>406</v>
      </c>
      <c r="B7" s="129">
        <v>0</v>
      </c>
      <c r="C7" s="129" t="s">
        <v>407</v>
      </c>
      <c r="D7" s="130" t="s">
        <v>407</v>
      </c>
      <c r="E7" s="130" t="s">
        <v>38</v>
      </c>
      <c r="F7" s="130" t="s">
        <v>340</v>
      </c>
      <c r="G7" s="129">
        <v>2021</v>
      </c>
      <c r="H7" s="130" t="s">
        <v>133</v>
      </c>
      <c r="I7" s="130" t="s">
        <v>174</v>
      </c>
      <c r="J7" s="130">
        <v>1000352.91796875</v>
      </c>
      <c r="K7" s="130">
        <v>1950.3499640202399</v>
      </c>
    </row>
    <row r="8" spans="1:15" x14ac:dyDescent="0.5">
      <c r="A8" s="129" t="s">
        <v>406</v>
      </c>
      <c r="B8" s="129">
        <v>0</v>
      </c>
      <c r="C8" s="129" t="s">
        <v>407</v>
      </c>
      <c r="D8" s="130" t="s">
        <v>407</v>
      </c>
      <c r="E8" s="130" t="s">
        <v>38</v>
      </c>
      <c r="F8" s="130" t="s">
        <v>340</v>
      </c>
      <c r="G8" s="129">
        <v>2021</v>
      </c>
      <c r="H8" s="130" t="s">
        <v>133</v>
      </c>
      <c r="I8" s="130" t="s">
        <v>175</v>
      </c>
      <c r="J8" s="130">
        <v>1000352.91796875</v>
      </c>
      <c r="K8" s="130">
        <v>1950.3499640202399</v>
      </c>
    </row>
    <row r="9" spans="1:15" x14ac:dyDescent="0.5">
      <c r="A9" s="129" t="s">
        <v>406</v>
      </c>
      <c r="B9" s="129">
        <v>0</v>
      </c>
      <c r="C9" s="129" t="s">
        <v>407</v>
      </c>
      <c r="D9" s="130" t="s">
        <v>407</v>
      </c>
      <c r="E9" s="130" t="s">
        <v>38</v>
      </c>
      <c r="F9" s="130" t="s">
        <v>340</v>
      </c>
      <c r="G9" s="129">
        <v>2021</v>
      </c>
      <c r="H9" s="130" t="s">
        <v>134</v>
      </c>
      <c r="I9" s="130" t="s">
        <v>176</v>
      </c>
      <c r="J9" s="130">
        <v>313.79806900024403</v>
      </c>
      <c r="K9" s="130">
        <v>0.61180005261492598</v>
      </c>
    </row>
    <row r="10" spans="1:15" x14ac:dyDescent="0.5">
      <c r="A10" s="129" t="s">
        <v>406</v>
      </c>
      <c r="B10" s="129">
        <v>0</v>
      </c>
      <c r="C10" s="129" t="s">
        <v>407</v>
      </c>
      <c r="D10" s="130" t="s">
        <v>407</v>
      </c>
      <c r="E10" s="130" t="s">
        <v>38</v>
      </c>
      <c r="F10" s="130" t="s">
        <v>340</v>
      </c>
      <c r="G10" s="129">
        <v>2021</v>
      </c>
      <c r="H10" s="130" t="s">
        <v>134</v>
      </c>
      <c r="I10" s="130" t="s">
        <v>177</v>
      </c>
      <c r="J10" s="130">
        <v>313.79806900024403</v>
      </c>
      <c r="K10" s="130">
        <v>0.61180005261492598</v>
      </c>
    </row>
    <row r="11" spans="1:15" x14ac:dyDescent="0.5">
      <c r="A11" s="129" t="s">
        <v>406</v>
      </c>
      <c r="B11" s="129">
        <v>0</v>
      </c>
      <c r="C11" s="129" t="s">
        <v>407</v>
      </c>
      <c r="D11" s="130" t="s">
        <v>407</v>
      </c>
      <c r="E11" s="130" t="s">
        <v>38</v>
      </c>
      <c r="F11" s="130" t="s">
        <v>340</v>
      </c>
      <c r="G11" s="129">
        <v>2021</v>
      </c>
      <c r="H11" s="130" t="s">
        <v>135</v>
      </c>
      <c r="I11" s="130" t="s">
        <v>178</v>
      </c>
      <c r="J11" s="130">
        <v>1002.4557228088401</v>
      </c>
      <c r="K11" s="130">
        <v>1.9544495631891601</v>
      </c>
    </row>
    <row r="12" spans="1:15" x14ac:dyDescent="0.5">
      <c r="A12" s="129" t="s">
        <v>406</v>
      </c>
      <c r="B12" s="129">
        <v>0</v>
      </c>
      <c r="C12" s="129" t="s">
        <v>407</v>
      </c>
      <c r="D12" s="130" t="s">
        <v>407</v>
      </c>
      <c r="E12" s="130" t="s">
        <v>38</v>
      </c>
      <c r="F12" s="130" t="s">
        <v>412</v>
      </c>
      <c r="G12" s="129">
        <v>2021</v>
      </c>
      <c r="H12" s="130" t="s">
        <v>133</v>
      </c>
      <c r="I12" s="130" t="s">
        <v>174</v>
      </c>
      <c r="J12" s="130">
        <v>949532.78125</v>
      </c>
      <c r="K12" s="130">
        <v>1950.35015462453</v>
      </c>
    </row>
    <row r="13" spans="1:15" x14ac:dyDescent="0.5">
      <c r="A13" s="129" t="s">
        <v>406</v>
      </c>
      <c r="B13" s="129">
        <v>0</v>
      </c>
      <c r="C13" s="129" t="s">
        <v>407</v>
      </c>
      <c r="D13" s="130" t="s">
        <v>407</v>
      </c>
      <c r="E13" s="130" t="s">
        <v>38</v>
      </c>
      <c r="F13" s="130" t="s">
        <v>412</v>
      </c>
      <c r="G13" s="129">
        <v>2021</v>
      </c>
      <c r="H13" s="130" t="s">
        <v>133</v>
      </c>
      <c r="I13" s="130" t="s">
        <v>175</v>
      </c>
      <c r="J13" s="130">
        <v>949532.78125</v>
      </c>
      <c r="K13" s="130">
        <v>1950.35015462453</v>
      </c>
    </row>
    <row r="14" spans="1:15" x14ac:dyDescent="0.5">
      <c r="A14" s="129" t="s">
        <v>406</v>
      </c>
      <c r="B14" s="129">
        <v>0</v>
      </c>
      <c r="C14" s="129" t="s">
        <v>407</v>
      </c>
      <c r="D14" s="130" t="s">
        <v>407</v>
      </c>
      <c r="E14" s="130" t="s">
        <v>38</v>
      </c>
      <c r="F14" s="130" t="s">
        <v>412</v>
      </c>
      <c r="G14" s="129">
        <v>2021</v>
      </c>
      <c r="H14" s="130" t="s">
        <v>134</v>
      </c>
      <c r="I14" s="130" t="s">
        <v>176</v>
      </c>
      <c r="J14" s="130">
        <v>197.22348022460901</v>
      </c>
      <c r="K14" s="130">
        <v>0.40509906219839797</v>
      </c>
    </row>
    <row r="15" spans="1:15" x14ac:dyDescent="0.5">
      <c r="A15" s="129" t="s">
        <v>406</v>
      </c>
      <c r="B15" s="129">
        <v>0</v>
      </c>
      <c r="C15" s="129" t="s">
        <v>407</v>
      </c>
      <c r="D15" s="130" t="s">
        <v>407</v>
      </c>
      <c r="E15" s="130" t="s">
        <v>38</v>
      </c>
      <c r="F15" s="130" t="s">
        <v>412</v>
      </c>
      <c r="G15" s="129">
        <v>2021</v>
      </c>
      <c r="H15" s="130" t="s">
        <v>134</v>
      </c>
      <c r="I15" s="130" t="s">
        <v>177</v>
      </c>
      <c r="J15" s="130">
        <v>197.22348022460901</v>
      </c>
      <c r="K15" s="130">
        <v>0.40509906219839797</v>
      </c>
    </row>
    <row r="16" spans="1:15" x14ac:dyDescent="0.5">
      <c r="A16" s="129" t="s">
        <v>406</v>
      </c>
      <c r="B16" s="129">
        <v>0</v>
      </c>
      <c r="C16" s="129" t="s">
        <v>407</v>
      </c>
      <c r="D16" s="130" t="s">
        <v>407</v>
      </c>
      <c r="E16" s="130" t="s">
        <v>38</v>
      </c>
      <c r="F16" s="130" t="s">
        <v>412</v>
      </c>
      <c r="G16" s="129">
        <v>2021</v>
      </c>
      <c r="H16" s="130" t="s">
        <v>135</v>
      </c>
      <c r="I16" s="130" t="s">
        <v>178</v>
      </c>
      <c r="J16" s="130">
        <v>119.896460533142</v>
      </c>
      <c r="K16" s="130">
        <v>0.24626857726576401</v>
      </c>
    </row>
    <row r="17" spans="1:11" x14ac:dyDescent="0.5">
      <c r="A17" s="129" t="s">
        <v>406</v>
      </c>
      <c r="B17" s="129">
        <v>0</v>
      </c>
      <c r="C17" s="129" t="s">
        <v>407</v>
      </c>
      <c r="D17" s="130" t="s">
        <v>407</v>
      </c>
      <c r="E17" s="130" t="s">
        <v>38</v>
      </c>
      <c r="F17" s="130" t="s">
        <v>413</v>
      </c>
      <c r="G17" s="129">
        <v>2021</v>
      </c>
      <c r="H17" s="130" t="s">
        <v>133</v>
      </c>
      <c r="I17" s="130" t="s">
        <v>174</v>
      </c>
      <c r="J17" s="130">
        <v>946496.578125</v>
      </c>
      <c r="K17" s="130">
        <v>1950.35013821915</v>
      </c>
    </row>
    <row r="18" spans="1:11" x14ac:dyDescent="0.5">
      <c r="A18" s="129" t="s">
        <v>406</v>
      </c>
      <c r="B18" s="129">
        <v>0</v>
      </c>
      <c r="C18" s="129" t="s">
        <v>407</v>
      </c>
      <c r="D18" s="130" t="s">
        <v>407</v>
      </c>
      <c r="E18" s="130" t="s">
        <v>38</v>
      </c>
      <c r="F18" s="130" t="s">
        <v>413</v>
      </c>
      <c r="G18" s="129">
        <v>2021</v>
      </c>
      <c r="H18" s="130" t="s">
        <v>133</v>
      </c>
      <c r="I18" s="130" t="s">
        <v>175</v>
      </c>
      <c r="J18" s="130">
        <v>946496.578125</v>
      </c>
      <c r="K18" s="130">
        <v>1950.35013821915</v>
      </c>
    </row>
    <row r="19" spans="1:11" x14ac:dyDescent="0.5">
      <c r="A19" s="129" t="s">
        <v>406</v>
      </c>
      <c r="B19" s="129">
        <v>0</v>
      </c>
      <c r="C19" s="129" t="s">
        <v>407</v>
      </c>
      <c r="D19" s="130" t="s">
        <v>407</v>
      </c>
      <c r="E19" s="130" t="s">
        <v>38</v>
      </c>
      <c r="F19" s="130" t="s">
        <v>413</v>
      </c>
      <c r="G19" s="129">
        <v>2021</v>
      </c>
      <c r="H19" s="130" t="s">
        <v>134</v>
      </c>
      <c r="I19" s="130" t="s">
        <v>176</v>
      </c>
      <c r="J19" s="130">
        <v>1088.4940567016599</v>
      </c>
      <c r="K19" s="130">
        <v>2.24294999210308</v>
      </c>
    </row>
    <row r="20" spans="1:11" x14ac:dyDescent="0.5">
      <c r="A20" s="129" t="s">
        <v>406</v>
      </c>
      <c r="B20" s="129">
        <v>0</v>
      </c>
      <c r="C20" s="129" t="s">
        <v>407</v>
      </c>
      <c r="D20" s="130" t="s">
        <v>407</v>
      </c>
      <c r="E20" s="130" t="s">
        <v>38</v>
      </c>
      <c r="F20" s="130" t="s">
        <v>413</v>
      </c>
      <c r="G20" s="129">
        <v>2021</v>
      </c>
      <c r="H20" s="130" t="s">
        <v>134</v>
      </c>
      <c r="I20" s="130" t="s">
        <v>177</v>
      </c>
      <c r="J20" s="130">
        <v>1088.4940567016599</v>
      </c>
      <c r="K20" s="130">
        <v>2.24294999210308</v>
      </c>
    </row>
    <row r="21" spans="1:11" x14ac:dyDescent="0.5">
      <c r="A21" s="129" t="s">
        <v>406</v>
      </c>
      <c r="B21" s="129">
        <v>0</v>
      </c>
      <c r="C21" s="129" t="s">
        <v>407</v>
      </c>
      <c r="D21" s="130" t="s">
        <v>407</v>
      </c>
      <c r="E21" s="130" t="s">
        <v>38</v>
      </c>
      <c r="F21" s="130" t="s">
        <v>413</v>
      </c>
      <c r="G21" s="129">
        <v>2021</v>
      </c>
      <c r="H21" s="130" t="s">
        <v>135</v>
      </c>
      <c r="I21" s="130" t="s">
        <v>178</v>
      </c>
      <c r="J21" s="130">
        <v>119.513074874878</v>
      </c>
      <c r="K21" s="130">
        <v>0.24626857129146101</v>
      </c>
    </row>
    <row r="22" spans="1:11" x14ac:dyDescent="0.5">
      <c r="A22" s="129" t="s">
        <v>406</v>
      </c>
      <c r="B22" s="129">
        <v>0</v>
      </c>
      <c r="C22" s="129" t="s">
        <v>407</v>
      </c>
      <c r="D22" s="130" t="s">
        <v>407</v>
      </c>
      <c r="E22" s="130" t="s">
        <v>40</v>
      </c>
      <c r="F22" s="130" t="s">
        <v>414</v>
      </c>
      <c r="G22" s="129">
        <v>2021</v>
      </c>
      <c r="H22" s="130" t="s">
        <v>133</v>
      </c>
      <c r="I22" s="130" t="s">
        <v>174</v>
      </c>
      <c r="J22" s="130">
        <v>124498.5234375</v>
      </c>
      <c r="K22" s="130">
        <v>1304.76455724177</v>
      </c>
    </row>
    <row r="23" spans="1:11" x14ac:dyDescent="0.5">
      <c r="A23" s="129" t="s">
        <v>406</v>
      </c>
      <c r="B23" s="129">
        <v>0</v>
      </c>
      <c r="C23" s="129" t="s">
        <v>407</v>
      </c>
      <c r="D23" s="130" t="s">
        <v>407</v>
      </c>
      <c r="E23" s="130" t="s">
        <v>40</v>
      </c>
      <c r="F23" s="130" t="s">
        <v>414</v>
      </c>
      <c r="G23" s="129">
        <v>2021</v>
      </c>
      <c r="H23" s="130" t="s">
        <v>133</v>
      </c>
      <c r="I23" s="130" t="s">
        <v>175</v>
      </c>
      <c r="J23" s="130">
        <v>124498.5234375</v>
      </c>
      <c r="K23" s="130">
        <v>1304.76455724177</v>
      </c>
    </row>
    <row r="24" spans="1:11" x14ac:dyDescent="0.5">
      <c r="A24" s="129" t="s">
        <v>406</v>
      </c>
      <c r="B24" s="129">
        <v>0</v>
      </c>
      <c r="C24" s="129" t="s">
        <v>407</v>
      </c>
      <c r="D24" s="130" t="s">
        <v>407</v>
      </c>
      <c r="E24" s="130" t="s">
        <v>40</v>
      </c>
      <c r="F24" s="130" t="s">
        <v>414</v>
      </c>
      <c r="G24" s="129">
        <v>2021</v>
      </c>
      <c r="H24" s="130" t="s">
        <v>134</v>
      </c>
      <c r="I24" s="130" t="s">
        <v>176</v>
      </c>
      <c r="J24" s="130">
        <v>282.58026123046898</v>
      </c>
      <c r="K24" s="130">
        <v>2.96148673840593</v>
      </c>
    </row>
    <row r="25" spans="1:11" x14ac:dyDescent="0.5">
      <c r="A25" s="129" t="s">
        <v>406</v>
      </c>
      <c r="B25" s="129">
        <v>0</v>
      </c>
      <c r="C25" s="129" t="s">
        <v>407</v>
      </c>
      <c r="D25" s="130" t="s">
        <v>407</v>
      </c>
      <c r="E25" s="130" t="s">
        <v>40</v>
      </c>
      <c r="F25" s="130" t="s">
        <v>414</v>
      </c>
      <c r="G25" s="129">
        <v>2021</v>
      </c>
      <c r="H25" s="130" t="s">
        <v>134</v>
      </c>
      <c r="I25" s="130" t="s">
        <v>177</v>
      </c>
      <c r="J25" s="130">
        <v>282.58026123046898</v>
      </c>
      <c r="K25" s="130">
        <v>2.96148673840593</v>
      </c>
    </row>
    <row r="26" spans="1:11" x14ac:dyDescent="0.5">
      <c r="A26" s="129" t="s">
        <v>406</v>
      </c>
      <c r="B26" s="129">
        <v>0</v>
      </c>
      <c r="C26" s="129" t="s">
        <v>407</v>
      </c>
      <c r="D26" s="130" t="s">
        <v>407</v>
      </c>
      <c r="E26" s="130" t="s">
        <v>38</v>
      </c>
      <c r="F26" s="130" t="s">
        <v>339</v>
      </c>
      <c r="G26" s="129">
        <v>2022</v>
      </c>
      <c r="H26" s="130" t="s">
        <v>133</v>
      </c>
      <c r="I26" s="130" t="s">
        <v>174</v>
      </c>
      <c r="J26" s="130">
        <v>1020516.359375</v>
      </c>
      <c r="K26" s="130">
        <v>1950.35021587653</v>
      </c>
    </row>
    <row r="27" spans="1:11" x14ac:dyDescent="0.5">
      <c r="A27" s="129" t="s">
        <v>406</v>
      </c>
      <c r="B27" s="129">
        <v>0</v>
      </c>
      <c r="C27" s="129" t="s">
        <v>407</v>
      </c>
      <c r="D27" s="130" t="s">
        <v>407</v>
      </c>
      <c r="E27" s="130" t="s">
        <v>38</v>
      </c>
      <c r="F27" s="130" t="s">
        <v>339</v>
      </c>
      <c r="G27" s="129">
        <v>2022</v>
      </c>
      <c r="H27" s="130" t="s">
        <v>133</v>
      </c>
      <c r="I27" s="130" t="s">
        <v>175</v>
      </c>
      <c r="J27" s="130">
        <v>1020516.359375</v>
      </c>
      <c r="K27" s="130">
        <v>1950.35021587653</v>
      </c>
    </row>
    <row r="28" spans="1:11" x14ac:dyDescent="0.5">
      <c r="A28" s="129" t="s">
        <v>406</v>
      </c>
      <c r="B28" s="129">
        <v>0</v>
      </c>
      <c r="C28" s="129" t="s">
        <v>407</v>
      </c>
      <c r="D28" s="130" t="s">
        <v>407</v>
      </c>
      <c r="E28" s="130" t="s">
        <v>38</v>
      </c>
      <c r="F28" s="130" t="s">
        <v>339</v>
      </c>
      <c r="G28" s="129">
        <v>2022</v>
      </c>
      <c r="H28" s="130" t="s">
        <v>134</v>
      </c>
      <c r="I28" s="130" t="s">
        <v>176</v>
      </c>
      <c r="J28" s="130">
        <v>241.086490631104</v>
      </c>
      <c r="K28" s="130">
        <v>0.46075019225848002</v>
      </c>
    </row>
    <row r="29" spans="1:11" x14ac:dyDescent="0.5">
      <c r="A29" s="129" t="s">
        <v>406</v>
      </c>
      <c r="B29" s="129">
        <v>0</v>
      </c>
      <c r="C29" s="129" t="s">
        <v>407</v>
      </c>
      <c r="D29" s="130" t="s">
        <v>407</v>
      </c>
      <c r="E29" s="130" t="s">
        <v>38</v>
      </c>
      <c r="F29" s="130" t="s">
        <v>339</v>
      </c>
      <c r="G29" s="129">
        <v>2022</v>
      </c>
      <c r="H29" s="130" t="s">
        <v>134</v>
      </c>
      <c r="I29" s="130" t="s">
        <v>177</v>
      </c>
      <c r="J29" s="130">
        <v>241.086490631104</v>
      </c>
      <c r="K29" s="130">
        <v>0.46075019225848002</v>
      </c>
    </row>
    <row r="30" spans="1:11" x14ac:dyDescent="0.5">
      <c r="A30" s="129" t="s">
        <v>406</v>
      </c>
      <c r="B30" s="129">
        <v>0</v>
      </c>
      <c r="C30" s="129" t="s">
        <v>407</v>
      </c>
      <c r="D30" s="130" t="s">
        <v>407</v>
      </c>
      <c r="E30" s="130" t="s">
        <v>38</v>
      </c>
      <c r="F30" s="130" t="s">
        <v>339</v>
      </c>
      <c r="G30" s="129">
        <v>2022</v>
      </c>
      <c r="H30" s="130" t="s">
        <v>135</v>
      </c>
      <c r="I30" s="130" t="s">
        <v>178</v>
      </c>
      <c r="J30" s="130">
        <v>1022.66144561768</v>
      </c>
      <c r="K30" s="130">
        <v>1.95444995447732</v>
      </c>
    </row>
    <row r="31" spans="1:11" x14ac:dyDescent="0.5">
      <c r="A31" s="129" t="s">
        <v>406</v>
      </c>
      <c r="B31" s="129">
        <v>0</v>
      </c>
      <c r="C31" s="129" t="s">
        <v>407</v>
      </c>
      <c r="D31" s="130" t="s">
        <v>407</v>
      </c>
      <c r="E31" s="130" t="s">
        <v>38</v>
      </c>
      <c r="F31" s="130" t="s">
        <v>340</v>
      </c>
      <c r="G31" s="129">
        <v>2022</v>
      </c>
      <c r="H31" s="130" t="s">
        <v>133</v>
      </c>
      <c r="I31" s="130" t="s">
        <v>174</v>
      </c>
      <c r="J31" s="130">
        <v>959543.16015625</v>
      </c>
      <c r="K31" s="130">
        <v>1950.3503420371601</v>
      </c>
    </row>
    <row r="32" spans="1:11" x14ac:dyDescent="0.5">
      <c r="A32" s="129" t="s">
        <v>406</v>
      </c>
      <c r="B32" s="129">
        <v>0</v>
      </c>
      <c r="C32" s="129" t="s">
        <v>407</v>
      </c>
      <c r="D32" s="130" t="s">
        <v>407</v>
      </c>
      <c r="E32" s="130" t="s">
        <v>38</v>
      </c>
      <c r="F32" s="130" t="s">
        <v>340</v>
      </c>
      <c r="G32" s="129">
        <v>2022</v>
      </c>
      <c r="H32" s="130" t="s">
        <v>133</v>
      </c>
      <c r="I32" s="130" t="s">
        <v>175</v>
      </c>
      <c r="J32" s="130">
        <v>959543.16015625</v>
      </c>
      <c r="K32" s="130">
        <v>1950.3503420371601</v>
      </c>
    </row>
    <row r="33" spans="1:11" x14ac:dyDescent="0.5">
      <c r="A33" s="129" t="s">
        <v>406</v>
      </c>
      <c r="B33" s="129">
        <v>0</v>
      </c>
      <c r="C33" s="129" t="s">
        <v>407</v>
      </c>
      <c r="D33" s="130" t="s">
        <v>407</v>
      </c>
      <c r="E33" s="130" t="s">
        <v>38</v>
      </c>
      <c r="F33" s="130" t="s">
        <v>340</v>
      </c>
      <c r="G33" s="129">
        <v>2022</v>
      </c>
      <c r="H33" s="130" t="s">
        <v>134</v>
      </c>
      <c r="I33" s="130" t="s">
        <v>176</v>
      </c>
      <c r="J33" s="130">
        <v>300.99655342102102</v>
      </c>
      <c r="K33" s="130">
        <v>0.61180017746479898</v>
      </c>
    </row>
    <row r="34" spans="1:11" x14ac:dyDescent="0.5">
      <c r="A34" s="129" t="s">
        <v>406</v>
      </c>
      <c r="B34" s="129">
        <v>0</v>
      </c>
      <c r="C34" s="129" t="s">
        <v>407</v>
      </c>
      <c r="D34" s="130" t="s">
        <v>407</v>
      </c>
      <c r="E34" s="130" t="s">
        <v>38</v>
      </c>
      <c r="F34" s="130" t="s">
        <v>340</v>
      </c>
      <c r="G34" s="129">
        <v>2022</v>
      </c>
      <c r="H34" s="130" t="s">
        <v>134</v>
      </c>
      <c r="I34" s="130" t="s">
        <v>177</v>
      </c>
      <c r="J34" s="130">
        <v>300.99655342102102</v>
      </c>
      <c r="K34" s="130">
        <v>0.61180017746479898</v>
      </c>
    </row>
    <row r="35" spans="1:11" x14ac:dyDescent="0.5">
      <c r="A35" s="129" t="s">
        <v>406</v>
      </c>
      <c r="B35" s="129">
        <v>0</v>
      </c>
      <c r="C35" s="129" t="s">
        <v>407</v>
      </c>
      <c r="D35" s="130" t="s">
        <v>407</v>
      </c>
      <c r="E35" s="130" t="s">
        <v>38</v>
      </c>
      <c r="F35" s="130" t="s">
        <v>340</v>
      </c>
      <c r="G35" s="129">
        <v>2022</v>
      </c>
      <c r="H35" s="130" t="s">
        <v>135</v>
      </c>
      <c r="I35" s="130" t="s">
        <v>178</v>
      </c>
      <c r="J35" s="130">
        <v>961.56018447875999</v>
      </c>
      <c r="K35" s="130">
        <v>1.95444987451397</v>
      </c>
    </row>
    <row r="36" spans="1:11" x14ac:dyDescent="0.5">
      <c r="A36" s="129" t="s">
        <v>406</v>
      </c>
      <c r="B36" s="129">
        <v>0</v>
      </c>
      <c r="C36" s="129" t="s">
        <v>407</v>
      </c>
      <c r="D36" s="130" t="s">
        <v>407</v>
      </c>
      <c r="E36" s="130" t="s">
        <v>38</v>
      </c>
      <c r="F36" s="130" t="s">
        <v>412</v>
      </c>
      <c r="G36" s="129">
        <v>2022</v>
      </c>
      <c r="H36" s="130" t="s">
        <v>133</v>
      </c>
      <c r="I36" s="130" t="s">
        <v>174</v>
      </c>
      <c r="J36" s="130">
        <v>949156.46484375</v>
      </c>
      <c r="K36" s="130">
        <v>1950.35033512266</v>
      </c>
    </row>
    <row r="37" spans="1:11" x14ac:dyDescent="0.5">
      <c r="A37" s="129" t="s">
        <v>406</v>
      </c>
      <c r="B37" s="129">
        <v>0</v>
      </c>
      <c r="C37" s="129" t="s">
        <v>407</v>
      </c>
      <c r="D37" s="130" t="s">
        <v>407</v>
      </c>
      <c r="E37" s="130" t="s">
        <v>38</v>
      </c>
      <c r="F37" s="130" t="s">
        <v>412</v>
      </c>
      <c r="G37" s="129">
        <v>2022</v>
      </c>
      <c r="H37" s="130" t="s">
        <v>133</v>
      </c>
      <c r="I37" s="130" t="s">
        <v>175</v>
      </c>
      <c r="J37" s="130">
        <v>949156.46484375</v>
      </c>
      <c r="K37" s="130">
        <v>1950.35033512266</v>
      </c>
    </row>
    <row r="38" spans="1:11" x14ac:dyDescent="0.5">
      <c r="A38" s="129" t="s">
        <v>406</v>
      </c>
      <c r="B38" s="129">
        <v>0</v>
      </c>
      <c r="C38" s="129" t="s">
        <v>407</v>
      </c>
      <c r="D38" s="130" t="s">
        <v>407</v>
      </c>
      <c r="E38" s="130" t="s">
        <v>38</v>
      </c>
      <c r="F38" s="130" t="s">
        <v>412</v>
      </c>
      <c r="G38" s="129">
        <v>2022</v>
      </c>
      <c r="H38" s="130" t="s">
        <v>134</v>
      </c>
      <c r="I38" s="130" t="s">
        <v>176</v>
      </c>
      <c r="J38" s="130">
        <v>197.145315170288</v>
      </c>
      <c r="K38" s="130">
        <v>0.40509908784416299</v>
      </c>
    </row>
    <row r="39" spans="1:11" x14ac:dyDescent="0.5">
      <c r="A39" s="129" t="s">
        <v>406</v>
      </c>
      <c r="B39" s="129">
        <v>0</v>
      </c>
      <c r="C39" s="129" t="s">
        <v>407</v>
      </c>
      <c r="D39" s="130" t="s">
        <v>407</v>
      </c>
      <c r="E39" s="130" t="s">
        <v>38</v>
      </c>
      <c r="F39" s="130" t="s">
        <v>412</v>
      </c>
      <c r="G39" s="129">
        <v>2022</v>
      </c>
      <c r="H39" s="130" t="s">
        <v>134</v>
      </c>
      <c r="I39" s="130" t="s">
        <v>177</v>
      </c>
      <c r="J39" s="130">
        <v>197.145315170288</v>
      </c>
      <c r="K39" s="130">
        <v>0.40509908784416299</v>
      </c>
    </row>
    <row r="40" spans="1:11" x14ac:dyDescent="0.5">
      <c r="A40" s="129" t="s">
        <v>406</v>
      </c>
      <c r="B40" s="129">
        <v>0</v>
      </c>
      <c r="C40" s="129" t="s">
        <v>407</v>
      </c>
      <c r="D40" s="130" t="s">
        <v>407</v>
      </c>
      <c r="E40" s="130" t="s">
        <v>38</v>
      </c>
      <c r="F40" s="130" t="s">
        <v>412</v>
      </c>
      <c r="G40" s="129">
        <v>2022</v>
      </c>
      <c r="H40" s="130" t="s">
        <v>135</v>
      </c>
      <c r="I40" s="130" t="s">
        <v>178</v>
      </c>
      <c r="J40" s="130">
        <v>119.84894418716399</v>
      </c>
      <c r="K40" s="130">
        <v>0.246268604464391</v>
      </c>
    </row>
    <row r="41" spans="1:11" x14ac:dyDescent="0.5">
      <c r="A41" s="129" t="s">
        <v>406</v>
      </c>
      <c r="B41" s="129">
        <v>0</v>
      </c>
      <c r="C41" s="129" t="s">
        <v>407</v>
      </c>
      <c r="D41" s="130" t="s">
        <v>407</v>
      </c>
      <c r="E41" s="130" t="s">
        <v>40</v>
      </c>
      <c r="F41" s="130" t="s">
        <v>414</v>
      </c>
      <c r="G41" s="129">
        <v>2022</v>
      </c>
      <c r="H41" s="130" t="s">
        <v>133</v>
      </c>
      <c r="I41" s="130" t="s">
        <v>174</v>
      </c>
      <c r="J41" s="130">
        <v>246167.53515625</v>
      </c>
      <c r="K41" s="130">
        <v>1304.7643372826101</v>
      </c>
    </row>
    <row r="42" spans="1:11" x14ac:dyDescent="0.5">
      <c r="A42" s="129" t="s">
        <v>406</v>
      </c>
      <c r="B42" s="129">
        <v>0</v>
      </c>
      <c r="C42" s="129" t="s">
        <v>407</v>
      </c>
      <c r="D42" s="130" t="s">
        <v>407</v>
      </c>
      <c r="E42" s="130" t="s">
        <v>40</v>
      </c>
      <c r="F42" s="130" t="s">
        <v>414</v>
      </c>
      <c r="G42" s="129">
        <v>2022</v>
      </c>
      <c r="H42" s="130" t="s">
        <v>133</v>
      </c>
      <c r="I42" s="130" t="s">
        <v>175</v>
      </c>
      <c r="J42" s="130">
        <v>246167.53515625</v>
      </c>
      <c r="K42" s="130">
        <v>1304.7643372826101</v>
      </c>
    </row>
    <row r="43" spans="1:11" x14ac:dyDescent="0.5">
      <c r="A43" s="129" t="s">
        <v>406</v>
      </c>
      <c r="B43" s="129">
        <v>0</v>
      </c>
      <c r="C43" s="129" t="s">
        <v>407</v>
      </c>
      <c r="D43" s="130" t="s">
        <v>407</v>
      </c>
      <c r="E43" s="130" t="s">
        <v>40</v>
      </c>
      <c r="F43" s="130" t="s">
        <v>414</v>
      </c>
      <c r="G43" s="129">
        <v>2022</v>
      </c>
      <c r="H43" s="130" t="s">
        <v>134</v>
      </c>
      <c r="I43" s="130" t="s">
        <v>176</v>
      </c>
      <c r="J43" s="130">
        <v>558.73826599121105</v>
      </c>
      <c r="K43" s="130">
        <v>2.9614860326911399</v>
      </c>
    </row>
    <row r="44" spans="1:11" x14ac:dyDescent="0.5">
      <c r="A44" s="129" t="s">
        <v>406</v>
      </c>
      <c r="B44" s="129">
        <v>0</v>
      </c>
      <c r="C44" s="129" t="s">
        <v>407</v>
      </c>
      <c r="D44" s="130" t="s">
        <v>407</v>
      </c>
      <c r="E44" s="130" t="s">
        <v>40</v>
      </c>
      <c r="F44" s="130" t="s">
        <v>414</v>
      </c>
      <c r="G44" s="129">
        <v>2022</v>
      </c>
      <c r="H44" s="130" t="s">
        <v>134</v>
      </c>
      <c r="I44" s="130" t="s">
        <v>177</v>
      </c>
      <c r="J44" s="130">
        <v>558.73826599121105</v>
      </c>
      <c r="K44" s="130">
        <v>2.9614860326911399</v>
      </c>
    </row>
    <row r="45" spans="1:11" x14ac:dyDescent="0.5">
      <c r="A45" s="129" t="s">
        <v>406</v>
      </c>
      <c r="B45" s="129">
        <v>0</v>
      </c>
      <c r="C45" s="129" t="s">
        <v>407</v>
      </c>
      <c r="D45" s="130" t="s">
        <v>407</v>
      </c>
      <c r="E45" s="130" t="s">
        <v>38</v>
      </c>
      <c r="F45" s="130" t="s">
        <v>339</v>
      </c>
      <c r="G45" s="129">
        <v>2023</v>
      </c>
      <c r="H45" s="130" t="s">
        <v>133</v>
      </c>
      <c r="I45" s="130" t="s">
        <v>174</v>
      </c>
      <c r="J45" s="130">
        <v>1106144.6484375</v>
      </c>
      <c r="K45" s="130">
        <v>1950.3505246679399</v>
      </c>
    </row>
    <row r="46" spans="1:11" x14ac:dyDescent="0.5">
      <c r="A46" s="129" t="s">
        <v>406</v>
      </c>
      <c r="B46" s="129">
        <v>0</v>
      </c>
      <c r="C46" s="129" t="s">
        <v>407</v>
      </c>
      <c r="D46" s="130" t="s">
        <v>407</v>
      </c>
      <c r="E46" s="130" t="s">
        <v>38</v>
      </c>
      <c r="F46" s="130" t="s">
        <v>339</v>
      </c>
      <c r="G46" s="129">
        <v>2023</v>
      </c>
      <c r="H46" s="130" t="s">
        <v>133</v>
      </c>
      <c r="I46" s="130" t="s">
        <v>175</v>
      </c>
      <c r="J46" s="130">
        <v>1106144.6484375</v>
      </c>
      <c r="K46" s="130">
        <v>1950.3505246679399</v>
      </c>
    </row>
    <row r="47" spans="1:11" x14ac:dyDescent="0.5">
      <c r="A47" s="129" t="s">
        <v>406</v>
      </c>
      <c r="B47" s="129">
        <v>0</v>
      </c>
      <c r="C47" s="129" t="s">
        <v>407</v>
      </c>
      <c r="D47" s="130" t="s">
        <v>407</v>
      </c>
      <c r="E47" s="130" t="s">
        <v>38</v>
      </c>
      <c r="F47" s="130" t="s">
        <v>339</v>
      </c>
      <c r="G47" s="129">
        <v>2023</v>
      </c>
      <c r="H47" s="130" t="s">
        <v>134</v>
      </c>
      <c r="I47" s="130" t="s">
        <v>176</v>
      </c>
      <c r="J47" s="130">
        <v>261.31528186798101</v>
      </c>
      <c r="K47" s="130">
        <v>0.460750252883939</v>
      </c>
    </row>
    <row r="48" spans="1:11" x14ac:dyDescent="0.5">
      <c r="A48" s="129" t="s">
        <v>406</v>
      </c>
      <c r="B48" s="129">
        <v>0</v>
      </c>
      <c r="C48" s="129" t="s">
        <v>407</v>
      </c>
      <c r="D48" s="130" t="s">
        <v>407</v>
      </c>
      <c r="E48" s="130" t="s">
        <v>38</v>
      </c>
      <c r="F48" s="130" t="s">
        <v>339</v>
      </c>
      <c r="G48" s="129">
        <v>2023</v>
      </c>
      <c r="H48" s="130" t="s">
        <v>134</v>
      </c>
      <c r="I48" s="130" t="s">
        <v>177</v>
      </c>
      <c r="J48" s="130">
        <v>261.31528186798101</v>
      </c>
      <c r="K48" s="130">
        <v>0.460750252883939</v>
      </c>
    </row>
    <row r="49" spans="1:11" x14ac:dyDescent="0.5">
      <c r="A49" s="129" t="s">
        <v>406</v>
      </c>
      <c r="B49" s="129">
        <v>0</v>
      </c>
      <c r="C49" s="129" t="s">
        <v>407</v>
      </c>
      <c r="D49" s="130" t="s">
        <v>407</v>
      </c>
      <c r="E49" s="130" t="s">
        <v>38</v>
      </c>
      <c r="F49" s="130" t="s">
        <v>339</v>
      </c>
      <c r="G49" s="129">
        <v>2023</v>
      </c>
      <c r="H49" s="130" t="s">
        <v>135</v>
      </c>
      <c r="I49" s="130" t="s">
        <v>178</v>
      </c>
      <c r="J49" s="130">
        <v>1108.4697227478</v>
      </c>
      <c r="K49" s="130">
        <v>1.95445020327217</v>
      </c>
    </row>
    <row r="50" spans="1:11" x14ac:dyDescent="0.5">
      <c r="A50" s="129" t="s">
        <v>406</v>
      </c>
      <c r="B50" s="129">
        <v>0</v>
      </c>
      <c r="C50" s="129" t="s">
        <v>407</v>
      </c>
      <c r="D50" s="130" t="s">
        <v>407</v>
      </c>
      <c r="E50" s="130" t="s">
        <v>38</v>
      </c>
      <c r="F50" s="130" t="s">
        <v>340</v>
      </c>
      <c r="G50" s="129">
        <v>2023</v>
      </c>
      <c r="H50" s="130" t="s">
        <v>133</v>
      </c>
      <c r="I50" s="130" t="s">
        <v>174</v>
      </c>
      <c r="J50" s="130">
        <v>1087934.28515625</v>
      </c>
      <c r="K50" s="130">
        <v>1950.3499658637099</v>
      </c>
    </row>
    <row r="51" spans="1:11" x14ac:dyDescent="0.5">
      <c r="A51" s="129" t="s">
        <v>406</v>
      </c>
      <c r="B51" s="129">
        <v>0</v>
      </c>
      <c r="C51" s="129" t="s">
        <v>407</v>
      </c>
      <c r="D51" s="130" t="s">
        <v>407</v>
      </c>
      <c r="E51" s="130" t="s">
        <v>38</v>
      </c>
      <c r="F51" s="130" t="s">
        <v>340</v>
      </c>
      <c r="G51" s="129">
        <v>2023</v>
      </c>
      <c r="H51" s="130" t="s">
        <v>133</v>
      </c>
      <c r="I51" s="130" t="s">
        <v>175</v>
      </c>
      <c r="J51" s="130">
        <v>1087934.28515625</v>
      </c>
      <c r="K51" s="130">
        <v>1950.3499658637099</v>
      </c>
    </row>
    <row r="52" spans="1:11" x14ac:dyDescent="0.5">
      <c r="A52" s="129" t="s">
        <v>406</v>
      </c>
      <c r="B52" s="129">
        <v>0</v>
      </c>
      <c r="C52" s="129" t="s">
        <v>407</v>
      </c>
      <c r="D52" s="130" t="s">
        <v>407</v>
      </c>
      <c r="E52" s="130" t="s">
        <v>38</v>
      </c>
      <c r="F52" s="130" t="s">
        <v>340</v>
      </c>
      <c r="G52" s="129">
        <v>2023</v>
      </c>
      <c r="H52" s="130" t="s">
        <v>134</v>
      </c>
      <c r="I52" s="130" t="s">
        <v>176</v>
      </c>
      <c r="J52" s="130">
        <v>341.27121067047102</v>
      </c>
      <c r="K52" s="130">
        <v>0.61180007043871198</v>
      </c>
    </row>
    <row r="53" spans="1:11" x14ac:dyDescent="0.5">
      <c r="A53" s="129" t="s">
        <v>406</v>
      </c>
      <c r="B53" s="129">
        <v>0</v>
      </c>
      <c r="C53" s="129" t="s">
        <v>407</v>
      </c>
      <c r="D53" s="130" t="s">
        <v>407</v>
      </c>
      <c r="E53" s="130" t="s">
        <v>38</v>
      </c>
      <c r="F53" s="130" t="s">
        <v>340</v>
      </c>
      <c r="G53" s="129">
        <v>2023</v>
      </c>
      <c r="H53" s="130" t="s">
        <v>134</v>
      </c>
      <c r="I53" s="130" t="s">
        <v>177</v>
      </c>
      <c r="J53" s="130">
        <v>341.27121067047102</v>
      </c>
      <c r="K53" s="130">
        <v>0.61180007043871198</v>
      </c>
    </row>
    <row r="54" spans="1:11" x14ac:dyDescent="0.5">
      <c r="A54" s="129" t="s">
        <v>406</v>
      </c>
      <c r="B54" s="129">
        <v>0</v>
      </c>
      <c r="C54" s="129" t="s">
        <v>407</v>
      </c>
      <c r="D54" s="130" t="s">
        <v>407</v>
      </c>
      <c r="E54" s="130" t="s">
        <v>38</v>
      </c>
      <c r="F54" s="130" t="s">
        <v>340</v>
      </c>
      <c r="G54" s="129">
        <v>2023</v>
      </c>
      <c r="H54" s="130" t="s">
        <v>135</v>
      </c>
      <c r="I54" s="130" t="s">
        <v>178</v>
      </c>
      <c r="J54" s="130">
        <v>1090.2212333679199</v>
      </c>
      <c r="K54" s="130">
        <v>1.95444966271315</v>
      </c>
    </row>
    <row r="55" spans="1:11" x14ac:dyDescent="0.5">
      <c r="A55" s="129" t="s">
        <v>406</v>
      </c>
      <c r="B55" s="129">
        <v>0</v>
      </c>
      <c r="C55" s="129" t="s">
        <v>407</v>
      </c>
      <c r="D55" s="130" t="s">
        <v>407</v>
      </c>
      <c r="E55" s="130" t="s">
        <v>40</v>
      </c>
      <c r="F55" s="130" t="s">
        <v>414</v>
      </c>
      <c r="G55" s="129">
        <v>2023</v>
      </c>
      <c r="H55" s="130" t="s">
        <v>133</v>
      </c>
      <c r="I55" s="130" t="s">
        <v>174</v>
      </c>
      <c r="J55" s="130">
        <v>308416.796875</v>
      </c>
      <c r="K55" s="130">
        <v>1304.7643816780301</v>
      </c>
    </row>
    <row r="56" spans="1:11" x14ac:dyDescent="0.5">
      <c r="A56" s="129" t="s">
        <v>406</v>
      </c>
      <c r="B56" s="129">
        <v>0</v>
      </c>
      <c r="C56" s="129" t="s">
        <v>407</v>
      </c>
      <c r="D56" s="130" t="s">
        <v>407</v>
      </c>
      <c r="E56" s="130" t="s">
        <v>40</v>
      </c>
      <c r="F56" s="130" t="s">
        <v>414</v>
      </c>
      <c r="G56" s="129">
        <v>2023</v>
      </c>
      <c r="H56" s="130" t="s">
        <v>133</v>
      </c>
      <c r="I56" s="130" t="s">
        <v>175</v>
      </c>
      <c r="J56" s="130">
        <v>308416.796875</v>
      </c>
      <c r="K56" s="130">
        <v>1304.7643816780301</v>
      </c>
    </row>
    <row r="57" spans="1:11" x14ac:dyDescent="0.5">
      <c r="A57" s="129" t="s">
        <v>406</v>
      </c>
      <c r="B57" s="129">
        <v>0</v>
      </c>
      <c r="C57" s="129" t="s">
        <v>407</v>
      </c>
      <c r="D57" s="130" t="s">
        <v>407</v>
      </c>
      <c r="E57" s="130" t="s">
        <v>40</v>
      </c>
      <c r="F57" s="130" t="s">
        <v>414</v>
      </c>
      <c r="G57" s="129">
        <v>2023</v>
      </c>
      <c r="H57" s="130" t="s">
        <v>134</v>
      </c>
      <c r="I57" s="130" t="s">
        <v>176</v>
      </c>
      <c r="J57" s="130">
        <v>700.02839660644497</v>
      </c>
      <c r="K57" s="130">
        <v>2.9614861751289698</v>
      </c>
    </row>
    <row r="58" spans="1:11" x14ac:dyDescent="0.5">
      <c r="A58" s="129" t="s">
        <v>406</v>
      </c>
      <c r="B58" s="129">
        <v>0</v>
      </c>
      <c r="C58" s="129" t="s">
        <v>407</v>
      </c>
      <c r="D58" s="130" t="s">
        <v>407</v>
      </c>
      <c r="E58" s="130" t="s">
        <v>40</v>
      </c>
      <c r="F58" s="130" t="s">
        <v>414</v>
      </c>
      <c r="G58" s="129">
        <v>2023</v>
      </c>
      <c r="H58" s="130" t="s">
        <v>134</v>
      </c>
      <c r="I58" s="130" t="s">
        <v>177</v>
      </c>
      <c r="J58" s="130">
        <v>700.02839660644497</v>
      </c>
      <c r="K58" s="130">
        <v>2.9614861751289698</v>
      </c>
    </row>
    <row r="59" spans="1:11" x14ac:dyDescent="0.5">
      <c r="A59" s="129" t="s">
        <v>406</v>
      </c>
      <c r="B59" s="129">
        <v>0</v>
      </c>
      <c r="C59" s="129" t="s">
        <v>407</v>
      </c>
      <c r="D59" s="130" t="s">
        <v>407</v>
      </c>
      <c r="E59" s="130" t="s">
        <v>38</v>
      </c>
      <c r="F59" s="130" t="s">
        <v>339</v>
      </c>
      <c r="G59" s="129">
        <v>2024</v>
      </c>
      <c r="H59" s="130" t="s">
        <v>133</v>
      </c>
      <c r="I59" s="130" t="s">
        <v>174</v>
      </c>
      <c r="J59" s="130">
        <v>1103717.96875</v>
      </c>
      <c r="K59" s="130">
        <v>1950.3500827420601</v>
      </c>
    </row>
    <row r="60" spans="1:11" x14ac:dyDescent="0.5">
      <c r="A60" s="129" t="s">
        <v>406</v>
      </c>
      <c r="B60" s="129">
        <v>0</v>
      </c>
      <c r="C60" s="129" t="s">
        <v>407</v>
      </c>
      <c r="D60" s="130" t="s">
        <v>407</v>
      </c>
      <c r="E60" s="130" t="s">
        <v>38</v>
      </c>
      <c r="F60" s="130" t="s">
        <v>339</v>
      </c>
      <c r="G60" s="129">
        <v>2024</v>
      </c>
      <c r="H60" s="130" t="s">
        <v>133</v>
      </c>
      <c r="I60" s="130" t="s">
        <v>175</v>
      </c>
      <c r="J60" s="130">
        <v>1103717.96875</v>
      </c>
      <c r="K60" s="130">
        <v>1950.3500827420601</v>
      </c>
    </row>
    <row r="61" spans="1:11" x14ac:dyDescent="0.5">
      <c r="A61" s="129" t="s">
        <v>406</v>
      </c>
      <c r="B61" s="129">
        <v>0</v>
      </c>
      <c r="C61" s="129" t="s">
        <v>407</v>
      </c>
      <c r="D61" s="130" t="s">
        <v>407</v>
      </c>
      <c r="E61" s="130" t="s">
        <v>38</v>
      </c>
      <c r="F61" s="130" t="s">
        <v>339</v>
      </c>
      <c r="G61" s="129">
        <v>2024</v>
      </c>
      <c r="H61" s="130" t="s">
        <v>134</v>
      </c>
      <c r="I61" s="130" t="s">
        <v>176</v>
      </c>
      <c r="J61" s="130">
        <v>260.74200534820602</v>
      </c>
      <c r="K61" s="130">
        <v>0.46075014995100799</v>
      </c>
    </row>
    <row r="62" spans="1:11" x14ac:dyDescent="0.5">
      <c r="A62" s="129" t="s">
        <v>406</v>
      </c>
      <c r="B62" s="129">
        <v>0</v>
      </c>
      <c r="C62" s="129" t="s">
        <v>407</v>
      </c>
      <c r="D62" s="130" t="s">
        <v>407</v>
      </c>
      <c r="E62" s="130" t="s">
        <v>38</v>
      </c>
      <c r="F62" s="130" t="s">
        <v>339</v>
      </c>
      <c r="G62" s="129">
        <v>2024</v>
      </c>
      <c r="H62" s="130" t="s">
        <v>134</v>
      </c>
      <c r="I62" s="130" t="s">
        <v>177</v>
      </c>
      <c r="J62" s="130">
        <v>260.74200534820602</v>
      </c>
      <c r="K62" s="130">
        <v>0.46075014995100799</v>
      </c>
    </row>
    <row r="63" spans="1:11" x14ac:dyDescent="0.5">
      <c r="A63" s="129" t="s">
        <v>406</v>
      </c>
      <c r="B63" s="129">
        <v>0</v>
      </c>
      <c r="C63" s="129" t="s">
        <v>407</v>
      </c>
      <c r="D63" s="130" t="s">
        <v>407</v>
      </c>
      <c r="E63" s="130" t="s">
        <v>38</v>
      </c>
      <c r="F63" s="130" t="s">
        <v>339</v>
      </c>
      <c r="G63" s="129">
        <v>2024</v>
      </c>
      <c r="H63" s="130" t="s">
        <v>135</v>
      </c>
      <c r="I63" s="130" t="s">
        <v>178</v>
      </c>
      <c r="J63" s="130">
        <v>1106.037940979</v>
      </c>
      <c r="K63" s="130">
        <v>1.95444973036658</v>
      </c>
    </row>
    <row r="64" spans="1:11" x14ac:dyDescent="0.5">
      <c r="A64" s="129" t="s">
        <v>406</v>
      </c>
      <c r="B64" s="129">
        <v>0</v>
      </c>
      <c r="C64" s="129" t="s">
        <v>407</v>
      </c>
      <c r="D64" s="130" t="s">
        <v>407</v>
      </c>
      <c r="E64" s="130" t="s">
        <v>38</v>
      </c>
      <c r="F64" s="130" t="s">
        <v>340</v>
      </c>
      <c r="G64" s="129">
        <v>2024</v>
      </c>
      <c r="H64" s="130" t="s">
        <v>133</v>
      </c>
      <c r="I64" s="130" t="s">
        <v>174</v>
      </c>
      <c r="J64" s="130">
        <v>1126656.98828125</v>
      </c>
      <c r="K64" s="130">
        <v>1950.3500749347099</v>
      </c>
    </row>
    <row r="65" spans="1:11" x14ac:dyDescent="0.5">
      <c r="A65" s="129" t="s">
        <v>406</v>
      </c>
      <c r="B65" s="129">
        <v>0</v>
      </c>
      <c r="C65" s="129" t="s">
        <v>407</v>
      </c>
      <c r="D65" s="130" t="s">
        <v>407</v>
      </c>
      <c r="E65" s="130" t="s">
        <v>38</v>
      </c>
      <c r="F65" s="130" t="s">
        <v>340</v>
      </c>
      <c r="G65" s="129">
        <v>2024</v>
      </c>
      <c r="H65" s="130" t="s">
        <v>133</v>
      </c>
      <c r="I65" s="130" t="s">
        <v>175</v>
      </c>
      <c r="J65" s="130">
        <v>1126656.98828125</v>
      </c>
      <c r="K65" s="130">
        <v>1950.3500749347099</v>
      </c>
    </row>
    <row r="66" spans="1:11" x14ac:dyDescent="0.5">
      <c r="A66" s="129" t="s">
        <v>406</v>
      </c>
      <c r="B66" s="129">
        <v>0</v>
      </c>
      <c r="C66" s="129" t="s">
        <v>407</v>
      </c>
      <c r="D66" s="130" t="s">
        <v>407</v>
      </c>
      <c r="E66" s="130" t="s">
        <v>38</v>
      </c>
      <c r="F66" s="130" t="s">
        <v>340</v>
      </c>
      <c r="G66" s="129">
        <v>2024</v>
      </c>
      <c r="H66" s="130" t="s">
        <v>134</v>
      </c>
      <c r="I66" s="130" t="s">
        <v>176</v>
      </c>
      <c r="J66" s="130">
        <v>353.41803359985403</v>
      </c>
      <c r="K66" s="130">
        <v>0.61180011360442099</v>
      </c>
    </row>
    <row r="67" spans="1:11" x14ac:dyDescent="0.5">
      <c r="A67" s="129" t="s">
        <v>406</v>
      </c>
      <c r="B67" s="129">
        <v>0</v>
      </c>
      <c r="C67" s="129" t="s">
        <v>407</v>
      </c>
      <c r="D67" s="130" t="s">
        <v>407</v>
      </c>
      <c r="E67" s="130" t="s">
        <v>38</v>
      </c>
      <c r="F67" s="130" t="s">
        <v>340</v>
      </c>
      <c r="G67" s="129">
        <v>2024</v>
      </c>
      <c r="H67" s="130" t="s">
        <v>134</v>
      </c>
      <c r="I67" s="130" t="s">
        <v>177</v>
      </c>
      <c r="J67" s="130">
        <v>353.41803359985403</v>
      </c>
      <c r="K67" s="130">
        <v>0.61180011360442099</v>
      </c>
    </row>
    <row r="68" spans="1:11" x14ac:dyDescent="0.5">
      <c r="A68" s="129" t="s">
        <v>406</v>
      </c>
      <c r="B68" s="129">
        <v>0</v>
      </c>
      <c r="C68" s="129" t="s">
        <v>407</v>
      </c>
      <c r="D68" s="130" t="s">
        <v>407</v>
      </c>
      <c r="E68" s="130" t="s">
        <v>38</v>
      </c>
      <c r="F68" s="130" t="s">
        <v>340</v>
      </c>
      <c r="G68" s="129">
        <v>2024</v>
      </c>
      <c r="H68" s="130" t="s">
        <v>135</v>
      </c>
      <c r="I68" s="130" t="s">
        <v>178</v>
      </c>
      <c r="J68" s="130">
        <v>1129.0253143310499</v>
      </c>
      <c r="K68" s="130">
        <v>1.9544497806471299</v>
      </c>
    </row>
    <row r="69" spans="1:11" x14ac:dyDescent="0.5">
      <c r="A69" s="129" t="s">
        <v>406</v>
      </c>
      <c r="B69" s="129">
        <v>0</v>
      </c>
      <c r="C69" s="129" t="s">
        <v>407</v>
      </c>
      <c r="D69" s="130" t="s">
        <v>407</v>
      </c>
      <c r="E69" s="130" t="s">
        <v>40</v>
      </c>
      <c r="F69" s="130" t="s">
        <v>414</v>
      </c>
      <c r="G69" s="129">
        <v>2024</v>
      </c>
      <c r="H69" s="130" t="s">
        <v>133</v>
      </c>
      <c r="I69" s="130" t="s">
        <v>174</v>
      </c>
      <c r="J69" s="130">
        <v>308416.796875</v>
      </c>
      <c r="K69" s="130">
        <v>1304.76430198305</v>
      </c>
    </row>
    <row r="70" spans="1:11" x14ac:dyDescent="0.5">
      <c r="A70" s="129" t="s">
        <v>406</v>
      </c>
      <c r="B70" s="129">
        <v>0</v>
      </c>
      <c r="C70" s="129" t="s">
        <v>407</v>
      </c>
      <c r="D70" s="130" t="s">
        <v>407</v>
      </c>
      <c r="E70" s="130" t="s">
        <v>40</v>
      </c>
      <c r="F70" s="130" t="s">
        <v>414</v>
      </c>
      <c r="G70" s="129">
        <v>2024</v>
      </c>
      <c r="H70" s="130" t="s">
        <v>133</v>
      </c>
      <c r="I70" s="130" t="s">
        <v>175</v>
      </c>
      <c r="J70" s="130">
        <v>308416.796875</v>
      </c>
      <c r="K70" s="130">
        <v>1304.76430198305</v>
      </c>
    </row>
    <row r="71" spans="1:11" x14ac:dyDescent="0.5">
      <c r="A71" s="129" t="s">
        <v>406</v>
      </c>
      <c r="B71" s="129">
        <v>0</v>
      </c>
      <c r="C71" s="129" t="s">
        <v>407</v>
      </c>
      <c r="D71" s="130" t="s">
        <v>407</v>
      </c>
      <c r="E71" s="130" t="s">
        <v>40</v>
      </c>
      <c r="F71" s="130" t="s">
        <v>414</v>
      </c>
      <c r="G71" s="129">
        <v>2024</v>
      </c>
      <c r="H71" s="130" t="s">
        <v>134</v>
      </c>
      <c r="I71" s="130" t="s">
        <v>176</v>
      </c>
      <c r="J71" s="130">
        <v>700.02839660644497</v>
      </c>
      <c r="K71" s="130">
        <v>2.9614859026448199</v>
      </c>
    </row>
    <row r="72" spans="1:11" x14ac:dyDescent="0.5">
      <c r="A72" s="129" t="s">
        <v>406</v>
      </c>
      <c r="B72" s="129">
        <v>0</v>
      </c>
      <c r="C72" s="129" t="s">
        <v>407</v>
      </c>
      <c r="D72" s="130" t="s">
        <v>407</v>
      </c>
      <c r="E72" s="130" t="s">
        <v>40</v>
      </c>
      <c r="F72" s="130" t="s">
        <v>414</v>
      </c>
      <c r="G72" s="129">
        <v>2024</v>
      </c>
      <c r="H72" s="130" t="s">
        <v>134</v>
      </c>
      <c r="I72" s="130" t="s">
        <v>177</v>
      </c>
      <c r="J72" s="130">
        <v>700.02839660644497</v>
      </c>
      <c r="K72" s="130">
        <v>2.9614859026448199</v>
      </c>
    </row>
    <row r="73" spans="1:11" x14ac:dyDescent="0.5">
      <c r="A73" s="129" t="s">
        <v>406</v>
      </c>
      <c r="B73" s="129">
        <v>0</v>
      </c>
      <c r="C73" s="129" t="s">
        <v>407</v>
      </c>
      <c r="D73" s="130" t="s">
        <v>407</v>
      </c>
      <c r="E73" s="130" t="s">
        <v>38</v>
      </c>
      <c r="F73" s="130" t="s">
        <v>339</v>
      </c>
      <c r="G73" s="129">
        <v>2025</v>
      </c>
      <c r="H73" s="130" t="s">
        <v>133</v>
      </c>
      <c r="I73" s="130" t="s">
        <v>174</v>
      </c>
      <c r="J73" s="130">
        <v>1190760.90234375</v>
      </c>
      <c r="K73" s="130">
        <v>1950.3498593499401</v>
      </c>
    </row>
    <row r="74" spans="1:11" x14ac:dyDescent="0.5">
      <c r="A74" s="129" t="s">
        <v>406</v>
      </c>
      <c r="B74" s="129">
        <v>0</v>
      </c>
      <c r="C74" s="129" t="s">
        <v>407</v>
      </c>
      <c r="D74" s="130" t="s">
        <v>407</v>
      </c>
      <c r="E74" s="130" t="s">
        <v>38</v>
      </c>
      <c r="F74" s="130" t="s">
        <v>339</v>
      </c>
      <c r="G74" s="129">
        <v>2025</v>
      </c>
      <c r="H74" s="130" t="s">
        <v>133</v>
      </c>
      <c r="I74" s="130" t="s">
        <v>175</v>
      </c>
      <c r="J74" s="130">
        <v>1190760.90234375</v>
      </c>
      <c r="K74" s="130">
        <v>1950.3498593499401</v>
      </c>
    </row>
    <row r="75" spans="1:11" x14ac:dyDescent="0.5">
      <c r="A75" s="129" t="s">
        <v>406</v>
      </c>
      <c r="B75" s="129">
        <v>0</v>
      </c>
      <c r="C75" s="129" t="s">
        <v>407</v>
      </c>
      <c r="D75" s="130" t="s">
        <v>407</v>
      </c>
      <c r="E75" s="130" t="s">
        <v>38</v>
      </c>
      <c r="F75" s="130" t="s">
        <v>339</v>
      </c>
      <c r="G75" s="129">
        <v>2025</v>
      </c>
      <c r="H75" s="130" t="s">
        <v>134</v>
      </c>
      <c r="I75" s="130" t="s">
        <v>176</v>
      </c>
      <c r="J75" s="130">
        <v>281.30500221252402</v>
      </c>
      <c r="K75" s="130">
        <v>0.46075010319832099</v>
      </c>
    </row>
    <row r="76" spans="1:11" x14ac:dyDescent="0.5">
      <c r="A76" s="129" t="s">
        <v>406</v>
      </c>
      <c r="B76" s="129">
        <v>0</v>
      </c>
      <c r="C76" s="129" t="s">
        <v>407</v>
      </c>
      <c r="D76" s="130" t="s">
        <v>407</v>
      </c>
      <c r="E76" s="130" t="s">
        <v>38</v>
      </c>
      <c r="F76" s="130" t="s">
        <v>339</v>
      </c>
      <c r="G76" s="129">
        <v>2025</v>
      </c>
      <c r="H76" s="130" t="s">
        <v>134</v>
      </c>
      <c r="I76" s="130" t="s">
        <v>177</v>
      </c>
      <c r="J76" s="130">
        <v>281.30500221252402</v>
      </c>
      <c r="K76" s="130">
        <v>0.46075010319832099</v>
      </c>
    </row>
    <row r="77" spans="1:11" x14ac:dyDescent="0.5">
      <c r="A77" s="129" t="s">
        <v>406</v>
      </c>
      <c r="B77" s="129">
        <v>0</v>
      </c>
      <c r="C77" s="129" t="s">
        <v>407</v>
      </c>
      <c r="D77" s="130" t="s">
        <v>407</v>
      </c>
      <c r="E77" s="130" t="s">
        <v>38</v>
      </c>
      <c r="F77" s="130" t="s">
        <v>339</v>
      </c>
      <c r="G77" s="129">
        <v>2025</v>
      </c>
      <c r="H77" s="130" t="s">
        <v>135</v>
      </c>
      <c r="I77" s="130" t="s">
        <v>178</v>
      </c>
      <c r="J77" s="130">
        <v>1193.2638816833501</v>
      </c>
      <c r="K77" s="130">
        <v>1.9544495947609799</v>
      </c>
    </row>
    <row r="78" spans="1:11" x14ac:dyDescent="0.5">
      <c r="A78" s="129" t="s">
        <v>406</v>
      </c>
      <c r="B78" s="129">
        <v>0</v>
      </c>
      <c r="C78" s="129" t="s">
        <v>407</v>
      </c>
      <c r="D78" s="130" t="s">
        <v>407</v>
      </c>
      <c r="E78" s="130" t="s">
        <v>38</v>
      </c>
      <c r="F78" s="130" t="s">
        <v>340</v>
      </c>
      <c r="G78" s="129">
        <v>2025</v>
      </c>
      <c r="H78" s="130" t="s">
        <v>133</v>
      </c>
      <c r="I78" s="130" t="s">
        <v>174</v>
      </c>
      <c r="J78" s="130">
        <v>1217331.47265625</v>
      </c>
      <c r="K78" s="130">
        <v>1950.35020755191</v>
      </c>
    </row>
    <row r="79" spans="1:11" x14ac:dyDescent="0.5">
      <c r="A79" s="129" t="s">
        <v>406</v>
      </c>
      <c r="B79" s="129">
        <v>0</v>
      </c>
      <c r="C79" s="129" t="s">
        <v>407</v>
      </c>
      <c r="D79" s="130" t="s">
        <v>407</v>
      </c>
      <c r="E79" s="130" t="s">
        <v>38</v>
      </c>
      <c r="F79" s="130" t="s">
        <v>340</v>
      </c>
      <c r="G79" s="129">
        <v>2025</v>
      </c>
      <c r="H79" s="130" t="s">
        <v>133</v>
      </c>
      <c r="I79" s="130" t="s">
        <v>175</v>
      </c>
      <c r="J79" s="130">
        <v>1217331.47265625</v>
      </c>
      <c r="K79" s="130">
        <v>1950.35020755191</v>
      </c>
    </row>
    <row r="80" spans="1:11" x14ac:dyDescent="0.5">
      <c r="A80" s="129" t="s">
        <v>406</v>
      </c>
      <c r="B80" s="129">
        <v>0</v>
      </c>
      <c r="C80" s="129" t="s">
        <v>407</v>
      </c>
      <c r="D80" s="130" t="s">
        <v>407</v>
      </c>
      <c r="E80" s="130" t="s">
        <v>38</v>
      </c>
      <c r="F80" s="130" t="s">
        <v>340</v>
      </c>
      <c r="G80" s="129">
        <v>2025</v>
      </c>
      <c r="H80" s="130" t="s">
        <v>134</v>
      </c>
      <c r="I80" s="130" t="s">
        <v>176</v>
      </c>
      <c r="J80" s="130">
        <v>381.86147308349598</v>
      </c>
      <c r="K80" s="130">
        <v>0.61180013312866199</v>
      </c>
    </row>
    <row r="81" spans="1:11" x14ac:dyDescent="0.5">
      <c r="A81" s="129" t="s">
        <v>406</v>
      </c>
      <c r="B81" s="129">
        <v>0</v>
      </c>
      <c r="C81" s="129" t="s">
        <v>407</v>
      </c>
      <c r="D81" s="130" t="s">
        <v>407</v>
      </c>
      <c r="E81" s="130" t="s">
        <v>38</v>
      </c>
      <c r="F81" s="130" t="s">
        <v>340</v>
      </c>
      <c r="G81" s="129">
        <v>2025</v>
      </c>
      <c r="H81" s="130" t="s">
        <v>134</v>
      </c>
      <c r="I81" s="130" t="s">
        <v>177</v>
      </c>
      <c r="J81" s="130">
        <v>381.86147308349598</v>
      </c>
      <c r="K81" s="130">
        <v>0.61180013312866199</v>
      </c>
    </row>
    <row r="82" spans="1:11" x14ac:dyDescent="0.5">
      <c r="A82" s="129" t="s">
        <v>406</v>
      </c>
      <c r="B82" s="129">
        <v>0</v>
      </c>
      <c r="C82" s="129" t="s">
        <v>407</v>
      </c>
      <c r="D82" s="130" t="s">
        <v>407</v>
      </c>
      <c r="E82" s="130" t="s">
        <v>38</v>
      </c>
      <c r="F82" s="130" t="s">
        <v>340</v>
      </c>
      <c r="G82" s="129">
        <v>2025</v>
      </c>
      <c r="H82" s="130" t="s">
        <v>135</v>
      </c>
      <c r="I82" s="130" t="s">
        <v>178</v>
      </c>
      <c r="J82" s="130">
        <v>1219.8904151916499</v>
      </c>
      <c r="K82" s="130">
        <v>1.95445000619958</v>
      </c>
    </row>
    <row r="83" spans="1:11" x14ac:dyDescent="0.5">
      <c r="A83" s="129" t="s">
        <v>406</v>
      </c>
      <c r="B83" s="129">
        <v>0</v>
      </c>
      <c r="C83" s="129" t="s">
        <v>407</v>
      </c>
      <c r="D83" s="130" t="s">
        <v>407</v>
      </c>
      <c r="E83" s="130" t="s">
        <v>40</v>
      </c>
      <c r="F83" s="130" t="s">
        <v>414</v>
      </c>
      <c r="G83" s="129">
        <v>2025</v>
      </c>
      <c r="H83" s="130" t="s">
        <v>133</v>
      </c>
      <c r="I83" s="130" t="s">
        <v>174</v>
      </c>
      <c r="J83" s="130">
        <v>186747.78515625</v>
      </c>
      <c r="K83" s="130">
        <v>1304.76434859097</v>
      </c>
    </row>
    <row r="84" spans="1:11" x14ac:dyDescent="0.5">
      <c r="A84" s="129" t="s">
        <v>406</v>
      </c>
      <c r="B84" s="129">
        <v>0</v>
      </c>
      <c r="C84" s="129" t="s">
        <v>407</v>
      </c>
      <c r="D84" s="130" t="s">
        <v>407</v>
      </c>
      <c r="E84" s="130" t="s">
        <v>40</v>
      </c>
      <c r="F84" s="130" t="s">
        <v>414</v>
      </c>
      <c r="G84" s="129">
        <v>2025</v>
      </c>
      <c r="H84" s="130" t="s">
        <v>133</v>
      </c>
      <c r="I84" s="130" t="s">
        <v>175</v>
      </c>
      <c r="J84" s="130">
        <v>186747.78515625</v>
      </c>
      <c r="K84" s="130">
        <v>1304.76434859097</v>
      </c>
    </row>
    <row r="85" spans="1:11" x14ac:dyDescent="0.5">
      <c r="A85" s="129" t="s">
        <v>406</v>
      </c>
      <c r="B85" s="129">
        <v>0</v>
      </c>
      <c r="C85" s="129" t="s">
        <v>407</v>
      </c>
      <c r="D85" s="130" t="s">
        <v>407</v>
      </c>
      <c r="E85" s="130" t="s">
        <v>40</v>
      </c>
      <c r="F85" s="130" t="s">
        <v>414</v>
      </c>
      <c r="G85" s="129">
        <v>2025</v>
      </c>
      <c r="H85" s="130" t="s">
        <v>134</v>
      </c>
      <c r="I85" s="130" t="s">
        <v>176</v>
      </c>
      <c r="J85" s="130">
        <v>423.87040710449202</v>
      </c>
      <c r="K85" s="130">
        <v>2.9614860516018102</v>
      </c>
    </row>
    <row r="86" spans="1:11" x14ac:dyDescent="0.5">
      <c r="A86" s="129" t="s">
        <v>406</v>
      </c>
      <c r="B86" s="129">
        <v>0</v>
      </c>
      <c r="C86" s="129" t="s">
        <v>407</v>
      </c>
      <c r="D86" s="130" t="s">
        <v>407</v>
      </c>
      <c r="E86" s="130" t="s">
        <v>40</v>
      </c>
      <c r="F86" s="130" t="s">
        <v>414</v>
      </c>
      <c r="G86" s="129">
        <v>2025</v>
      </c>
      <c r="H86" s="130" t="s">
        <v>134</v>
      </c>
      <c r="I86" s="130" t="s">
        <v>177</v>
      </c>
      <c r="J86" s="130">
        <v>423.87040710449202</v>
      </c>
      <c r="K86" s="130">
        <v>2.9614860516018102</v>
      </c>
    </row>
    <row r="87" spans="1:11" x14ac:dyDescent="0.5">
      <c r="A87" s="129" t="s">
        <v>406</v>
      </c>
      <c r="B87" s="129">
        <v>0</v>
      </c>
      <c r="C87" s="129" t="s">
        <v>407</v>
      </c>
      <c r="D87" s="130" t="s">
        <v>407</v>
      </c>
      <c r="E87" s="130" t="s">
        <v>38</v>
      </c>
      <c r="F87" s="130" t="s">
        <v>339</v>
      </c>
      <c r="G87" s="129">
        <v>2026</v>
      </c>
      <c r="H87" s="130" t="s">
        <v>133</v>
      </c>
      <c r="I87" s="130" t="s">
        <v>174</v>
      </c>
      <c r="J87" s="130">
        <v>1191702.69921875</v>
      </c>
      <c r="K87" s="130">
        <v>1950.35017196374</v>
      </c>
    </row>
    <row r="88" spans="1:11" x14ac:dyDescent="0.5">
      <c r="A88" s="129" t="s">
        <v>406</v>
      </c>
      <c r="B88" s="129">
        <v>0</v>
      </c>
      <c r="C88" s="129" t="s">
        <v>407</v>
      </c>
      <c r="D88" s="130" t="s">
        <v>407</v>
      </c>
      <c r="E88" s="130" t="s">
        <v>38</v>
      </c>
      <c r="F88" s="130" t="s">
        <v>339</v>
      </c>
      <c r="G88" s="129">
        <v>2026</v>
      </c>
      <c r="H88" s="130" t="s">
        <v>133</v>
      </c>
      <c r="I88" s="130" t="s">
        <v>175</v>
      </c>
      <c r="J88" s="130">
        <v>1191702.69921875</v>
      </c>
      <c r="K88" s="130">
        <v>1950.35017196374</v>
      </c>
    </row>
    <row r="89" spans="1:11" x14ac:dyDescent="0.5">
      <c r="A89" s="129" t="s">
        <v>406</v>
      </c>
      <c r="B89" s="129">
        <v>0</v>
      </c>
      <c r="C89" s="129" t="s">
        <v>407</v>
      </c>
      <c r="D89" s="130" t="s">
        <v>407</v>
      </c>
      <c r="E89" s="130" t="s">
        <v>38</v>
      </c>
      <c r="F89" s="130" t="s">
        <v>339</v>
      </c>
      <c r="G89" s="129">
        <v>2026</v>
      </c>
      <c r="H89" s="130" t="s">
        <v>134</v>
      </c>
      <c r="I89" s="130" t="s">
        <v>176</v>
      </c>
      <c r="J89" s="130">
        <v>281.52748870849598</v>
      </c>
      <c r="K89" s="130">
        <v>0.46075017622657399</v>
      </c>
    </row>
    <row r="90" spans="1:11" x14ac:dyDescent="0.5">
      <c r="A90" s="129" t="s">
        <v>406</v>
      </c>
      <c r="B90" s="129">
        <v>0</v>
      </c>
      <c r="C90" s="129" t="s">
        <v>407</v>
      </c>
      <c r="D90" s="130" t="s">
        <v>407</v>
      </c>
      <c r="E90" s="130" t="s">
        <v>38</v>
      </c>
      <c r="F90" s="130" t="s">
        <v>339</v>
      </c>
      <c r="G90" s="129">
        <v>2026</v>
      </c>
      <c r="H90" s="130" t="s">
        <v>134</v>
      </c>
      <c r="I90" s="130" t="s">
        <v>177</v>
      </c>
      <c r="J90" s="130">
        <v>281.52748870849598</v>
      </c>
      <c r="K90" s="130">
        <v>0.46075017622657399</v>
      </c>
    </row>
    <row r="91" spans="1:11" x14ac:dyDescent="0.5">
      <c r="A91" s="129" t="s">
        <v>406</v>
      </c>
      <c r="B91" s="129">
        <v>0</v>
      </c>
      <c r="C91" s="129" t="s">
        <v>407</v>
      </c>
      <c r="D91" s="130" t="s">
        <v>407</v>
      </c>
      <c r="E91" s="130" t="s">
        <v>38</v>
      </c>
      <c r="F91" s="130" t="s">
        <v>339</v>
      </c>
      <c r="G91" s="129">
        <v>2026</v>
      </c>
      <c r="H91" s="130" t="s">
        <v>135</v>
      </c>
      <c r="I91" s="130" t="s">
        <v>178</v>
      </c>
      <c r="J91" s="130">
        <v>1194.20763778687</v>
      </c>
      <c r="K91" s="130">
        <v>1.9544498809258499</v>
      </c>
    </row>
    <row r="92" spans="1:11" x14ac:dyDescent="0.5">
      <c r="A92" s="129" t="s">
        <v>406</v>
      </c>
      <c r="B92" s="129">
        <v>0</v>
      </c>
      <c r="C92" s="129" t="s">
        <v>407</v>
      </c>
      <c r="D92" s="130" t="s">
        <v>407</v>
      </c>
      <c r="E92" s="130" t="s">
        <v>38</v>
      </c>
      <c r="F92" s="130" t="s">
        <v>340</v>
      </c>
      <c r="G92" s="129">
        <v>2026</v>
      </c>
      <c r="H92" s="130" t="s">
        <v>133</v>
      </c>
      <c r="I92" s="130" t="s">
        <v>174</v>
      </c>
      <c r="J92" s="130">
        <v>1218311.875</v>
      </c>
      <c r="K92" s="130">
        <v>1950.35023776107</v>
      </c>
    </row>
    <row r="93" spans="1:11" x14ac:dyDescent="0.5">
      <c r="A93" s="129" t="s">
        <v>406</v>
      </c>
      <c r="B93" s="129">
        <v>0</v>
      </c>
      <c r="C93" s="129" t="s">
        <v>407</v>
      </c>
      <c r="D93" s="130" t="s">
        <v>407</v>
      </c>
      <c r="E93" s="130" t="s">
        <v>38</v>
      </c>
      <c r="F93" s="130" t="s">
        <v>340</v>
      </c>
      <c r="G93" s="129">
        <v>2026</v>
      </c>
      <c r="H93" s="130" t="s">
        <v>133</v>
      </c>
      <c r="I93" s="130" t="s">
        <v>175</v>
      </c>
      <c r="J93" s="130">
        <v>1218311.875</v>
      </c>
      <c r="K93" s="130">
        <v>1950.35023776107</v>
      </c>
    </row>
    <row r="94" spans="1:11" x14ac:dyDescent="0.5">
      <c r="A94" s="129" t="s">
        <v>406</v>
      </c>
      <c r="B94" s="129">
        <v>0</v>
      </c>
      <c r="C94" s="129" t="s">
        <v>407</v>
      </c>
      <c r="D94" s="130" t="s">
        <v>407</v>
      </c>
      <c r="E94" s="130" t="s">
        <v>38</v>
      </c>
      <c r="F94" s="130" t="s">
        <v>340</v>
      </c>
      <c r="G94" s="129">
        <v>2026</v>
      </c>
      <c r="H94" s="130" t="s">
        <v>134</v>
      </c>
      <c r="I94" s="130" t="s">
        <v>176</v>
      </c>
      <c r="J94" s="130">
        <v>382.16901397705101</v>
      </c>
      <c r="K94" s="130">
        <v>0.61180016051560204</v>
      </c>
    </row>
    <row r="95" spans="1:11" x14ac:dyDescent="0.5">
      <c r="A95" s="129" t="s">
        <v>406</v>
      </c>
      <c r="B95" s="129">
        <v>0</v>
      </c>
      <c r="C95" s="129" t="s">
        <v>407</v>
      </c>
      <c r="D95" s="130" t="s">
        <v>407</v>
      </c>
      <c r="E95" s="130" t="s">
        <v>38</v>
      </c>
      <c r="F95" s="130" t="s">
        <v>340</v>
      </c>
      <c r="G95" s="129">
        <v>2026</v>
      </c>
      <c r="H95" s="130" t="s">
        <v>134</v>
      </c>
      <c r="I95" s="130" t="s">
        <v>177</v>
      </c>
      <c r="J95" s="130">
        <v>382.16901397705101</v>
      </c>
      <c r="K95" s="130">
        <v>0.61180016051560204</v>
      </c>
    </row>
    <row r="96" spans="1:11" x14ac:dyDescent="0.5">
      <c r="A96" s="129" t="s">
        <v>406</v>
      </c>
      <c r="B96" s="129">
        <v>0</v>
      </c>
      <c r="C96" s="129" t="s">
        <v>407</v>
      </c>
      <c r="D96" s="130" t="s">
        <v>407</v>
      </c>
      <c r="E96" s="130" t="s">
        <v>38</v>
      </c>
      <c r="F96" s="130" t="s">
        <v>340</v>
      </c>
      <c r="G96" s="129">
        <v>2026</v>
      </c>
      <c r="H96" s="130" t="s">
        <v>135</v>
      </c>
      <c r="I96" s="130" t="s">
        <v>178</v>
      </c>
      <c r="J96" s="130">
        <v>1220.8728675842301</v>
      </c>
      <c r="K96" s="130">
        <v>1.9544500866154499</v>
      </c>
    </row>
    <row r="97" spans="1:11" x14ac:dyDescent="0.5">
      <c r="A97" s="129" t="s">
        <v>406</v>
      </c>
      <c r="B97" s="129">
        <v>0</v>
      </c>
      <c r="C97" s="129" t="s">
        <v>407</v>
      </c>
      <c r="D97" s="130" t="s">
        <v>407</v>
      </c>
      <c r="E97" s="130" t="s">
        <v>40</v>
      </c>
      <c r="F97" s="130" t="s">
        <v>414</v>
      </c>
      <c r="G97" s="129">
        <v>2026</v>
      </c>
      <c r="H97" s="130" t="s">
        <v>133</v>
      </c>
      <c r="I97" s="130" t="s">
        <v>174</v>
      </c>
      <c r="J97" s="130">
        <v>124498.5234375</v>
      </c>
      <c r="K97" s="130">
        <v>1304.7642442655899</v>
      </c>
    </row>
    <row r="98" spans="1:11" x14ac:dyDescent="0.5">
      <c r="A98" s="129" t="s">
        <v>406</v>
      </c>
      <c r="B98" s="129">
        <v>0</v>
      </c>
      <c r="C98" s="129" t="s">
        <v>407</v>
      </c>
      <c r="D98" s="130" t="s">
        <v>407</v>
      </c>
      <c r="E98" s="130" t="s">
        <v>40</v>
      </c>
      <c r="F98" s="130" t="s">
        <v>414</v>
      </c>
      <c r="G98" s="129">
        <v>2026</v>
      </c>
      <c r="H98" s="130" t="s">
        <v>133</v>
      </c>
      <c r="I98" s="130" t="s">
        <v>175</v>
      </c>
      <c r="J98" s="130">
        <v>124498.5234375</v>
      </c>
      <c r="K98" s="130">
        <v>1304.7642442655899</v>
      </c>
    </row>
    <row r="99" spans="1:11" x14ac:dyDescent="0.5">
      <c r="A99" s="129" t="s">
        <v>406</v>
      </c>
      <c r="B99" s="129">
        <v>0</v>
      </c>
      <c r="C99" s="129" t="s">
        <v>407</v>
      </c>
      <c r="D99" s="130" t="s">
        <v>407</v>
      </c>
      <c r="E99" s="130" t="s">
        <v>40</v>
      </c>
      <c r="F99" s="130" t="s">
        <v>414</v>
      </c>
      <c r="G99" s="129">
        <v>2026</v>
      </c>
      <c r="H99" s="130" t="s">
        <v>134</v>
      </c>
      <c r="I99" s="130" t="s">
        <v>176</v>
      </c>
      <c r="J99" s="130">
        <v>282.58027648925798</v>
      </c>
      <c r="K99" s="130">
        <v>2.9614857081998198</v>
      </c>
    </row>
    <row r="100" spans="1:11" x14ac:dyDescent="0.5">
      <c r="A100" s="129" t="s">
        <v>406</v>
      </c>
      <c r="B100" s="129">
        <v>0</v>
      </c>
      <c r="C100" s="129" t="s">
        <v>407</v>
      </c>
      <c r="D100" s="130" t="s">
        <v>407</v>
      </c>
      <c r="E100" s="130" t="s">
        <v>40</v>
      </c>
      <c r="F100" s="130" t="s">
        <v>414</v>
      </c>
      <c r="G100" s="129">
        <v>2026</v>
      </c>
      <c r="H100" s="130" t="s">
        <v>134</v>
      </c>
      <c r="I100" s="130" t="s">
        <v>177</v>
      </c>
      <c r="J100" s="130">
        <v>282.58027648925798</v>
      </c>
      <c r="K100" s="130">
        <v>2.9614857081998198</v>
      </c>
    </row>
    <row r="101" spans="1:11" x14ac:dyDescent="0.5">
      <c r="A101" s="129" t="s">
        <v>406</v>
      </c>
      <c r="B101" s="129">
        <v>0</v>
      </c>
      <c r="C101" s="129" t="s">
        <v>407</v>
      </c>
      <c r="D101" s="130" t="s">
        <v>407</v>
      </c>
      <c r="E101" s="130" t="s">
        <v>38</v>
      </c>
      <c r="F101" s="130" t="s">
        <v>339</v>
      </c>
      <c r="G101" s="129">
        <v>2027</v>
      </c>
      <c r="H101" s="130" t="s">
        <v>133</v>
      </c>
      <c r="I101" s="130" t="s">
        <v>174</v>
      </c>
      <c r="J101" s="130">
        <v>1259703.75390625</v>
      </c>
      <c r="K101" s="130">
        <v>1950.3504426397801</v>
      </c>
    </row>
    <row r="102" spans="1:11" x14ac:dyDescent="0.5">
      <c r="A102" s="129" t="s">
        <v>406</v>
      </c>
      <c r="B102" s="129">
        <v>0</v>
      </c>
      <c r="C102" s="129" t="s">
        <v>407</v>
      </c>
      <c r="D102" s="130" t="s">
        <v>407</v>
      </c>
      <c r="E102" s="130" t="s">
        <v>38</v>
      </c>
      <c r="F102" s="130" t="s">
        <v>339</v>
      </c>
      <c r="G102" s="129">
        <v>2027</v>
      </c>
      <c r="H102" s="130" t="s">
        <v>133</v>
      </c>
      <c r="I102" s="130" t="s">
        <v>175</v>
      </c>
      <c r="J102" s="130">
        <v>1259703.75390625</v>
      </c>
      <c r="K102" s="130">
        <v>1950.3504426397801</v>
      </c>
    </row>
    <row r="103" spans="1:11" x14ac:dyDescent="0.5">
      <c r="A103" s="129" t="s">
        <v>406</v>
      </c>
      <c r="B103" s="129">
        <v>0</v>
      </c>
      <c r="C103" s="129" t="s">
        <v>407</v>
      </c>
      <c r="D103" s="130" t="s">
        <v>407</v>
      </c>
      <c r="E103" s="130" t="s">
        <v>38</v>
      </c>
      <c r="F103" s="130" t="s">
        <v>339</v>
      </c>
      <c r="G103" s="129">
        <v>2027</v>
      </c>
      <c r="H103" s="130" t="s">
        <v>134</v>
      </c>
      <c r="I103" s="130" t="s">
        <v>176</v>
      </c>
      <c r="J103" s="130">
        <v>297.592053413391</v>
      </c>
      <c r="K103" s="130">
        <v>0.460750220488303</v>
      </c>
    </row>
    <row r="104" spans="1:11" x14ac:dyDescent="0.5">
      <c r="A104" s="129" t="s">
        <v>406</v>
      </c>
      <c r="B104" s="129">
        <v>0</v>
      </c>
      <c r="C104" s="129" t="s">
        <v>407</v>
      </c>
      <c r="D104" s="130" t="s">
        <v>407</v>
      </c>
      <c r="E104" s="130" t="s">
        <v>38</v>
      </c>
      <c r="F104" s="130" t="s">
        <v>339</v>
      </c>
      <c r="G104" s="129">
        <v>2027</v>
      </c>
      <c r="H104" s="130" t="s">
        <v>134</v>
      </c>
      <c r="I104" s="130" t="s">
        <v>177</v>
      </c>
      <c r="J104" s="130">
        <v>297.592053413391</v>
      </c>
      <c r="K104" s="130">
        <v>0.460750220488303</v>
      </c>
    </row>
    <row r="105" spans="1:11" x14ac:dyDescent="0.5">
      <c r="A105" s="129" t="s">
        <v>406</v>
      </c>
      <c r="B105" s="129">
        <v>0</v>
      </c>
      <c r="C105" s="129" t="s">
        <v>407</v>
      </c>
      <c r="D105" s="130" t="s">
        <v>407</v>
      </c>
      <c r="E105" s="130" t="s">
        <v>38</v>
      </c>
      <c r="F105" s="130" t="s">
        <v>339</v>
      </c>
      <c r="G105" s="129">
        <v>2027</v>
      </c>
      <c r="H105" s="130" t="s">
        <v>135</v>
      </c>
      <c r="I105" s="130" t="s">
        <v>178</v>
      </c>
      <c r="J105" s="130">
        <v>1262.3516197204599</v>
      </c>
      <c r="K105" s="130">
        <v>1.9544501239534999</v>
      </c>
    </row>
    <row r="106" spans="1:11" x14ac:dyDescent="0.5">
      <c r="A106" s="129" t="s">
        <v>406</v>
      </c>
      <c r="B106" s="129">
        <v>0</v>
      </c>
      <c r="C106" s="129" t="s">
        <v>407</v>
      </c>
      <c r="D106" s="130" t="s">
        <v>407</v>
      </c>
      <c r="E106" s="130" t="s">
        <v>38</v>
      </c>
      <c r="F106" s="130" t="s">
        <v>340</v>
      </c>
      <c r="G106" s="129">
        <v>2027</v>
      </c>
      <c r="H106" s="130" t="s">
        <v>133</v>
      </c>
      <c r="I106" s="130" t="s">
        <v>174</v>
      </c>
      <c r="J106" s="130">
        <v>1289100.0625</v>
      </c>
      <c r="K106" s="130">
        <v>1950.35012187905</v>
      </c>
    </row>
    <row r="107" spans="1:11" x14ac:dyDescent="0.5">
      <c r="A107" s="129" t="s">
        <v>406</v>
      </c>
      <c r="B107" s="129">
        <v>0</v>
      </c>
      <c r="C107" s="129" t="s">
        <v>407</v>
      </c>
      <c r="D107" s="130" t="s">
        <v>407</v>
      </c>
      <c r="E107" s="130" t="s">
        <v>38</v>
      </c>
      <c r="F107" s="130" t="s">
        <v>340</v>
      </c>
      <c r="G107" s="129">
        <v>2027</v>
      </c>
      <c r="H107" s="130" t="s">
        <v>133</v>
      </c>
      <c r="I107" s="130" t="s">
        <v>175</v>
      </c>
      <c r="J107" s="130">
        <v>1289100.0625</v>
      </c>
      <c r="K107" s="130">
        <v>1950.35012187905</v>
      </c>
    </row>
    <row r="108" spans="1:11" x14ac:dyDescent="0.5">
      <c r="A108" s="129" t="s">
        <v>406</v>
      </c>
      <c r="B108" s="129">
        <v>0</v>
      </c>
      <c r="C108" s="129" t="s">
        <v>407</v>
      </c>
      <c r="D108" s="130" t="s">
        <v>407</v>
      </c>
      <c r="E108" s="130" t="s">
        <v>38</v>
      </c>
      <c r="F108" s="130" t="s">
        <v>340</v>
      </c>
      <c r="G108" s="129">
        <v>2027</v>
      </c>
      <c r="H108" s="130" t="s">
        <v>134</v>
      </c>
      <c r="I108" s="130" t="s">
        <v>176</v>
      </c>
      <c r="J108" s="130">
        <v>404.37436294555698</v>
      </c>
      <c r="K108" s="130">
        <v>0.61180012429253505</v>
      </c>
    </row>
    <row r="109" spans="1:11" x14ac:dyDescent="0.5">
      <c r="A109" s="129" t="s">
        <v>406</v>
      </c>
      <c r="B109" s="129">
        <v>0</v>
      </c>
      <c r="C109" s="129" t="s">
        <v>407</v>
      </c>
      <c r="D109" s="130" t="s">
        <v>407</v>
      </c>
      <c r="E109" s="130" t="s">
        <v>38</v>
      </c>
      <c r="F109" s="130" t="s">
        <v>340</v>
      </c>
      <c r="G109" s="129">
        <v>2027</v>
      </c>
      <c r="H109" s="130" t="s">
        <v>134</v>
      </c>
      <c r="I109" s="130" t="s">
        <v>177</v>
      </c>
      <c r="J109" s="130">
        <v>404.37436294555698</v>
      </c>
      <c r="K109" s="130">
        <v>0.61180012429253505</v>
      </c>
    </row>
    <row r="110" spans="1:11" x14ac:dyDescent="0.5">
      <c r="A110" s="129" t="s">
        <v>406</v>
      </c>
      <c r="B110" s="129">
        <v>0</v>
      </c>
      <c r="C110" s="129" t="s">
        <v>407</v>
      </c>
      <c r="D110" s="130" t="s">
        <v>407</v>
      </c>
      <c r="E110" s="130" t="s">
        <v>38</v>
      </c>
      <c r="F110" s="130" t="s">
        <v>340</v>
      </c>
      <c r="G110" s="129">
        <v>2027</v>
      </c>
      <c r="H110" s="130" t="s">
        <v>135</v>
      </c>
      <c r="I110" s="130" t="s">
        <v>178</v>
      </c>
      <c r="J110" s="130">
        <v>1291.8098487853999</v>
      </c>
      <c r="K110" s="130">
        <v>1.9544499547729299</v>
      </c>
    </row>
    <row r="111" spans="1:11" x14ac:dyDescent="0.5">
      <c r="A111" s="129" t="s">
        <v>406</v>
      </c>
      <c r="B111" s="129">
        <v>0</v>
      </c>
      <c r="C111" s="129" t="s">
        <v>407</v>
      </c>
      <c r="D111" s="130" t="s">
        <v>407</v>
      </c>
      <c r="E111" s="130" t="s">
        <v>40</v>
      </c>
      <c r="F111" s="130" t="s">
        <v>414</v>
      </c>
      <c r="G111" s="129">
        <v>2027</v>
      </c>
      <c r="H111" s="130" t="s">
        <v>133</v>
      </c>
      <c r="I111" s="130" t="s">
        <v>174</v>
      </c>
      <c r="J111" s="130">
        <v>124498.5234375</v>
      </c>
      <c r="K111" s="130">
        <v>1304.76455724177</v>
      </c>
    </row>
    <row r="112" spans="1:11" x14ac:dyDescent="0.5">
      <c r="A112" s="129" t="s">
        <v>406</v>
      </c>
      <c r="B112" s="129">
        <v>0</v>
      </c>
      <c r="C112" s="129" t="s">
        <v>407</v>
      </c>
      <c r="D112" s="130" t="s">
        <v>407</v>
      </c>
      <c r="E112" s="130" t="s">
        <v>40</v>
      </c>
      <c r="F112" s="130" t="s">
        <v>414</v>
      </c>
      <c r="G112" s="129">
        <v>2027</v>
      </c>
      <c r="H112" s="130" t="s">
        <v>133</v>
      </c>
      <c r="I112" s="130" t="s">
        <v>175</v>
      </c>
      <c r="J112" s="130">
        <v>124498.5234375</v>
      </c>
      <c r="K112" s="130">
        <v>1304.76455724177</v>
      </c>
    </row>
    <row r="113" spans="1:14" x14ac:dyDescent="0.5">
      <c r="A113" s="129" t="s">
        <v>406</v>
      </c>
      <c r="B113" s="129">
        <v>0</v>
      </c>
      <c r="C113" s="129" t="s">
        <v>407</v>
      </c>
      <c r="D113" s="130" t="s">
        <v>407</v>
      </c>
      <c r="E113" s="130" t="s">
        <v>40</v>
      </c>
      <c r="F113" s="130" t="s">
        <v>414</v>
      </c>
      <c r="G113" s="129">
        <v>2027</v>
      </c>
      <c r="H113" s="130" t="s">
        <v>134</v>
      </c>
      <c r="I113" s="130" t="s">
        <v>176</v>
      </c>
      <c r="J113" s="130">
        <v>282.58026123046898</v>
      </c>
      <c r="K113" s="130">
        <v>2.96148673840593</v>
      </c>
    </row>
    <row r="114" spans="1:14" x14ac:dyDescent="0.5">
      <c r="A114" s="129" t="s">
        <v>406</v>
      </c>
      <c r="B114" s="129">
        <v>0</v>
      </c>
      <c r="C114" s="129" t="s">
        <v>407</v>
      </c>
      <c r="D114" s="130" t="s">
        <v>407</v>
      </c>
      <c r="E114" s="130" t="s">
        <v>40</v>
      </c>
      <c r="F114" s="130" t="s">
        <v>414</v>
      </c>
      <c r="G114" s="129">
        <v>2027</v>
      </c>
      <c r="H114" s="130" t="s">
        <v>134</v>
      </c>
      <c r="I114" s="130" t="s">
        <v>177</v>
      </c>
      <c r="J114" s="130">
        <v>282.58026123046898</v>
      </c>
      <c r="K114" s="130">
        <v>2.96148673840593</v>
      </c>
    </row>
    <row r="115" spans="1:14" x14ac:dyDescent="0.5">
      <c r="A115" s="129" t="s">
        <v>406</v>
      </c>
      <c r="B115" s="129">
        <v>0</v>
      </c>
      <c r="C115" s="129" t="s">
        <v>407</v>
      </c>
      <c r="D115" s="130" t="s">
        <v>407</v>
      </c>
      <c r="E115" s="130" t="s">
        <v>38</v>
      </c>
      <c r="F115" s="130" t="s">
        <v>339</v>
      </c>
      <c r="G115" s="129">
        <v>2028</v>
      </c>
      <c r="H115" s="130" t="s">
        <v>133</v>
      </c>
      <c r="I115" s="130" t="s">
        <v>174</v>
      </c>
      <c r="J115" s="130">
        <v>988630.0625</v>
      </c>
      <c r="K115" s="130">
        <v>1951.43145239047</v>
      </c>
    </row>
    <row r="116" spans="1:14" x14ac:dyDescent="0.5">
      <c r="A116" s="129" t="s">
        <v>406</v>
      </c>
      <c r="B116" s="129">
        <v>0</v>
      </c>
      <c r="C116" s="129" t="s">
        <v>407</v>
      </c>
      <c r="D116" s="130" t="s">
        <v>407</v>
      </c>
      <c r="E116" s="130" t="s">
        <v>38</v>
      </c>
      <c r="F116" s="130" t="s">
        <v>339</v>
      </c>
      <c r="G116" s="129">
        <v>2028</v>
      </c>
      <c r="H116" s="130" t="s">
        <v>133</v>
      </c>
      <c r="I116" s="130" t="s">
        <v>175</v>
      </c>
      <c r="J116" s="130">
        <v>988630.0625</v>
      </c>
      <c r="K116" s="130">
        <v>1951.43145239047</v>
      </c>
      <c r="L116" s="130">
        <v>13455.253631591801</v>
      </c>
      <c r="M116" s="130">
        <v>13.6099984634969</v>
      </c>
      <c r="N116" s="130">
        <v>13.279489849144399</v>
      </c>
    </row>
    <row r="117" spans="1:14" x14ac:dyDescent="0.5">
      <c r="A117" s="129" t="s">
        <v>406</v>
      </c>
      <c r="B117" s="129">
        <v>0</v>
      </c>
      <c r="C117" s="129" t="s">
        <v>407</v>
      </c>
      <c r="D117" s="130" t="s">
        <v>407</v>
      </c>
      <c r="E117" s="130" t="s">
        <v>38</v>
      </c>
      <c r="F117" s="130" t="s">
        <v>339</v>
      </c>
      <c r="G117" s="129">
        <v>2028</v>
      </c>
      <c r="H117" s="130" t="s">
        <v>134</v>
      </c>
      <c r="I117" s="130" t="s">
        <v>176</v>
      </c>
      <c r="J117" s="130">
        <v>233.55366516113301</v>
      </c>
      <c r="K117" s="130">
        <v>0.46100561737658802</v>
      </c>
    </row>
    <row r="118" spans="1:14" x14ac:dyDescent="0.5">
      <c r="A118" s="129" t="s">
        <v>406</v>
      </c>
      <c r="B118" s="129">
        <v>0</v>
      </c>
      <c r="C118" s="129" t="s">
        <v>407</v>
      </c>
      <c r="D118" s="130" t="s">
        <v>407</v>
      </c>
      <c r="E118" s="130" t="s">
        <v>38</v>
      </c>
      <c r="F118" s="130" t="s">
        <v>339</v>
      </c>
      <c r="G118" s="129">
        <v>2028</v>
      </c>
      <c r="H118" s="130" t="s">
        <v>134</v>
      </c>
      <c r="I118" s="130" t="s">
        <v>177</v>
      </c>
      <c r="J118" s="130">
        <v>233.55366516113301</v>
      </c>
      <c r="K118" s="130">
        <v>0.46100561737658802</v>
      </c>
    </row>
    <row r="119" spans="1:14" x14ac:dyDescent="0.5">
      <c r="A119" s="129" t="s">
        <v>406</v>
      </c>
      <c r="B119" s="129">
        <v>0</v>
      </c>
      <c r="C119" s="129" t="s">
        <v>407</v>
      </c>
      <c r="D119" s="130" t="s">
        <v>407</v>
      </c>
      <c r="E119" s="130" t="s">
        <v>38</v>
      </c>
      <c r="F119" s="130" t="s">
        <v>339</v>
      </c>
      <c r="G119" s="129">
        <v>2028</v>
      </c>
      <c r="H119" s="130" t="s">
        <v>135</v>
      </c>
      <c r="I119" s="130" t="s">
        <v>178</v>
      </c>
      <c r="J119" s="130">
        <v>990.70811080932594</v>
      </c>
      <c r="K119" s="130">
        <v>1.9555334102761599</v>
      </c>
    </row>
    <row r="120" spans="1:14" x14ac:dyDescent="0.5">
      <c r="A120" s="129" t="s">
        <v>406</v>
      </c>
      <c r="B120" s="129">
        <v>0</v>
      </c>
      <c r="C120" s="129" t="s">
        <v>407</v>
      </c>
      <c r="D120" s="130" t="s">
        <v>407</v>
      </c>
      <c r="E120" s="130" t="s">
        <v>38</v>
      </c>
      <c r="F120" s="130" t="s">
        <v>340</v>
      </c>
      <c r="G120" s="129">
        <v>2028</v>
      </c>
      <c r="H120" s="130" t="s">
        <v>133</v>
      </c>
      <c r="I120" s="130" t="s">
        <v>174</v>
      </c>
      <c r="J120" s="130">
        <v>985982.37890625</v>
      </c>
      <c r="K120" s="130">
        <v>1951.4339908044301</v>
      </c>
    </row>
    <row r="121" spans="1:14" x14ac:dyDescent="0.5">
      <c r="A121" s="129" t="s">
        <v>406</v>
      </c>
      <c r="B121" s="129">
        <v>0</v>
      </c>
      <c r="C121" s="129" t="s">
        <v>407</v>
      </c>
      <c r="D121" s="130" t="s">
        <v>407</v>
      </c>
      <c r="E121" s="130" t="s">
        <v>38</v>
      </c>
      <c r="F121" s="130" t="s">
        <v>340</v>
      </c>
      <c r="G121" s="129">
        <v>2028</v>
      </c>
      <c r="H121" s="130" t="s">
        <v>133</v>
      </c>
      <c r="I121" s="130" t="s">
        <v>175</v>
      </c>
      <c r="J121" s="130">
        <v>985982.37890625</v>
      </c>
      <c r="K121" s="130">
        <v>1951.4339908044301</v>
      </c>
      <c r="L121" s="130">
        <v>13419.2195739746</v>
      </c>
      <c r="M121" s="130">
        <v>13.6099993884886</v>
      </c>
      <c r="N121" s="130">
        <v>13.279507447709401</v>
      </c>
    </row>
    <row r="122" spans="1:14" x14ac:dyDescent="0.5">
      <c r="A122" s="129" t="s">
        <v>406</v>
      </c>
      <c r="B122" s="129">
        <v>0</v>
      </c>
      <c r="C122" s="129" t="s">
        <v>407</v>
      </c>
      <c r="D122" s="130" t="s">
        <v>407</v>
      </c>
      <c r="E122" s="130" t="s">
        <v>38</v>
      </c>
      <c r="F122" s="130" t="s">
        <v>340</v>
      </c>
      <c r="G122" s="129">
        <v>2028</v>
      </c>
      <c r="H122" s="130" t="s">
        <v>134</v>
      </c>
      <c r="I122" s="130" t="s">
        <v>176</v>
      </c>
      <c r="J122" s="130">
        <v>309.29018688201899</v>
      </c>
      <c r="K122" s="130">
        <v>0.61214011056904605</v>
      </c>
    </row>
    <row r="123" spans="1:14" x14ac:dyDescent="0.5">
      <c r="A123" s="129" t="s">
        <v>406</v>
      </c>
      <c r="B123" s="129">
        <v>0</v>
      </c>
      <c r="C123" s="129" t="s">
        <v>407</v>
      </c>
      <c r="D123" s="130" t="s">
        <v>407</v>
      </c>
      <c r="E123" s="130" t="s">
        <v>38</v>
      </c>
      <c r="F123" s="130" t="s">
        <v>340</v>
      </c>
      <c r="G123" s="129">
        <v>2028</v>
      </c>
      <c r="H123" s="130" t="s">
        <v>134</v>
      </c>
      <c r="I123" s="130" t="s">
        <v>177</v>
      </c>
      <c r="J123" s="130">
        <v>309.29018688201899</v>
      </c>
      <c r="K123" s="130">
        <v>0.61214011056904605</v>
      </c>
    </row>
    <row r="124" spans="1:14" x14ac:dyDescent="0.5">
      <c r="A124" s="129" t="s">
        <v>406</v>
      </c>
      <c r="B124" s="129">
        <v>0</v>
      </c>
      <c r="C124" s="129" t="s">
        <v>407</v>
      </c>
      <c r="D124" s="130" t="s">
        <v>407</v>
      </c>
      <c r="E124" s="130" t="s">
        <v>38</v>
      </c>
      <c r="F124" s="130" t="s">
        <v>340</v>
      </c>
      <c r="G124" s="129">
        <v>2028</v>
      </c>
      <c r="H124" s="130" t="s">
        <v>135</v>
      </c>
      <c r="I124" s="130" t="s">
        <v>178</v>
      </c>
      <c r="J124" s="130">
        <v>988.05494308471702</v>
      </c>
      <c r="K124" s="130">
        <v>1.9555358788438799</v>
      </c>
    </row>
    <row r="125" spans="1:14" x14ac:dyDescent="0.5">
      <c r="A125" s="129" t="s">
        <v>406</v>
      </c>
      <c r="B125" s="129">
        <v>0</v>
      </c>
      <c r="C125" s="129" t="s">
        <v>407</v>
      </c>
      <c r="D125" s="130" t="s">
        <v>407</v>
      </c>
      <c r="E125" s="130" t="s">
        <v>40</v>
      </c>
      <c r="F125" s="130" t="s">
        <v>414</v>
      </c>
      <c r="G125" s="129">
        <v>2028</v>
      </c>
      <c r="H125" s="130" t="s">
        <v>133</v>
      </c>
      <c r="I125" s="130" t="s">
        <v>174</v>
      </c>
      <c r="J125" s="130">
        <v>86502.171875</v>
      </c>
      <c r="K125" s="130">
        <v>1307.9984178981199</v>
      </c>
    </row>
    <row r="126" spans="1:14" x14ac:dyDescent="0.5">
      <c r="A126" s="129" t="s">
        <v>406</v>
      </c>
      <c r="B126" s="129">
        <v>0</v>
      </c>
      <c r="C126" s="129" t="s">
        <v>407</v>
      </c>
      <c r="D126" s="130" t="s">
        <v>407</v>
      </c>
      <c r="E126" s="130" t="s">
        <v>40</v>
      </c>
      <c r="F126" s="130" t="s">
        <v>414</v>
      </c>
      <c r="G126" s="129">
        <v>2028</v>
      </c>
      <c r="H126" s="130" t="s">
        <v>133</v>
      </c>
      <c r="I126" s="130" t="s">
        <v>175</v>
      </c>
      <c r="J126" s="130">
        <v>86502.171875</v>
      </c>
      <c r="K126" s="130">
        <v>1307.9984178981199</v>
      </c>
      <c r="L126" s="130">
        <v>1177.2945861816399</v>
      </c>
      <c r="M126" s="130">
        <v>13.610000311701899</v>
      </c>
      <c r="N126" s="130">
        <v>8.90092983959617</v>
      </c>
    </row>
    <row r="127" spans="1:14" x14ac:dyDescent="0.5">
      <c r="A127" s="129" t="s">
        <v>406</v>
      </c>
      <c r="B127" s="129">
        <v>0</v>
      </c>
      <c r="C127" s="129" t="s">
        <v>407</v>
      </c>
      <c r="D127" s="130" t="s">
        <v>407</v>
      </c>
      <c r="E127" s="130" t="s">
        <v>40</v>
      </c>
      <c r="F127" s="130" t="s">
        <v>414</v>
      </c>
      <c r="G127" s="129">
        <v>2028</v>
      </c>
      <c r="H127" s="130" t="s">
        <v>134</v>
      </c>
      <c r="I127" s="130" t="s">
        <v>176</v>
      </c>
      <c r="J127" s="130">
        <v>196.33811950683599</v>
      </c>
      <c r="K127" s="130">
        <v>2.96882651336945</v>
      </c>
    </row>
    <row r="128" spans="1:14" x14ac:dyDescent="0.5">
      <c r="A128" s="129" t="s">
        <v>406</v>
      </c>
      <c r="B128" s="129">
        <v>0</v>
      </c>
      <c r="C128" s="129" t="s">
        <v>407</v>
      </c>
      <c r="D128" s="130" t="s">
        <v>407</v>
      </c>
      <c r="E128" s="130" t="s">
        <v>40</v>
      </c>
      <c r="F128" s="130" t="s">
        <v>414</v>
      </c>
      <c r="G128" s="129">
        <v>2028</v>
      </c>
      <c r="H128" s="130" t="s">
        <v>134</v>
      </c>
      <c r="I128" s="130" t="s">
        <v>177</v>
      </c>
      <c r="J128" s="130">
        <v>196.33811950683599</v>
      </c>
      <c r="K128" s="130">
        <v>2.96882651336945</v>
      </c>
    </row>
    <row r="129" spans="1:14" x14ac:dyDescent="0.5">
      <c r="A129" s="129" t="s">
        <v>406</v>
      </c>
      <c r="B129" s="129">
        <v>0</v>
      </c>
      <c r="C129" s="129" t="s">
        <v>407</v>
      </c>
      <c r="D129" s="130" t="s">
        <v>407</v>
      </c>
      <c r="E129" s="130" t="s">
        <v>40</v>
      </c>
      <c r="F129" s="130" t="s">
        <v>414</v>
      </c>
      <c r="G129" s="129">
        <v>2029</v>
      </c>
      <c r="H129" s="130" t="s">
        <v>133</v>
      </c>
      <c r="I129" s="130" t="s">
        <v>174</v>
      </c>
      <c r="J129" s="130">
        <v>101515.8515625</v>
      </c>
      <c r="K129" s="130">
        <v>1306.82169311385</v>
      </c>
    </row>
    <row r="130" spans="1:14" x14ac:dyDescent="0.5">
      <c r="A130" s="129" t="s">
        <v>406</v>
      </c>
      <c r="B130" s="129">
        <v>0</v>
      </c>
      <c r="C130" s="129" t="s">
        <v>407</v>
      </c>
      <c r="D130" s="130" t="s">
        <v>407</v>
      </c>
      <c r="E130" s="130" t="s">
        <v>40</v>
      </c>
      <c r="F130" s="130" t="s">
        <v>414</v>
      </c>
      <c r="G130" s="129">
        <v>2029</v>
      </c>
      <c r="H130" s="130" t="s">
        <v>133</v>
      </c>
      <c r="I130" s="130" t="s">
        <v>175</v>
      </c>
      <c r="J130" s="130">
        <v>101515.8515625</v>
      </c>
      <c r="K130" s="130">
        <v>1306.82169311385</v>
      </c>
      <c r="L130" s="130">
        <v>1429.3430786132801</v>
      </c>
      <c r="M130" s="130">
        <v>14.079998902765301</v>
      </c>
      <c r="N130" s="130">
        <v>9.2000247105958106</v>
      </c>
    </row>
    <row r="131" spans="1:14" x14ac:dyDescent="0.5">
      <c r="A131" s="129" t="s">
        <v>406</v>
      </c>
      <c r="B131" s="129">
        <v>0</v>
      </c>
      <c r="C131" s="129" t="s">
        <v>407</v>
      </c>
      <c r="D131" s="130" t="s">
        <v>407</v>
      </c>
      <c r="E131" s="130" t="s">
        <v>40</v>
      </c>
      <c r="F131" s="130" t="s">
        <v>414</v>
      </c>
      <c r="G131" s="129">
        <v>2029</v>
      </c>
      <c r="H131" s="130" t="s">
        <v>134</v>
      </c>
      <c r="I131" s="130" t="s">
        <v>176</v>
      </c>
      <c r="J131" s="130">
        <v>230.41538238525399</v>
      </c>
      <c r="K131" s="130">
        <v>2.9661558140565001</v>
      </c>
    </row>
    <row r="132" spans="1:14" x14ac:dyDescent="0.5">
      <c r="A132" s="129" t="s">
        <v>406</v>
      </c>
      <c r="B132" s="129">
        <v>0</v>
      </c>
      <c r="C132" s="129" t="s">
        <v>407</v>
      </c>
      <c r="D132" s="130" t="s">
        <v>407</v>
      </c>
      <c r="E132" s="130" t="s">
        <v>40</v>
      </c>
      <c r="F132" s="130" t="s">
        <v>414</v>
      </c>
      <c r="G132" s="129">
        <v>2029</v>
      </c>
      <c r="H132" s="130" t="s">
        <v>134</v>
      </c>
      <c r="I132" s="130" t="s">
        <v>177</v>
      </c>
      <c r="J132" s="130">
        <v>230.41538238525399</v>
      </c>
      <c r="K132" s="130">
        <v>2.9661558140565001</v>
      </c>
    </row>
    <row r="133" spans="1:14" x14ac:dyDescent="0.5">
      <c r="A133" s="129" t="s">
        <v>406</v>
      </c>
      <c r="B133" s="129">
        <v>0</v>
      </c>
      <c r="C133" s="129" t="s">
        <v>407</v>
      </c>
      <c r="D133" s="130" t="s">
        <v>407</v>
      </c>
      <c r="E133" s="130" t="s">
        <v>40</v>
      </c>
      <c r="F133" s="130" t="s">
        <v>414</v>
      </c>
      <c r="G133" s="129">
        <v>2030</v>
      </c>
      <c r="H133" s="130" t="s">
        <v>133</v>
      </c>
      <c r="I133" s="130" t="s">
        <v>174</v>
      </c>
      <c r="J133" s="130">
        <v>100947.38671875</v>
      </c>
      <c r="K133" s="130">
        <v>1307.1278568959499</v>
      </c>
    </row>
    <row r="134" spans="1:14" x14ac:dyDescent="0.5">
      <c r="A134" s="129" t="s">
        <v>406</v>
      </c>
      <c r="B134" s="129">
        <v>0</v>
      </c>
      <c r="C134" s="129" t="s">
        <v>407</v>
      </c>
      <c r="D134" s="130" t="s">
        <v>407</v>
      </c>
      <c r="E134" s="130" t="s">
        <v>40</v>
      </c>
      <c r="F134" s="130" t="s">
        <v>414</v>
      </c>
      <c r="G134" s="129">
        <v>2030</v>
      </c>
      <c r="H134" s="130" t="s">
        <v>133</v>
      </c>
      <c r="I134" s="130" t="s">
        <v>175</v>
      </c>
      <c r="J134" s="130">
        <v>100947.38671875</v>
      </c>
      <c r="K134" s="130">
        <v>1307.1278568959499</v>
      </c>
      <c r="L134" s="130">
        <v>1471.81298828125</v>
      </c>
      <c r="M134" s="130">
        <v>14.580000890779599</v>
      </c>
      <c r="N134" s="130">
        <v>9.5289619214894099</v>
      </c>
    </row>
    <row r="135" spans="1:14" x14ac:dyDescent="0.5">
      <c r="A135" s="129" t="s">
        <v>406</v>
      </c>
      <c r="B135" s="129">
        <v>0</v>
      </c>
      <c r="C135" s="129" t="s">
        <v>407</v>
      </c>
      <c r="D135" s="130" t="s">
        <v>407</v>
      </c>
      <c r="E135" s="130" t="s">
        <v>40</v>
      </c>
      <c r="F135" s="130" t="s">
        <v>414</v>
      </c>
      <c r="G135" s="129">
        <v>2030</v>
      </c>
      <c r="H135" s="130" t="s">
        <v>134</v>
      </c>
      <c r="I135" s="130" t="s">
        <v>176</v>
      </c>
      <c r="J135" s="130">
        <v>229.12512207031301</v>
      </c>
      <c r="K135" s="130">
        <v>2.9668503205883998</v>
      </c>
    </row>
    <row r="136" spans="1:14" x14ac:dyDescent="0.5">
      <c r="A136" s="129" t="s">
        <v>406</v>
      </c>
      <c r="B136" s="129">
        <v>0</v>
      </c>
      <c r="C136" s="129" t="s">
        <v>407</v>
      </c>
      <c r="D136" s="130" t="s">
        <v>407</v>
      </c>
      <c r="E136" s="130" t="s">
        <v>40</v>
      </c>
      <c r="F136" s="130" t="s">
        <v>414</v>
      </c>
      <c r="G136" s="129">
        <v>2030</v>
      </c>
      <c r="H136" s="130" t="s">
        <v>134</v>
      </c>
      <c r="I136" s="130" t="s">
        <v>177</v>
      </c>
      <c r="J136" s="130">
        <v>229.12512207031301</v>
      </c>
      <c r="K136" s="130">
        <v>2.9668503205883998</v>
      </c>
    </row>
    <row r="137" spans="1:14" x14ac:dyDescent="0.5">
      <c r="A137" s="129" t="s">
        <v>406</v>
      </c>
      <c r="B137" s="129">
        <v>0</v>
      </c>
      <c r="C137" s="129" t="s">
        <v>407</v>
      </c>
      <c r="D137" s="130" t="s">
        <v>407</v>
      </c>
      <c r="E137" s="130" t="s">
        <v>41</v>
      </c>
      <c r="F137" s="130" t="s">
        <v>445</v>
      </c>
      <c r="G137" s="129">
        <v>2031</v>
      </c>
      <c r="H137" s="130" t="s">
        <v>133</v>
      </c>
      <c r="I137" s="130" t="s">
        <v>174</v>
      </c>
      <c r="J137" s="130">
        <v>31078.5791015625</v>
      </c>
      <c r="K137" s="130">
        <v>1178.0998355669001</v>
      </c>
    </row>
    <row r="138" spans="1:14" x14ac:dyDescent="0.5">
      <c r="A138" s="129" t="s">
        <v>406</v>
      </c>
      <c r="B138" s="129">
        <v>0</v>
      </c>
      <c r="C138" s="129" t="s">
        <v>407</v>
      </c>
      <c r="D138" s="130" t="s">
        <v>407</v>
      </c>
      <c r="E138" s="130" t="s">
        <v>41</v>
      </c>
      <c r="F138" s="130" t="s">
        <v>445</v>
      </c>
      <c r="G138" s="129">
        <v>2031</v>
      </c>
      <c r="H138" s="130" t="s">
        <v>133</v>
      </c>
      <c r="I138" s="130" t="s">
        <v>175</v>
      </c>
      <c r="J138" s="130">
        <v>31078.5791015625</v>
      </c>
      <c r="K138" s="130">
        <v>1178.0998355669001</v>
      </c>
      <c r="L138" s="130">
        <v>468.97578430175798</v>
      </c>
      <c r="M138" s="130">
        <v>15.090000825622701</v>
      </c>
      <c r="N138" s="130">
        <v>8.8887643042972204</v>
      </c>
    </row>
    <row r="139" spans="1:14" x14ac:dyDescent="0.5">
      <c r="A139" s="129" t="s">
        <v>406</v>
      </c>
      <c r="B139" s="129">
        <v>0</v>
      </c>
      <c r="C139" s="129" t="s">
        <v>407</v>
      </c>
      <c r="D139" s="130" t="s">
        <v>407</v>
      </c>
      <c r="E139" s="130" t="s">
        <v>41</v>
      </c>
      <c r="F139" s="130" t="s">
        <v>445</v>
      </c>
      <c r="G139" s="129">
        <v>2031</v>
      </c>
      <c r="H139" s="130" t="s">
        <v>134</v>
      </c>
      <c r="I139" s="130" t="s">
        <v>176</v>
      </c>
      <c r="J139" s="130">
        <v>7.8349361419677699</v>
      </c>
      <c r="K139" s="130">
        <v>0.29699994993077999</v>
      </c>
    </row>
    <row r="140" spans="1:14" x14ac:dyDescent="0.5">
      <c r="A140" s="129" t="s">
        <v>406</v>
      </c>
      <c r="B140" s="129">
        <v>0</v>
      </c>
      <c r="C140" s="129" t="s">
        <v>407</v>
      </c>
      <c r="D140" s="130" t="s">
        <v>407</v>
      </c>
      <c r="E140" s="130" t="s">
        <v>41</v>
      </c>
      <c r="F140" s="130" t="s">
        <v>445</v>
      </c>
      <c r="G140" s="129">
        <v>2031</v>
      </c>
      <c r="H140" s="130" t="s">
        <v>134</v>
      </c>
      <c r="I140" s="130" t="s">
        <v>177</v>
      </c>
      <c r="J140" s="130">
        <v>7.8349361419677699</v>
      </c>
      <c r="K140" s="130">
        <v>0.29699994993077999</v>
      </c>
    </row>
    <row r="141" spans="1:14" x14ac:dyDescent="0.5">
      <c r="A141" s="129" t="s">
        <v>406</v>
      </c>
      <c r="B141" s="129">
        <v>0</v>
      </c>
      <c r="C141" s="129" t="s">
        <v>407</v>
      </c>
      <c r="D141" s="130" t="s">
        <v>407</v>
      </c>
      <c r="E141" s="130" t="s">
        <v>41</v>
      </c>
      <c r="F141" s="130" t="s">
        <v>445</v>
      </c>
      <c r="G141" s="129">
        <v>2032</v>
      </c>
      <c r="H141" s="130" t="s">
        <v>133</v>
      </c>
      <c r="I141" s="130" t="s">
        <v>174</v>
      </c>
      <c r="J141" s="130">
        <v>16008.46875</v>
      </c>
      <c r="K141" s="130">
        <v>1178.09969100492</v>
      </c>
    </row>
    <row r="142" spans="1:14" x14ac:dyDescent="0.5">
      <c r="A142" s="129" t="s">
        <v>406</v>
      </c>
      <c r="B142" s="129">
        <v>0</v>
      </c>
      <c r="C142" s="129" t="s">
        <v>407</v>
      </c>
      <c r="D142" s="130" t="s">
        <v>407</v>
      </c>
      <c r="E142" s="130" t="s">
        <v>41</v>
      </c>
      <c r="F142" s="130" t="s">
        <v>445</v>
      </c>
      <c r="G142" s="129">
        <v>2032</v>
      </c>
      <c r="H142" s="130" t="s">
        <v>133</v>
      </c>
      <c r="I142" s="130" t="s">
        <v>175</v>
      </c>
      <c r="J142" s="130">
        <v>16008.46875</v>
      </c>
      <c r="K142" s="130">
        <v>1178.09969100492</v>
      </c>
      <c r="L142" s="130">
        <v>250.05220031738301</v>
      </c>
      <c r="M142" s="130">
        <v>15.6199949053455</v>
      </c>
      <c r="N142" s="130">
        <v>9.2009583921672302</v>
      </c>
    </row>
    <row r="143" spans="1:14" x14ac:dyDescent="0.5">
      <c r="A143" s="129" t="s">
        <v>406</v>
      </c>
      <c r="B143" s="129">
        <v>0</v>
      </c>
      <c r="C143" s="129" t="s">
        <v>407</v>
      </c>
      <c r="D143" s="130" t="s">
        <v>407</v>
      </c>
      <c r="E143" s="130" t="s">
        <v>41</v>
      </c>
      <c r="F143" s="130" t="s">
        <v>445</v>
      </c>
      <c r="G143" s="129">
        <v>2032</v>
      </c>
      <c r="H143" s="130" t="s">
        <v>134</v>
      </c>
      <c r="I143" s="130" t="s">
        <v>176</v>
      </c>
      <c r="J143" s="130">
        <v>4.0357480049133301</v>
      </c>
      <c r="K143" s="130">
        <v>0.29699994673103702</v>
      </c>
    </row>
    <row r="144" spans="1:14" x14ac:dyDescent="0.5">
      <c r="A144" s="129" t="s">
        <v>406</v>
      </c>
      <c r="B144" s="129">
        <v>0</v>
      </c>
      <c r="C144" s="129" t="s">
        <v>407</v>
      </c>
      <c r="D144" s="130" t="s">
        <v>407</v>
      </c>
      <c r="E144" s="130" t="s">
        <v>41</v>
      </c>
      <c r="F144" s="130" t="s">
        <v>445</v>
      </c>
      <c r="G144" s="129">
        <v>2032</v>
      </c>
      <c r="H144" s="130" t="s">
        <v>134</v>
      </c>
      <c r="I144" s="130" t="s">
        <v>177</v>
      </c>
      <c r="J144" s="130">
        <v>4.0357480049133301</v>
      </c>
      <c r="K144" s="130">
        <v>0.29699994673103702</v>
      </c>
    </row>
    <row r="145" spans="1:14" x14ac:dyDescent="0.5">
      <c r="A145" s="129" t="s">
        <v>406</v>
      </c>
      <c r="B145" s="129">
        <v>0</v>
      </c>
      <c r="C145" s="129" t="s">
        <v>407</v>
      </c>
      <c r="D145" s="130" t="s">
        <v>407</v>
      </c>
      <c r="E145" s="130" t="s">
        <v>41</v>
      </c>
      <c r="F145" s="130" t="s">
        <v>445</v>
      </c>
      <c r="G145" s="129">
        <v>2033</v>
      </c>
      <c r="H145" s="130" t="s">
        <v>133</v>
      </c>
      <c r="I145" s="130" t="s">
        <v>174</v>
      </c>
      <c r="J145" s="130">
        <v>15364.7158203125</v>
      </c>
      <c r="K145" s="130">
        <v>1178.09966850872</v>
      </c>
    </row>
    <row r="146" spans="1:14" x14ac:dyDescent="0.5">
      <c r="A146" s="129" t="s">
        <v>406</v>
      </c>
      <c r="B146" s="129">
        <v>0</v>
      </c>
      <c r="C146" s="129" t="s">
        <v>407</v>
      </c>
      <c r="D146" s="130" t="s">
        <v>407</v>
      </c>
      <c r="E146" s="130" t="s">
        <v>41</v>
      </c>
      <c r="F146" s="130" t="s">
        <v>445</v>
      </c>
      <c r="G146" s="129">
        <v>2033</v>
      </c>
      <c r="H146" s="130" t="s">
        <v>133</v>
      </c>
      <c r="I146" s="130" t="s">
        <v>175</v>
      </c>
      <c r="J146" s="130">
        <v>15364.7158203125</v>
      </c>
      <c r="K146" s="130">
        <v>1178.09966850872</v>
      </c>
      <c r="L146" s="130">
        <v>248.29374694824199</v>
      </c>
      <c r="M146" s="130">
        <v>16.159996048868798</v>
      </c>
      <c r="N146" s="130">
        <v>9.5190442041748806</v>
      </c>
    </row>
    <row r="147" spans="1:14" x14ac:dyDescent="0.5">
      <c r="A147" s="129" t="s">
        <v>406</v>
      </c>
      <c r="B147" s="129">
        <v>0</v>
      </c>
      <c r="C147" s="129" t="s">
        <v>407</v>
      </c>
      <c r="D147" s="130" t="s">
        <v>407</v>
      </c>
      <c r="E147" s="130" t="s">
        <v>41</v>
      </c>
      <c r="F147" s="130" t="s">
        <v>445</v>
      </c>
      <c r="G147" s="129">
        <v>2033</v>
      </c>
      <c r="H147" s="130" t="s">
        <v>134</v>
      </c>
      <c r="I147" s="130" t="s">
        <v>176</v>
      </c>
      <c r="J147" s="130">
        <v>3.8734579086303702</v>
      </c>
      <c r="K147" s="130">
        <v>0.296999909984832</v>
      </c>
    </row>
    <row r="148" spans="1:14" x14ac:dyDescent="0.5">
      <c r="A148" s="129" t="s">
        <v>406</v>
      </c>
      <c r="B148" s="129">
        <v>0</v>
      </c>
      <c r="C148" s="129" t="s">
        <v>407</v>
      </c>
      <c r="D148" s="130" t="s">
        <v>407</v>
      </c>
      <c r="E148" s="130" t="s">
        <v>41</v>
      </c>
      <c r="F148" s="130" t="s">
        <v>445</v>
      </c>
      <c r="G148" s="129">
        <v>2033</v>
      </c>
      <c r="H148" s="130" t="s">
        <v>134</v>
      </c>
      <c r="I148" s="130" t="s">
        <v>177</v>
      </c>
      <c r="J148" s="130">
        <v>3.8734579086303702</v>
      </c>
      <c r="K148" s="130">
        <v>0.296999909984832</v>
      </c>
    </row>
    <row r="149" spans="1:14" x14ac:dyDescent="0.5">
      <c r="A149" s="129" t="s">
        <v>408</v>
      </c>
      <c r="B149" s="129">
        <v>0</v>
      </c>
      <c r="C149" s="129" t="s">
        <v>407</v>
      </c>
      <c r="D149" s="130" t="s">
        <v>407</v>
      </c>
      <c r="E149" s="130" t="s">
        <v>38</v>
      </c>
      <c r="F149" s="130" t="s">
        <v>339</v>
      </c>
      <c r="G149" s="129">
        <v>2021</v>
      </c>
      <c r="H149" s="130" t="s">
        <v>133</v>
      </c>
      <c r="I149" s="130" t="s">
        <v>174</v>
      </c>
      <c r="J149" s="130">
        <v>1020033.0078125</v>
      </c>
      <c r="K149" s="130">
        <v>1950.3500142852399</v>
      </c>
    </row>
    <row r="150" spans="1:14" x14ac:dyDescent="0.5">
      <c r="A150" s="129" t="s">
        <v>408</v>
      </c>
      <c r="B150" s="129">
        <v>0</v>
      </c>
      <c r="C150" s="129" t="s">
        <v>407</v>
      </c>
      <c r="D150" s="130" t="s">
        <v>407</v>
      </c>
      <c r="E150" s="130" t="s">
        <v>38</v>
      </c>
      <c r="F150" s="130" t="s">
        <v>339</v>
      </c>
      <c r="G150" s="129">
        <v>2021</v>
      </c>
      <c r="H150" s="130" t="s">
        <v>133</v>
      </c>
      <c r="I150" s="130" t="s">
        <v>175</v>
      </c>
      <c r="J150" s="130">
        <v>1020033.0078125</v>
      </c>
      <c r="K150" s="130">
        <v>1950.3500142852399</v>
      </c>
    </row>
    <row r="151" spans="1:14" x14ac:dyDescent="0.5">
      <c r="A151" s="129" t="s">
        <v>408</v>
      </c>
      <c r="B151" s="129">
        <v>0</v>
      </c>
      <c r="C151" s="129" t="s">
        <v>407</v>
      </c>
      <c r="D151" s="130" t="s">
        <v>407</v>
      </c>
      <c r="E151" s="130" t="s">
        <v>38</v>
      </c>
      <c r="F151" s="130" t="s">
        <v>339</v>
      </c>
      <c r="G151" s="129">
        <v>2021</v>
      </c>
      <c r="H151" s="130" t="s">
        <v>134</v>
      </c>
      <c r="I151" s="130" t="s">
        <v>176</v>
      </c>
      <c r="J151" s="130">
        <v>240.97230529785199</v>
      </c>
      <c r="K151" s="130">
        <v>0.46075015110086598</v>
      </c>
    </row>
    <row r="152" spans="1:14" x14ac:dyDescent="0.5">
      <c r="A152" s="129" t="s">
        <v>408</v>
      </c>
      <c r="B152" s="129">
        <v>0</v>
      </c>
      <c r="C152" s="129" t="s">
        <v>407</v>
      </c>
      <c r="D152" s="130" t="s">
        <v>407</v>
      </c>
      <c r="E152" s="130" t="s">
        <v>38</v>
      </c>
      <c r="F152" s="130" t="s">
        <v>339</v>
      </c>
      <c r="G152" s="129">
        <v>2021</v>
      </c>
      <c r="H152" s="130" t="s">
        <v>134</v>
      </c>
      <c r="I152" s="130" t="s">
        <v>177</v>
      </c>
      <c r="J152" s="130">
        <v>240.97230529785199</v>
      </c>
      <c r="K152" s="130">
        <v>0.46075015110086598</v>
      </c>
    </row>
    <row r="153" spans="1:14" x14ac:dyDescent="0.5">
      <c r="A153" s="129" t="s">
        <v>408</v>
      </c>
      <c r="B153" s="129">
        <v>0</v>
      </c>
      <c r="C153" s="129" t="s">
        <v>407</v>
      </c>
      <c r="D153" s="130" t="s">
        <v>407</v>
      </c>
      <c r="E153" s="130" t="s">
        <v>38</v>
      </c>
      <c r="F153" s="130" t="s">
        <v>339</v>
      </c>
      <c r="G153" s="129">
        <v>2021</v>
      </c>
      <c r="H153" s="130" t="s">
        <v>135</v>
      </c>
      <c r="I153" s="130" t="s">
        <v>178</v>
      </c>
      <c r="J153" s="130">
        <v>1022.17706298828</v>
      </c>
      <c r="K153" s="130">
        <v>1.9544498041351499</v>
      </c>
    </row>
    <row r="154" spans="1:14" x14ac:dyDescent="0.5">
      <c r="A154" s="129" t="s">
        <v>408</v>
      </c>
      <c r="B154" s="129">
        <v>0</v>
      </c>
      <c r="C154" s="129" t="s">
        <v>407</v>
      </c>
      <c r="D154" s="130" t="s">
        <v>407</v>
      </c>
      <c r="E154" s="130" t="s">
        <v>38</v>
      </c>
      <c r="F154" s="130" t="s">
        <v>340</v>
      </c>
      <c r="G154" s="129">
        <v>2021</v>
      </c>
      <c r="H154" s="130" t="s">
        <v>133</v>
      </c>
      <c r="I154" s="130" t="s">
        <v>174</v>
      </c>
      <c r="J154" s="130">
        <v>1000352.91796875</v>
      </c>
      <c r="K154" s="130">
        <v>1950.3499640202399</v>
      </c>
    </row>
    <row r="155" spans="1:14" x14ac:dyDescent="0.5">
      <c r="A155" s="129" t="s">
        <v>408</v>
      </c>
      <c r="B155" s="129">
        <v>0</v>
      </c>
      <c r="C155" s="129" t="s">
        <v>407</v>
      </c>
      <c r="D155" s="130" t="s">
        <v>407</v>
      </c>
      <c r="E155" s="130" t="s">
        <v>38</v>
      </c>
      <c r="F155" s="130" t="s">
        <v>340</v>
      </c>
      <c r="G155" s="129">
        <v>2021</v>
      </c>
      <c r="H155" s="130" t="s">
        <v>133</v>
      </c>
      <c r="I155" s="130" t="s">
        <v>175</v>
      </c>
      <c r="J155" s="130">
        <v>1000352.91796875</v>
      </c>
      <c r="K155" s="130">
        <v>1950.3499640202399</v>
      </c>
    </row>
    <row r="156" spans="1:14" x14ac:dyDescent="0.5">
      <c r="A156" s="129" t="s">
        <v>408</v>
      </c>
      <c r="B156" s="129">
        <v>0</v>
      </c>
      <c r="C156" s="129" t="s">
        <v>407</v>
      </c>
      <c r="D156" s="130" t="s">
        <v>407</v>
      </c>
      <c r="E156" s="130" t="s">
        <v>38</v>
      </c>
      <c r="F156" s="130" t="s">
        <v>340</v>
      </c>
      <c r="G156" s="129">
        <v>2021</v>
      </c>
      <c r="H156" s="130" t="s">
        <v>134</v>
      </c>
      <c r="I156" s="130" t="s">
        <v>176</v>
      </c>
      <c r="J156" s="130">
        <v>313.79806900024403</v>
      </c>
      <c r="K156" s="130">
        <v>0.61180005261492598</v>
      </c>
    </row>
    <row r="157" spans="1:14" x14ac:dyDescent="0.5">
      <c r="A157" s="129" t="s">
        <v>408</v>
      </c>
      <c r="B157" s="129">
        <v>0</v>
      </c>
      <c r="C157" s="129" t="s">
        <v>407</v>
      </c>
      <c r="D157" s="130" t="s">
        <v>407</v>
      </c>
      <c r="E157" s="130" t="s">
        <v>38</v>
      </c>
      <c r="F157" s="130" t="s">
        <v>340</v>
      </c>
      <c r="G157" s="129">
        <v>2021</v>
      </c>
      <c r="H157" s="130" t="s">
        <v>134</v>
      </c>
      <c r="I157" s="130" t="s">
        <v>177</v>
      </c>
      <c r="J157" s="130">
        <v>313.79806900024403</v>
      </c>
      <c r="K157" s="130">
        <v>0.61180005261492598</v>
      </c>
    </row>
    <row r="158" spans="1:14" x14ac:dyDescent="0.5">
      <c r="A158" s="129" t="s">
        <v>408</v>
      </c>
      <c r="B158" s="129">
        <v>0</v>
      </c>
      <c r="C158" s="129" t="s">
        <v>407</v>
      </c>
      <c r="D158" s="130" t="s">
        <v>407</v>
      </c>
      <c r="E158" s="130" t="s">
        <v>38</v>
      </c>
      <c r="F158" s="130" t="s">
        <v>340</v>
      </c>
      <c r="G158" s="129">
        <v>2021</v>
      </c>
      <c r="H158" s="130" t="s">
        <v>135</v>
      </c>
      <c r="I158" s="130" t="s">
        <v>178</v>
      </c>
      <c r="J158" s="130">
        <v>1002.4557228088401</v>
      </c>
      <c r="K158" s="130">
        <v>1.9544495631891601</v>
      </c>
    </row>
    <row r="159" spans="1:14" x14ac:dyDescent="0.5">
      <c r="A159" s="129" t="s">
        <v>408</v>
      </c>
      <c r="B159" s="129">
        <v>0</v>
      </c>
      <c r="C159" s="129" t="s">
        <v>407</v>
      </c>
      <c r="D159" s="130" t="s">
        <v>407</v>
      </c>
      <c r="E159" s="130" t="s">
        <v>38</v>
      </c>
      <c r="F159" s="130" t="s">
        <v>412</v>
      </c>
      <c r="G159" s="129">
        <v>2021</v>
      </c>
      <c r="H159" s="130" t="s">
        <v>133</v>
      </c>
      <c r="I159" s="130" t="s">
        <v>174</v>
      </c>
      <c r="J159" s="130">
        <v>950775.3671875</v>
      </c>
      <c r="K159" s="130">
        <v>1950.3501468766201</v>
      </c>
    </row>
    <row r="160" spans="1:14" x14ac:dyDescent="0.5">
      <c r="A160" s="129" t="s">
        <v>408</v>
      </c>
      <c r="B160" s="129">
        <v>0</v>
      </c>
      <c r="C160" s="129" t="s">
        <v>407</v>
      </c>
      <c r="D160" s="130" t="s">
        <v>407</v>
      </c>
      <c r="E160" s="130" t="s">
        <v>38</v>
      </c>
      <c r="F160" s="130" t="s">
        <v>412</v>
      </c>
      <c r="G160" s="129">
        <v>2021</v>
      </c>
      <c r="H160" s="130" t="s">
        <v>133</v>
      </c>
      <c r="I160" s="130" t="s">
        <v>175</v>
      </c>
      <c r="J160" s="130">
        <v>950775.3671875</v>
      </c>
      <c r="K160" s="130">
        <v>1950.3501468766201</v>
      </c>
    </row>
    <row r="161" spans="1:11" x14ac:dyDescent="0.5">
      <c r="A161" s="129" t="s">
        <v>408</v>
      </c>
      <c r="B161" s="129">
        <v>0</v>
      </c>
      <c r="C161" s="129" t="s">
        <v>407</v>
      </c>
      <c r="D161" s="130" t="s">
        <v>407</v>
      </c>
      <c r="E161" s="130" t="s">
        <v>38</v>
      </c>
      <c r="F161" s="130" t="s">
        <v>412</v>
      </c>
      <c r="G161" s="129">
        <v>2021</v>
      </c>
      <c r="H161" s="130" t="s">
        <v>134</v>
      </c>
      <c r="I161" s="130" t="s">
        <v>176</v>
      </c>
      <c r="J161" s="130">
        <v>197.481575012207</v>
      </c>
      <c r="K161" s="130">
        <v>0.40509905370673799</v>
      </c>
    </row>
    <row r="162" spans="1:11" x14ac:dyDescent="0.5">
      <c r="A162" s="129" t="s">
        <v>408</v>
      </c>
      <c r="B162" s="129">
        <v>0</v>
      </c>
      <c r="C162" s="129" t="s">
        <v>407</v>
      </c>
      <c r="D162" s="130" t="s">
        <v>407</v>
      </c>
      <c r="E162" s="130" t="s">
        <v>38</v>
      </c>
      <c r="F162" s="130" t="s">
        <v>412</v>
      </c>
      <c r="G162" s="129">
        <v>2021</v>
      </c>
      <c r="H162" s="130" t="s">
        <v>134</v>
      </c>
      <c r="I162" s="130" t="s">
        <v>177</v>
      </c>
      <c r="J162" s="130">
        <v>197.481575012207</v>
      </c>
      <c r="K162" s="130">
        <v>0.40509905370673799</v>
      </c>
    </row>
    <row r="163" spans="1:11" x14ac:dyDescent="0.5">
      <c r="A163" s="129" t="s">
        <v>408</v>
      </c>
      <c r="B163" s="129">
        <v>0</v>
      </c>
      <c r="C163" s="129" t="s">
        <v>407</v>
      </c>
      <c r="D163" s="130" t="s">
        <v>407</v>
      </c>
      <c r="E163" s="130" t="s">
        <v>38</v>
      </c>
      <c r="F163" s="130" t="s">
        <v>412</v>
      </c>
      <c r="G163" s="129">
        <v>2021</v>
      </c>
      <c r="H163" s="130" t="s">
        <v>135</v>
      </c>
      <c r="I163" s="130" t="s">
        <v>178</v>
      </c>
      <c r="J163" s="130">
        <v>120.053364753723</v>
      </c>
      <c r="K163" s="130">
        <v>0.24626857503372501</v>
      </c>
    </row>
    <row r="164" spans="1:11" x14ac:dyDescent="0.5">
      <c r="A164" s="129" t="s">
        <v>408</v>
      </c>
      <c r="B164" s="129">
        <v>0</v>
      </c>
      <c r="C164" s="129" t="s">
        <v>407</v>
      </c>
      <c r="D164" s="130" t="s">
        <v>407</v>
      </c>
      <c r="E164" s="130" t="s">
        <v>38</v>
      </c>
      <c r="F164" s="130" t="s">
        <v>413</v>
      </c>
      <c r="G164" s="129">
        <v>2021</v>
      </c>
      <c r="H164" s="130" t="s">
        <v>133</v>
      </c>
      <c r="I164" s="130" t="s">
        <v>174</v>
      </c>
      <c r="J164" s="130">
        <v>947383.8984375</v>
      </c>
      <c r="K164" s="130">
        <v>1950.3501306758801</v>
      </c>
    </row>
    <row r="165" spans="1:11" x14ac:dyDescent="0.5">
      <c r="A165" s="129" t="s">
        <v>408</v>
      </c>
      <c r="B165" s="129">
        <v>0</v>
      </c>
      <c r="C165" s="129" t="s">
        <v>407</v>
      </c>
      <c r="D165" s="130" t="s">
        <v>407</v>
      </c>
      <c r="E165" s="130" t="s">
        <v>38</v>
      </c>
      <c r="F165" s="130" t="s">
        <v>413</v>
      </c>
      <c r="G165" s="129">
        <v>2021</v>
      </c>
      <c r="H165" s="130" t="s">
        <v>133</v>
      </c>
      <c r="I165" s="130" t="s">
        <v>175</v>
      </c>
      <c r="J165" s="130">
        <v>947383.8984375</v>
      </c>
      <c r="K165" s="130">
        <v>1950.3501306758801</v>
      </c>
    </row>
    <row r="166" spans="1:11" x14ac:dyDescent="0.5">
      <c r="A166" s="129" t="s">
        <v>408</v>
      </c>
      <c r="B166" s="129">
        <v>0</v>
      </c>
      <c r="C166" s="129" t="s">
        <v>407</v>
      </c>
      <c r="D166" s="130" t="s">
        <v>407</v>
      </c>
      <c r="E166" s="130" t="s">
        <v>38</v>
      </c>
      <c r="F166" s="130" t="s">
        <v>413</v>
      </c>
      <c r="G166" s="129">
        <v>2021</v>
      </c>
      <c r="H166" s="130" t="s">
        <v>134</v>
      </c>
      <c r="I166" s="130" t="s">
        <v>176</v>
      </c>
      <c r="J166" s="130">
        <v>1089.51453399658</v>
      </c>
      <c r="K166" s="130">
        <v>2.2429500475081299</v>
      </c>
    </row>
    <row r="167" spans="1:11" x14ac:dyDescent="0.5">
      <c r="A167" s="129" t="s">
        <v>408</v>
      </c>
      <c r="B167" s="129">
        <v>0</v>
      </c>
      <c r="C167" s="129" t="s">
        <v>407</v>
      </c>
      <c r="D167" s="130" t="s">
        <v>407</v>
      </c>
      <c r="E167" s="130" t="s">
        <v>38</v>
      </c>
      <c r="F167" s="130" t="s">
        <v>413</v>
      </c>
      <c r="G167" s="129">
        <v>2021</v>
      </c>
      <c r="H167" s="130" t="s">
        <v>134</v>
      </c>
      <c r="I167" s="130" t="s">
        <v>177</v>
      </c>
      <c r="J167" s="130">
        <v>1089.51453399658</v>
      </c>
      <c r="K167" s="130">
        <v>2.2429500475081299</v>
      </c>
    </row>
    <row r="168" spans="1:11" x14ac:dyDescent="0.5">
      <c r="A168" s="129" t="s">
        <v>408</v>
      </c>
      <c r="B168" s="129">
        <v>0</v>
      </c>
      <c r="C168" s="129" t="s">
        <v>407</v>
      </c>
      <c r="D168" s="130" t="s">
        <v>407</v>
      </c>
      <c r="E168" s="130" t="s">
        <v>38</v>
      </c>
      <c r="F168" s="130" t="s">
        <v>413</v>
      </c>
      <c r="G168" s="129">
        <v>2021</v>
      </c>
      <c r="H168" s="130" t="s">
        <v>135</v>
      </c>
      <c r="I168" s="130" t="s">
        <v>178</v>
      </c>
      <c r="J168" s="130">
        <v>119.62511920929001</v>
      </c>
      <c r="K168" s="130">
        <v>0.24626857342267899</v>
      </c>
    </row>
    <row r="169" spans="1:11" x14ac:dyDescent="0.5">
      <c r="A169" s="129" t="s">
        <v>408</v>
      </c>
      <c r="B169" s="129">
        <v>0</v>
      </c>
      <c r="C169" s="129" t="s">
        <v>407</v>
      </c>
      <c r="D169" s="130" t="s">
        <v>407</v>
      </c>
      <c r="E169" s="130" t="s">
        <v>40</v>
      </c>
      <c r="F169" s="130" t="s">
        <v>414</v>
      </c>
      <c r="G169" s="129">
        <v>2021</v>
      </c>
      <c r="H169" s="130" t="s">
        <v>133</v>
      </c>
      <c r="I169" s="130" t="s">
        <v>174</v>
      </c>
      <c r="J169" s="130">
        <v>124498.5234375</v>
      </c>
      <c r="K169" s="130">
        <v>1304.76455724177</v>
      </c>
    </row>
    <row r="170" spans="1:11" x14ac:dyDescent="0.5">
      <c r="A170" s="129" t="s">
        <v>408</v>
      </c>
      <c r="B170" s="129">
        <v>0</v>
      </c>
      <c r="C170" s="129" t="s">
        <v>407</v>
      </c>
      <c r="D170" s="130" t="s">
        <v>407</v>
      </c>
      <c r="E170" s="130" t="s">
        <v>40</v>
      </c>
      <c r="F170" s="130" t="s">
        <v>414</v>
      </c>
      <c r="G170" s="129">
        <v>2021</v>
      </c>
      <c r="H170" s="130" t="s">
        <v>133</v>
      </c>
      <c r="I170" s="130" t="s">
        <v>175</v>
      </c>
      <c r="J170" s="130">
        <v>124498.5234375</v>
      </c>
      <c r="K170" s="130">
        <v>1304.76455724177</v>
      </c>
    </row>
    <row r="171" spans="1:11" x14ac:dyDescent="0.5">
      <c r="A171" s="129" t="s">
        <v>408</v>
      </c>
      <c r="B171" s="129">
        <v>0</v>
      </c>
      <c r="C171" s="129" t="s">
        <v>407</v>
      </c>
      <c r="D171" s="130" t="s">
        <v>407</v>
      </c>
      <c r="E171" s="130" t="s">
        <v>40</v>
      </c>
      <c r="F171" s="130" t="s">
        <v>414</v>
      </c>
      <c r="G171" s="129">
        <v>2021</v>
      </c>
      <c r="H171" s="130" t="s">
        <v>134</v>
      </c>
      <c r="I171" s="130" t="s">
        <v>176</v>
      </c>
      <c r="J171" s="130">
        <v>282.58026123046898</v>
      </c>
      <c r="K171" s="130">
        <v>2.96148673840593</v>
      </c>
    </row>
    <row r="172" spans="1:11" x14ac:dyDescent="0.5">
      <c r="A172" s="129" t="s">
        <v>408</v>
      </c>
      <c r="B172" s="129">
        <v>0</v>
      </c>
      <c r="C172" s="129" t="s">
        <v>407</v>
      </c>
      <c r="D172" s="130" t="s">
        <v>407</v>
      </c>
      <c r="E172" s="130" t="s">
        <v>40</v>
      </c>
      <c r="F172" s="130" t="s">
        <v>414</v>
      </c>
      <c r="G172" s="129">
        <v>2021</v>
      </c>
      <c r="H172" s="130" t="s">
        <v>134</v>
      </c>
      <c r="I172" s="130" t="s">
        <v>177</v>
      </c>
      <c r="J172" s="130">
        <v>282.58026123046898</v>
      </c>
      <c r="K172" s="130">
        <v>2.96148673840593</v>
      </c>
    </row>
    <row r="173" spans="1:11" x14ac:dyDescent="0.5">
      <c r="A173" s="129" t="s">
        <v>408</v>
      </c>
      <c r="B173" s="129">
        <v>0</v>
      </c>
      <c r="C173" s="129" t="s">
        <v>407</v>
      </c>
      <c r="D173" s="130" t="s">
        <v>407</v>
      </c>
      <c r="E173" s="130" t="s">
        <v>38</v>
      </c>
      <c r="F173" s="130" t="s">
        <v>339</v>
      </c>
      <c r="G173" s="129">
        <v>2022</v>
      </c>
      <c r="H173" s="130" t="s">
        <v>133</v>
      </c>
      <c r="I173" s="130" t="s">
        <v>174</v>
      </c>
      <c r="J173" s="130">
        <v>1020516.359375</v>
      </c>
      <c r="K173" s="130">
        <v>1950.35021587653</v>
      </c>
    </row>
    <row r="174" spans="1:11" x14ac:dyDescent="0.5">
      <c r="A174" s="129" t="s">
        <v>408</v>
      </c>
      <c r="B174" s="129">
        <v>0</v>
      </c>
      <c r="C174" s="129" t="s">
        <v>407</v>
      </c>
      <c r="D174" s="130" t="s">
        <v>407</v>
      </c>
      <c r="E174" s="130" t="s">
        <v>38</v>
      </c>
      <c r="F174" s="130" t="s">
        <v>339</v>
      </c>
      <c r="G174" s="129">
        <v>2022</v>
      </c>
      <c r="H174" s="130" t="s">
        <v>133</v>
      </c>
      <c r="I174" s="130" t="s">
        <v>175</v>
      </c>
      <c r="J174" s="130">
        <v>1020516.359375</v>
      </c>
      <c r="K174" s="130">
        <v>1950.35021587653</v>
      </c>
    </row>
    <row r="175" spans="1:11" x14ac:dyDescent="0.5">
      <c r="A175" s="129" t="s">
        <v>408</v>
      </c>
      <c r="B175" s="129">
        <v>0</v>
      </c>
      <c r="C175" s="129" t="s">
        <v>407</v>
      </c>
      <c r="D175" s="130" t="s">
        <v>407</v>
      </c>
      <c r="E175" s="130" t="s">
        <v>38</v>
      </c>
      <c r="F175" s="130" t="s">
        <v>339</v>
      </c>
      <c r="G175" s="129">
        <v>2022</v>
      </c>
      <c r="H175" s="130" t="s">
        <v>134</v>
      </c>
      <c r="I175" s="130" t="s">
        <v>176</v>
      </c>
      <c r="J175" s="130">
        <v>241.086490631104</v>
      </c>
      <c r="K175" s="130">
        <v>0.46075019225848002</v>
      </c>
    </row>
    <row r="176" spans="1:11" x14ac:dyDescent="0.5">
      <c r="A176" s="129" t="s">
        <v>408</v>
      </c>
      <c r="B176" s="129">
        <v>0</v>
      </c>
      <c r="C176" s="129" t="s">
        <v>407</v>
      </c>
      <c r="D176" s="130" t="s">
        <v>407</v>
      </c>
      <c r="E176" s="130" t="s">
        <v>38</v>
      </c>
      <c r="F176" s="130" t="s">
        <v>339</v>
      </c>
      <c r="G176" s="129">
        <v>2022</v>
      </c>
      <c r="H176" s="130" t="s">
        <v>134</v>
      </c>
      <c r="I176" s="130" t="s">
        <v>177</v>
      </c>
      <c r="J176" s="130">
        <v>241.086490631104</v>
      </c>
      <c r="K176" s="130">
        <v>0.46075019225848002</v>
      </c>
    </row>
    <row r="177" spans="1:11" x14ac:dyDescent="0.5">
      <c r="A177" s="129" t="s">
        <v>408</v>
      </c>
      <c r="B177" s="129">
        <v>0</v>
      </c>
      <c r="C177" s="129" t="s">
        <v>407</v>
      </c>
      <c r="D177" s="130" t="s">
        <v>407</v>
      </c>
      <c r="E177" s="130" t="s">
        <v>38</v>
      </c>
      <c r="F177" s="130" t="s">
        <v>339</v>
      </c>
      <c r="G177" s="129">
        <v>2022</v>
      </c>
      <c r="H177" s="130" t="s">
        <v>135</v>
      </c>
      <c r="I177" s="130" t="s">
        <v>178</v>
      </c>
      <c r="J177" s="130">
        <v>1022.66144561768</v>
      </c>
      <c r="K177" s="130">
        <v>1.95444995447732</v>
      </c>
    </row>
    <row r="178" spans="1:11" x14ac:dyDescent="0.5">
      <c r="A178" s="129" t="s">
        <v>408</v>
      </c>
      <c r="B178" s="129">
        <v>0</v>
      </c>
      <c r="C178" s="129" t="s">
        <v>407</v>
      </c>
      <c r="D178" s="130" t="s">
        <v>407</v>
      </c>
      <c r="E178" s="130" t="s">
        <v>38</v>
      </c>
      <c r="F178" s="130" t="s">
        <v>340</v>
      </c>
      <c r="G178" s="129">
        <v>2022</v>
      </c>
      <c r="H178" s="130" t="s">
        <v>133</v>
      </c>
      <c r="I178" s="130" t="s">
        <v>174</v>
      </c>
      <c r="J178" s="130">
        <v>1040109.73046875</v>
      </c>
      <c r="K178" s="130">
        <v>1950.3499318428901</v>
      </c>
    </row>
    <row r="179" spans="1:11" x14ac:dyDescent="0.5">
      <c r="A179" s="129" t="s">
        <v>408</v>
      </c>
      <c r="B179" s="129">
        <v>0</v>
      </c>
      <c r="C179" s="129" t="s">
        <v>407</v>
      </c>
      <c r="D179" s="130" t="s">
        <v>407</v>
      </c>
      <c r="E179" s="130" t="s">
        <v>38</v>
      </c>
      <c r="F179" s="130" t="s">
        <v>340</v>
      </c>
      <c r="G179" s="129">
        <v>2022</v>
      </c>
      <c r="H179" s="130" t="s">
        <v>133</v>
      </c>
      <c r="I179" s="130" t="s">
        <v>175</v>
      </c>
      <c r="J179" s="130">
        <v>1040109.73046875</v>
      </c>
      <c r="K179" s="130">
        <v>1950.3499318428901</v>
      </c>
    </row>
    <row r="180" spans="1:11" x14ac:dyDescent="0.5">
      <c r="A180" s="129" t="s">
        <v>408</v>
      </c>
      <c r="B180" s="129">
        <v>0</v>
      </c>
      <c r="C180" s="129" t="s">
        <v>407</v>
      </c>
      <c r="D180" s="130" t="s">
        <v>407</v>
      </c>
      <c r="E180" s="130" t="s">
        <v>38</v>
      </c>
      <c r="F180" s="130" t="s">
        <v>340</v>
      </c>
      <c r="G180" s="129">
        <v>2022</v>
      </c>
      <c r="H180" s="130" t="s">
        <v>134</v>
      </c>
      <c r="I180" s="130" t="s">
        <v>176</v>
      </c>
      <c r="J180" s="130">
        <v>326.26927375793503</v>
      </c>
      <c r="K180" s="130">
        <v>0.61180005363526901</v>
      </c>
    </row>
    <row r="181" spans="1:11" x14ac:dyDescent="0.5">
      <c r="A181" s="129" t="s">
        <v>408</v>
      </c>
      <c r="B181" s="129">
        <v>0</v>
      </c>
      <c r="C181" s="129" t="s">
        <v>407</v>
      </c>
      <c r="D181" s="130" t="s">
        <v>407</v>
      </c>
      <c r="E181" s="130" t="s">
        <v>38</v>
      </c>
      <c r="F181" s="130" t="s">
        <v>340</v>
      </c>
      <c r="G181" s="129">
        <v>2022</v>
      </c>
      <c r="H181" s="130" t="s">
        <v>134</v>
      </c>
      <c r="I181" s="130" t="s">
        <v>177</v>
      </c>
      <c r="J181" s="130">
        <v>326.26927375793503</v>
      </c>
      <c r="K181" s="130">
        <v>0.61180005363526901</v>
      </c>
    </row>
    <row r="182" spans="1:11" x14ac:dyDescent="0.5">
      <c r="A182" s="129" t="s">
        <v>408</v>
      </c>
      <c r="B182" s="129">
        <v>0</v>
      </c>
      <c r="C182" s="129" t="s">
        <v>407</v>
      </c>
      <c r="D182" s="130" t="s">
        <v>407</v>
      </c>
      <c r="E182" s="130" t="s">
        <v>38</v>
      </c>
      <c r="F182" s="130" t="s">
        <v>340</v>
      </c>
      <c r="G182" s="129">
        <v>2022</v>
      </c>
      <c r="H182" s="130" t="s">
        <v>135</v>
      </c>
      <c r="I182" s="130" t="s">
        <v>178</v>
      </c>
      <c r="J182" s="130">
        <v>1042.29612731934</v>
      </c>
      <c r="K182" s="130">
        <v>1.95444957750691</v>
      </c>
    </row>
    <row r="183" spans="1:11" x14ac:dyDescent="0.5">
      <c r="A183" s="129" t="s">
        <v>408</v>
      </c>
      <c r="B183" s="129">
        <v>0</v>
      </c>
      <c r="C183" s="129" t="s">
        <v>407</v>
      </c>
      <c r="D183" s="130" t="s">
        <v>407</v>
      </c>
      <c r="E183" s="130" t="s">
        <v>38</v>
      </c>
      <c r="F183" s="130" t="s">
        <v>412</v>
      </c>
      <c r="G183" s="129">
        <v>2022</v>
      </c>
      <c r="H183" s="130" t="s">
        <v>133</v>
      </c>
      <c r="I183" s="130" t="s">
        <v>174</v>
      </c>
      <c r="J183" s="130">
        <v>949156.46484375</v>
      </c>
      <c r="K183" s="130">
        <v>1950.35033512266</v>
      </c>
    </row>
    <row r="184" spans="1:11" x14ac:dyDescent="0.5">
      <c r="A184" s="129" t="s">
        <v>408</v>
      </c>
      <c r="B184" s="129">
        <v>0</v>
      </c>
      <c r="C184" s="129" t="s">
        <v>407</v>
      </c>
      <c r="D184" s="130" t="s">
        <v>407</v>
      </c>
      <c r="E184" s="130" t="s">
        <v>38</v>
      </c>
      <c r="F184" s="130" t="s">
        <v>412</v>
      </c>
      <c r="G184" s="129">
        <v>2022</v>
      </c>
      <c r="H184" s="130" t="s">
        <v>133</v>
      </c>
      <c r="I184" s="130" t="s">
        <v>175</v>
      </c>
      <c r="J184" s="130">
        <v>949156.46484375</v>
      </c>
      <c r="K184" s="130">
        <v>1950.35033512266</v>
      </c>
    </row>
    <row r="185" spans="1:11" x14ac:dyDescent="0.5">
      <c r="A185" s="129" t="s">
        <v>408</v>
      </c>
      <c r="B185" s="129">
        <v>0</v>
      </c>
      <c r="C185" s="129" t="s">
        <v>407</v>
      </c>
      <c r="D185" s="130" t="s">
        <v>407</v>
      </c>
      <c r="E185" s="130" t="s">
        <v>38</v>
      </c>
      <c r="F185" s="130" t="s">
        <v>412</v>
      </c>
      <c r="G185" s="129">
        <v>2022</v>
      </c>
      <c r="H185" s="130" t="s">
        <v>134</v>
      </c>
      <c r="I185" s="130" t="s">
        <v>176</v>
      </c>
      <c r="J185" s="130">
        <v>197.145315170288</v>
      </c>
      <c r="K185" s="130">
        <v>0.40509908784416299</v>
      </c>
    </row>
    <row r="186" spans="1:11" x14ac:dyDescent="0.5">
      <c r="A186" s="129" t="s">
        <v>408</v>
      </c>
      <c r="B186" s="129">
        <v>0</v>
      </c>
      <c r="C186" s="129" t="s">
        <v>407</v>
      </c>
      <c r="D186" s="130" t="s">
        <v>407</v>
      </c>
      <c r="E186" s="130" t="s">
        <v>38</v>
      </c>
      <c r="F186" s="130" t="s">
        <v>412</v>
      </c>
      <c r="G186" s="129">
        <v>2022</v>
      </c>
      <c r="H186" s="130" t="s">
        <v>134</v>
      </c>
      <c r="I186" s="130" t="s">
        <v>177</v>
      </c>
      <c r="J186" s="130">
        <v>197.145315170288</v>
      </c>
      <c r="K186" s="130">
        <v>0.40509908784416299</v>
      </c>
    </row>
    <row r="187" spans="1:11" x14ac:dyDescent="0.5">
      <c r="A187" s="129" t="s">
        <v>408</v>
      </c>
      <c r="B187" s="129">
        <v>0</v>
      </c>
      <c r="C187" s="129" t="s">
        <v>407</v>
      </c>
      <c r="D187" s="130" t="s">
        <v>407</v>
      </c>
      <c r="E187" s="130" t="s">
        <v>38</v>
      </c>
      <c r="F187" s="130" t="s">
        <v>412</v>
      </c>
      <c r="G187" s="129">
        <v>2022</v>
      </c>
      <c r="H187" s="130" t="s">
        <v>135</v>
      </c>
      <c r="I187" s="130" t="s">
        <v>178</v>
      </c>
      <c r="J187" s="130">
        <v>119.84894418716399</v>
      </c>
      <c r="K187" s="130">
        <v>0.246268604464391</v>
      </c>
    </row>
    <row r="188" spans="1:11" x14ac:dyDescent="0.5">
      <c r="A188" s="129" t="s">
        <v>408</v>
      </c>
      <c r="B188" s="129">
        <v>0</v>
      </c>
      <c r="C188" s="129" t="s">
        <v>407</v>
      </c>
      <c r="D188" s="130" t="s">
        <v>407</v>
      </c>
      <c r="E188" s="130" t="s">
        <v>40</v>
      </c>
      <c r="F188" s="130" t="s">
        <v>414</v>
      </c>
      <c r="G188" s="129">
        <v>2022</v>
      </c>
      <c r="H188" s="130" t="s">
        <v>133</v>
      </c>
      <c r="I188" s="130" t="s">
        <v>174</v>
      </c>
      <c r="J188" s="130">
        <v>246167.53515625</v>
      </c>
      <c r="K188" s="130">
        <v>1304.7643372826101</v>
      </c>
    </row>
    <row r="189" spans="1:11" x14ac:dyDescent="0.5">
      <c r="A189" s="129" t="s">
        <v>408</v>
      </c>
      <c r="B189" s="129">
        <v>0</v>
      </c>
      <c r="C189" s="129" t="s">
        <v>407</v>
      </c>
      <c r="D189" s="130" t="s">
        <v>407</v>
      </c>
      <c r="E189" s="130" t="s">
        <v>40</v>
      </c>
      <c r="F189" s="130" t="s">
        <v>414</v>
      </c>
      <c r="G189" s="129">
        <v>2022</v>
      </c>
      <c r="H189" s="130" t="s">
        <v>133</v>
      </c>
      <c r="I189" s="130" t="s">
        <v>175</v>
      </c>
      <c r="J189" s="130">
        <v>246167.53515625</v>
      </c>
      <c r="K189" s="130">
        <v>1304.7643372826101</v>
      </c>
    </row>
    <row r="190" spans="1:11" x14ac:dyDescent="0.5">
      <c r="A190" s="129" t="s">
        <v>408</v>
      </c>
      <c r="B190" s="129">
        <v>0</v>
      </c>
      <c r="C190" s="129" t="s">
        <v>407</v>
      </c>
      <c r="D190" s="130" t="s">
        <v>407</v>
      </c>
      <c r="E190" s="130" t="s">
        <v>40</v>
      </c>
      <c r="F190" s="130" t="s">
        <v>414</v>
      </c>
      <c r="G190" s="129">
        <v>2022</v>
      </c>
      <c r="H190" s="130" t="s">
        <v>134</v>
      </c>
      <c r="I190" s="130" t="s">
        <v>176</v>
      </c>
      <c r="J190" s="130">
        <v>558.73826599121105</v>
      </c>
      <c r="K190" s="130">
        <v>2.9614860326911399</v>
      </c>
    </row>
    <row r="191" spans="1:11" x14ac:dyDescent="0.5">
      <c r="A191" s="129" t="s">
        <v>408</v>
      </c>
      <c r="B191" s="129">
        <v>0</v>
      </c>
      <c r="C191" s="129" t="s">
        <v>407</v>
      </c>
      <c r="D191" s="130" t="s">
        <v>407</v>
      </c>
      <c r="E191" s="130" t="s">
        <v>40</v>
      </c>
      <c r="F191" s="130" t="s">
        <v>414</v>
      </c>
      <c r="G191" s="129">
        <v>2022</v>
      </c>
      <c r="H191" s="130" t="s">
        <v>134</v>
      </c>
      <c r="I191" s="130" t="s">
        <v>177</v>
      </c>
      <c r="J191" s="130">
        <v>558.73826599121105</v>
      </c>
      <c r="K191" s="130">
        <v>2.9614860326911399</v>
      </c>
    </row>
    <row r="192" spans="1:11" x14ac:dyDescent="0.5">
      <c r="A192" s="129" t="s">
        <v>408</v>
      </c>
      <c r="B192" s="129">
        <v>0</v>
      </c>
      <c r="C192" s="129" t="s">
        <v>407</v>
      </c>
      <c r="D192" s="130" t="s">
        <v>407</v>
      </c>
      <c r="E192" s="130" t="s">
        <v>38</v>
      </c>
      <c r="F192" s="130" t="s">
        <v>339</v>
      </c>
      <c r="G192" s="129">
        <v>2023</v>
      </c>
      <c r="H192" s="130" t="s">
        <v>133</v>
      </c>
      <c r="I192" s="130" t="s">
        <v>174</v>
      </c>
      <c r="J192" s="130">
        <v>1106144.6484375</v>
      </c>
      <c r="K192" s="130">
        <v>1950.3505246679399</v>
      </c>
    </row>
    <row r="193" spans="1:11" x14ac:dyDescent="0.5">
      <c r="A193" s="129" t="s">
        <v>408</v>
      </c>
      <c r="B193" s="129">
        <v>0</v>
      </c>
      <c r="C193" s="129" t="s">
        <v>407</v>
      </c>
      <c r="D193" s="130" t="s">
        <v>407</v>
      </c>
      <c r="E193" s="130" t="s">
        <v>38</v>
      </c>
      <c r="F193" s="130" t="s">
        <v>339</v>
      </c>
      <c r="G193" s="129">
        <v>2023</v>
      </c>
      <c r="H193" s="130" t="s">
        <v>133</v>
      </c>
      <c r="I193" s="130" t="s">
        <v>175</v>
      </c>
      <c r="J193" s="130">
        <v>1106144.6484375</v>
      </c>
      <c r="K193" s="130">
        <v>1950.3505246679399</v>
      </c>
    </row>
    <row r="194" spans="1:11" x14ac:dyDescent="0.5">
      <c r="A194" s="129" t="s">
        <v>408</v>
      </c>
      <c r="B194" s="129">
        <v>0</v>
      </c>
      <c r="C194" s="129" t="s">
        <v>407</v>
      </c>
      <c r="D194" s="130" t="s">
        <v>407</v>
      </c>
      <c r="E194" s="130" t="s">
        <v>38</v>
      </c>
      <c r="F194" s="130" t="s">
        <v>339</v>
      </c>
      <c r="G194" s="129">
        <v>2023</v>
      </c>
      <c r="H194" s="130" t="s">
        <v>134</v>
      </c>
      <c r="I194" s="130" t="s">
        <v>176</v>
      </c>
      <c r="J194" s="130">
        <v>261.31528186798101</v>
      </c>
      <c r="K194" s="130">
        <v>0.460750252883939</v>
      </c>
    </row>
    <row r="195" spans="1:11" x14ac:dyDescent="0.5">
      <c r="A195" s="129" t="s">
        <v>408</v>
      </c>
      <c r="B195" s="129">
        <v>0</v>
      </c>
      <c r="C195" s="129" t="s">
        <v>407</v>
      </c>
      <c r="D195" s="130" t="s">
        <v>407</v>
      </c>
      <c r="E195" s="130" t="s">
        <v>38</v>
      </c>
      <c r="F195" s="130" t="s">
        <v>339</v>
      </c>
      <c r="G195" s="129">
        <v>2023</v>
      </c>
      <c r="H195" s="130" t="s">
        <v>134</v>
      </c>
      <c r="I195" s="130" t="s">
        <v>177</v>
      </c>
      <c r="J195" s="130">
        <v>261.31528186798101</v>
      </c>
      <c r="K195" s="130">
        <v>0.460750252883939</v>
      </c>
    </row>
    <row r="196" spans="1:11" x14ac:dyDescent="0.5">
      <c r="A196" s="129" t="s">
        <v>408</v>
      </c>
      <c r="B196" s="129">
        <v>0</v>
      </c>
      <c r="C196" s="129" t="s">
        <v>407</v>
      </c>
      <c r="D196" s="130" t="s">
        <v>407</v>
      </c>
      <c r="E196" s="130" t="s">
        <v>38</v>
      </c>
      <c r="F196" s="130" t="s">
        <v>339</v>
      </c>
      <c r="G196" s="129">
        <v>2023</v>
      </c>
      <c r="H196" s="130" t="s">
        <v>135</v>
      </c>
      <c r="I196" s="130" t="s">
        <v>178</v>
      </c>
      <c r="J196" s="130">
        <v>1108.4697227478</v>
      </c>
      <c r="K196" s="130">
        <v>1.95445020327217</v>
      </c>
    </row>
    <row r="197" spans="1:11" x14ac:dyDescent="0.5">
      <c r="A197" s="129" t="s">
        <v>408</v>
      </c>
      <c r="B197" s="129">
        <v>0</v>
      </c>
      <c r="C197" s="129" t="s">
        <v>407</v>
      </c>
      <c r="D197" s="130" t="s">
        <v>407</v>
      </c>
      <c r="E197" s="130" t="s">
        <v>38</v>
      </c>
      <c r="F197" s="130" t="s">
        <v>340</v>
      </c>
      <c r="G197" s="129">
        <v>2023</v>
      </c>
      <c r="H197" s="130" t="s">
        <v>133</v>
      </c>
      <c r="I197" s="130" t="s">
        <v>174</v>
      </c>
      <c r="J197" s="130">
        <v>1087934.28515625</v>
      </c>
      <c r="K197" s="130">
        <v>1950.3499658637099</v>
      </c>
    </row>
    <row r="198" spans="1:11" x14ac:dyDescent="0.5">
      <c r="A198" s="129" t="s">
        <v>408</v>
      </c>
      <c r="B198" s="129">
        <v>0</v>
      </c>
      <c r="C198" s="129" t="s">
        <v>407</v>
      </c>
      <c r="D198" s="130" t="s">
        <v>407</v>
      </c>
      <c r="E198" s="130" t="s">
        <v>38</v>
      </c>
      <c r="F198" s="130" t="s">
        <v>340</v>
      </c>
      <c r="G198" s="129">
        <v>2023</v>
      </c>
      <c r="H198" s="130" t="s">
        <v>133</v>
      </c>
      <c r="I198" s="130" t="s">
        <v>175</v>
      </c>
      <c r="J198" s="130">
        <v>1087934.28515625</v>
      </c>
      <c r="K198" s="130">
        <v>1950.3499658637099</v>
      </c>
    </row>
    <row r="199" spans="1:11" x14ac:dyDescent="0.5">
      <c r="A199" s="129" t="s">
        <v>408</v>
      </c>
      <c r="B199" s="129">
        <v>0</v>
      </c>
      <c r="C199" s="129" t="s">
        <v>407</v>
      </c>
      <c r="D199" s="130" t="s">
        <v>407</v>
      </c>
      <c r="E199" s="130" t="s">
        <v>38</v>
      </c>
      <c r="F199" s="130" t="s">
        <v>340</v>
      </c>
      <c r="G199" s="129">
        <v>2023</v>
      </c>
      <c r="H199" s="130" t="s">
        <v>134</v>
      </c>
      <c r="I199" s="130" t="s">
        <v>176</v>
      </c>
      <c r="J199" s="130">
        <v>341.27121067047102</v>
      </c>
      <c r="K199" s="130">
        <v>0.61180007043871198</v>
      </c>
    </row>
    <row r="200" spans="1:11" x14ac:dyDescent="0.5">
      <c r="A200" s="129" t="s">
        <v>408</v>
      </c>
      <c r="B200" s="129">
        <v>0</v>
      </c>
      <c r="C200" s="129" t="s">
        <v>407</v>
      </c>
      <c r="D200" s="130" t="s">
        <v>407</v>
      </c>
      <c r="E200" s="130" t="s">
        <v>38</v>
      </c>
      <c r="F200" s="130" t="s">
        <v>340</v>
      </c>
      <c r="G200" s="129">
        <v>2023</v>
      </c>
      <c r="H200" s="130" t="s">
        <v>134</v>
      </c>
      <c r="I200" s="130" t="s">
        <v>177</v>
      </c>
      <c r="J200" s="130">
        <v>341.27121067047102</v>
      </c>
      <c r="K200" s="130">
        <v>0.61180007043871198</v>
      </c>
    </row>
    <row r="201" spans="1:11" x14ac:dyDescent="0.5">
      <c r="A201" s="129" t="s">
        <v>408</v>
      </c>
      <c r="B201" s="129">
        <v>0</v>
      </c>
      <c r="C201" s="129" t="s">
        <v>407</v>
      </c>
      <c r="D201" s="130" t="s">
        <v>407</v>
      </c>
      <c r="E201" s="130" t="s">
        <v>38</v>
      </c>
      <c r="F201" s="130" t="s">
        <v>340</v>
      </c>
      <c r="G201" s="129">
        <v>2023</v>
      </c>
      <c r="H201" s="130" t="s">
        <v>135</v>
      </c>
      <c r="I201" s="130" t="s">
        <v>178</v>
      </c>
      <c r="J201" s="130">
        <v>1090.2212333679199</v>
      </c>
      <c r="K201" s="130">
        <v>1.95444966271315</v>
      </c>
    </row>
    <row r="202" spans="1:11" x14ac:dyDescent="0.5">
      <c r="A202" s="129" t="s">
        <v>408</v>
      </c>
      <c r="B202" s="129">
        <v>0</v>
      </c>
      <c r="C202" s="129" t="s">
        <v>407</v>
      </c>
      <c r="D202" s="130" t="s">
        <v>407</v>
      </c>
      <c r="E202" s="130" t="s">
        <v>40</v>
      </c>
      <c r="F202" s="130" t="s">
        <v>414</v>
      </c>
      <c r="G202" s="129">
        <v>2023</v>
      </c>
      <c r="H202" s="130" t="s">
        <v>133</v>
      </c>
      <c r="I202" s="130" t="s">
        <v>174</v>
      </c>
      <c r="J202" s="130">
        <v>308416.796875</v>
      </c>
      <c r="K202" s="130">
        <v>1304.7643816780301</v>
      </c>
    </row>
    <row r="203" spans="1:11" x14ac:dyDescent="0.5">
      <c r="A203" s="129" t="s">
        <v>408</v>
      </c>
      <c r="B203" s="129">
        <v>0</v>
      </c>
      <c r="C203" s="129" t="s">
        <v>407</v>
      </c>
      <c r="D203" s="130" t="s">
        <v>407</v>
      </c>
      <c r="E203" s="130" t="s">
        <v>40</v>
      </c>
      <c r="F203" s="130" t="s">
        <v>414</v>
      </c>
      <c r="G203" s="129">
        <v>2023</v>
      </c>
      <c r="H203" s="130" t="s">
        <v>133</v>
      </c>
      <c r="I203" s="130" t="s">
        <v>175</v>
      </c>
      <c r="J203" s="130">
        <v>308416.796875</v>
      </c>
      <c r="K203" s="130">
        <v>1304.7643816780301</v>
      </c>
    </row>
    <row r="204" spans="1:11" x14ac:dyDescent="0.5">
      <c r="A204" s="129" t="s">
        <v>408</v>
      </c>
      <c r="B204" s="129">
        <v>0</v>
      </c>
      <c r="C204" s="129" t="s">
        <v>407</v>
      </c>
      <c r="D204" s="130" t="s">
        <v>407</v>
      </c>
      <c r="E204" s="130" t="s">
        <v>40</v>
      </c>
      <c r="F204" s="130" t="s">
        <v>414</v>
      </c>
      <c r="G204" s="129">
        <v>2023</v>
      </c>
      <c r="H204" s="130" t="s">
        <v>134</v>
      </c>
      <c r="I204" s="130" t="s">
        <v>176</v>
      </c>
      <c r="J204" s="130">
        <v>700.02839660644497</v>
      </c>
      <c r="K204" s="130">
        <v>2.9614861751289698</v>
      </c>
    </row>
    <row r="205" spans="1:11" x14ac:dyDescent="0.5">
      <c r="A205" s="129" t="s">
        <v>408</v>
      </c>
      <c r="B205" s="129">
        <v>0</v>
      </c>
      <c r="C205" s="129" t="s">
        <v>407</v>
      </c>
      <c r="D205" s="130" t="s">
        <v>407</v>
      </c>
      <c r="E205" s="130" t="s">
        <v>40</v>
      </c>
      <c r="F205" s="130" t="s">
        <v>414</v>
      </c>
      <c r="G205" s="129">
        <v>2023</v>
      </c>
      <c r="H205" s="130" t="s">
        <v>134</v>
      </c>
      <c r="I205" s="130" t="s">
        <v>177</v>
      </c>
      <c r="J205" s="130">
        <v>700.02839660644497</v>
      </c>
      <c r="K205" s="130">
        <v>2.9614861751289698</v>
      </c>
    </row>
    <row r="206" spans="1:11" x14ac:dyDescent="0.5">
      <c r="A206" s="129" t="s">
        <v>408</v>
      </c>
      <c r="B206" s="129">
        <v>0</v>
      </c>
      <c r="C206" s="129" t="s">
        <v>407</v>
      </c>
      <c r="D206" s="130" t="s">
        <v>407</v>
      </c>
      <c r="E206" s="130" t="s">
        <v>38</v>
      </c>
      <c r="F206" s="130" t="s">
        <v>339</v>
      </c>
      <c r="G206" s="129">
        <v>2024</v>
      </c>
      <c r="H206" s="130" t="s">
        <v>133</v>
      </c>
      <c r="I206" s="130" t="s">
        <v>174</v>
      </c>
      <c r="J206" s="130">
        <v>1103717.96875</v>
      </c>
      <c r="K206" s="130">
        <v>1950.3500827420601</v>
      </c>
    </row>
    <row r="207" spans="1:11" x14ac:dyDescent="0.5">
      <c r="A207" s="129" t="s">
        <v>408</v>
      </c>
      <c r="B207" s="129">
        <v>0</v>
      </c>
      <c r="C207" s="129" t="s">
        <v>407</v>
      </c>
      <c r="D207" s="130" t="s">
        <v>407</v>
      </c>
      <c r="E207" s="130" t="s">
        <v>38</v>
      </c>
      <c r="F207" s="130" t="s">
        <v>339</v>
      </c>
      <c r="G207" s="129">
        <v>2024</v>
      </c>
      <c r="H207" s="130" t="s">
        <v>133</v>
      </c>
      <c r="I207" s="130" t="s">
        <v>175</v>
      </c>
      <c r="J207" s="130">
        <v>1103717.96875</v>
      </c>
      <c r="K207" s="130">
        <v>1950.3500827420601</v>
      </c>
    </row>
    <row r="208" spans="1:11" x14ac:dyDescent="0.5">
      <c r="A208" s="129" t="s">
        <v>408</v>
      </c>
      <c r="B208" s="129">
        <v>0</v>
      </c>
      <c r="C208" s="129" t="s">
        <v>407</v>
      </c>
      <c r="D208" s="130" t="s">
        <v>407</v>
      </c>
      <c r="E208" s="130" t="s">
        <v>38</v>
      </c>
      <c r="F208" s="130" t="s">
        <v>339</v>
      </c>
      <c r="G208" s="129">
        <v>2024</v>
      </c>
      <c r="H208" s="130" t="s">
        <v>134</v>
      </c>
      <c r="I208" s="130" t="s">
        <v>176</v>
      </c>
      <c r="J208" s="130">
        <v>260.74200534820602</v>
      </c>
      <c r="K208" s="130">
        <v>0.46075014995100799</v>
      </c>
    </row>
    <row r="209" spans="1:11" x14ac:dyDescent="0.5">
      <c r="A209" s="129" t="s">
        <v>408</v>
      </c>
      <c r="B209" s="129">
        <v>0</v>
      </c>
      <c r="C209" s="129" t="s">
        <v>407</v>
      </c>
      <c r="D209" s="130" t="s">
        <v>407</v>
      </c>
      <c r="E209" s="130" t="s">
        <v>38</v>
      </c>
      <c r="F209" s="130" t="s">
        <v>339</v>
      </c>
      <c r="G209" s="129">
        <v>2024</v>
      </c>
      <c r="H209" s="130" t="s">
        <v>134</v>
      </c>
      <c r="I209" s="130" t="s">
        <v>177</v>
      </c>
      <c r="J209" s="130">
        <v>260.74200534820602</v>
      </c>
      <c r="K209" s="130">
        <v>0.46075014995100799</v>
      </c>
    </row>
    <row r="210" spans="1:11" x14ac:dyDescent="0.5">
      <c r="A210" s="129" t="s">
        <v>408</v>
      </c>
      <c r="B210" s="129">
        <v>0</v>
      </c>
      <c r="C210" s="129" t="s">
        <v>407</v>
      </c>
      <c r="D210" s="130" t="s">
        <v>407</v>
      </c>
      <c r="E210" s="130" t="s">
        <v>38</v>
      </c>
      <c r="F210" s="130" t="s">
        <v>339</v>
      </c>
      <c r="G210" s="129">
        <v>2024</v>
      </c>
      <c r="H210" s="130" t="s">
        <v>135</v>
      </c>
      <c r="I210" s="130" t="s">
        <v>178</v>
      </c>
      <c r="J210" s="130">
        <v>1106.037940979</v>
      </c>
      <c r="K210" s="130">
        <v>1.95444973036658</v>
      </c>
    </row>
    <row r="211" spans="1:11" x14ac:dyDescent="0.5">
      <c r="A211" s="129" t="s">
        <v>408</v>
      </c>
      <c r="B211" s="129">
        <v>0</v>
      </c>
      <c r="C211" s="129" t="s">
        <v>407</v>
      </c>
      <c r="D211" s="130" t="s">
        <v>407</v>
      </c>
      <c r="E211" s="130" t="s">
        <v>38</v>
      </c>
      <c r="F211" s="130" t="s">
        <v>340</v>
      </c>
      <c r="G211" s="129">
        <v>2024</v>
      </c>
      <c r="H211" s="130" t="s">
        <v>133</v>
      </c>
      <c r="I211" s="130" t="s">
        <v>174</v>
      </c>
      <c r="J211" s="130">
        <v>1126656.98828125</v>
      </c>
      <c r="K211" s="130">
        <v>1950.3500749347099</v>
      </c>
    </row>
    <row r="212" spans="1:11" x14ac:dyDescent="0.5">
      <c r="A212" s="129" t="s">
        <v>408</v>
      </c>
      <c r="B212" s="129">
        <v>0</v>
      </c>
      <c r="C212" s="129" t="s">
        <v>407</v>
      </c>
      <c r="D212" s="130" t="s">
        <v>407</v>
      </c>
      <c r="E212" s="130" t="s">
        <v>38</v>
      </c>
      <c r="F212" s="130" t="s">
        <v>340</v>
      </c>
      <c r="G212" s="129">
        <v>2024</v>
      </c>
      <c r="H212" s="130" t="s">
        <v>133</v>
      </c>
      <c r="I212" s="130" t="s">
        <v>175</v>
      </c>
      <c r="J212" s="130">
        <v>1126656.98828125</v>
      </c>
      <c r="K212" s="130">
        <v>1950.3500749347099</v>
      </c>
    </row>
    <row r="213" spans="1:11" x14ac:dyDescent="0.5">
      <c r="A213" s="129" t="s">
        <v>408</v>
      </c>
      <c r="B213" s="129">
        <v>0</v>
      </c>
      <c r="C213" s="129" t="s">
        <v>407</v>
      </c>
      <c r="D213" s="130" t="s">
        <v>407</v>
      </c>
      <c r="E213" s="130" t="s">
        <v>38</v>
      </c>
      <c r="F213" s="130" t="s">
        <v>340</v>
      </c>
      <c r="G213" s="129">
        <v>2024</v>
      </c>
      <c r="H213" s="130" t="s">
        <v>134</v>
      </c>
      <c r="I213" s="130" t="s">
        <v>176</v>
      </c>
      <c r="J213" s="130">
        <v>353.41803359985403</v>
      </c>
      <c r="K213" s="130">
        <v>0.61180011360442099</v>
      </c>
    </row>
    <row r="214" spans="1:11" x14ac:dyDescent="0.5">
      <c r="A214" s="129" t="s">
        <v>408</v>
      </c>
      <c r="B214" s="129">
        <v>0</v>
      </c>
      <c r="C214" s="129" t="s">
        <v>407</v>
      </c>
      <c r="D214" s="130" t="s">
        <v>407</v>
      </c>
      <c r="E214" s="130" t="s">
        <v>38</v>
      </c>
      <c r="F214" s="130" t="s">
        <v>340</v>
      </c>
      <c r="G214" s="129">
        <v>2024</v>
      </c>
      <c r="H214" s="130" t="s">
        <v>134</v>
      </c>
      <c r="I214" s="130" t="s">
        <v>177</v>
      </c>
      <c r="J214" s="130">
        <v>353.41803359985403</v>
      </c>
      <c r="K214" s="130">
        <v>0.61180011360442099</v>
      </c>
    </row>
    <row r="215" spans="1:11" x14ac:dyDescent="0.5">
      <c r="A215" s="129" t="s">
        <v>408</v>
      </c>
      <c r="B215" s="129">
        <v>0</v>
      </c>
      <c r="C215" s="129" t="s">
        <v>407</v>
      </c>
      <c r="D215" s="130" t="s">
        <v>407</v>
      </c>
      <c r="E215" s="130" t="s">
        <v>38</v>
      </c>
      <c r="F215" s="130" t="s">
        <v>340</v>
      </c>
      <c r="G215" s="129">
        <v>2024</v>
      </c>
      <c r="H215" s="130" t="s">
        <v>135</v>
      </c>
      <c r="I215" s="130" t="s">
        <v>178</v>
      </c>
      <c r="J215" s="130">
        <v>1129.0253143310499</v>
      </c>
      <c r="K215" s="130">
        <v>1.9544497806471299</v>
      </c>
    </row>
    <row r="216" spans="1:11" x14ac:dyDescent="0.5">
      <c r="A216" s="129" t="s">
        <v>408</v>
      </c>
      <c r="B216" s="129">
        <v>0</v>
      </c>
      <c r="C216" s="129" t="s">
        <v>407</v>
      </c>
      <c r="D216" s="130" t="s">
        <v>407</v>
      </c>
      <c r="E216" s="130" t="s">
        <v>40</v>
      </c>
      <c r="F216" s="130" t="s">
        <v>414</v>
      </c>
      <c r="G216" s="129">
        <v>2024</v>
      </c>
      <c r="H216" s="130" t="s">
        <v>133</v>
      </c>
      <c r="I216" s="130" t="s">
        <v>174</v>
      </c>
      <c r="J216" s="130">
        <v>308416.796875</v>
      </c>
      <c r="K216" s="130">
        <v>1304.76430198305</v>
      </c>
    </row>
    <row r="217" spans="1:11" x14ac:dyDescent="0.5">
      <c r="A217" s="129" t="s">
        <v>408</v>
      </c>
      <c r="B217" s="129">
        <v>0</v>
      </c>
      <c r="C217" s="129" t="s">
        <v>407</v>
      </c>
      <c r="D217" s="130" t="s">
        <v>407</v>
      </c>
      <c r="E217" s="130" t="s">
        <v>40</v>
      </c>
      <c r="F217" s="130" t="s">
        <v>414</v>
      </c>
      <c r="G217" s="129">
        <v>2024</v>
      </c>
      <c r="H217" s="130" t="s">
        <v>133</v>
      </c>
      <c r="I217" s="130" t="s">
        <v>175</v>
      </c>
      <c r="J217" s="130">
        <v>308416.796875</v>
      </c>
      <c r="K217" s="130">
        <v>1304.76430198305</v>
      </c>
    </row>
    <row r="218" spans="1:11" x14ac:dyDescent="0.5">
      <c r="A218" s="129" t="s">
        <v>408</v>
      </c>
      <c r="B218" s="129">
        <v>0</v>
      </c>
      <c r="C218" s="129" t="s">
        <v>407</v>
      </c>
      <c r="D218" s="130" t="s">
        <v>407</v>
      </c>
      <c r="E218" s="130" t="s">
        <v>40</v>
      </c>
      <c r="F218" s="130" t="s">
        <v>414</v>
      </c>
      <c r="G218" s="129">
        <v>2024</v>
      </c>
      <c r="H218" s="130" t="s">
        <v>134</v>
      </c>
      <c r="I218" s="130" t="s">
        <v>176</v>
      </c>
      <c r="J218" s="130">
        <v>700.02839660644497</v>
      </c>
      <c r="K218" s="130">
        <v>2.9614859026448199</v>
      </c>
    </row>
    <row r="219" spans="1:11" x14ac:dyDescent="0.5">
      <c r="A219" s="129" t="s">
        <v>408</v>
      </c>
      <c r="B219" s="129">
        <v>0</v>
      </c>
      <c r="C219" s="129" t="s">
        <v>407</v>
      </c>
      <c r="D219" s="130" t="s">
        <v>407</v>
      </c>
      <c r="E219" s="130" t="s">
        <v>40</v>
      </c>
      <c r="F219" s="130" t="s">
        <v>414</v>
      </c>
      <c r="G219" s="129">
        <v>2024</v>
      </c>
      <c r="H219" s="130" t="s">
        <v>134</v>
      </c>
      <c r="I219" s="130" t="s">
        <v>177</v>
      </c>
      <c r="J219" s="130">
        <v>700.02839660644497</v>
      </c>
      <c r="K219" s="130">
        <v>2.9614859026448199</v>
      </c>
    </row>
    <row r="220" spans="1:11" x14ac:dyDescent="0.5">
      <c r="A220" s="129" t="s">
        <v>408</v>
      </c>
      <c r="B220" s="129">
        <v>0</v>
      </c>
      <c r="C220" s="129" t="s">
        <v>407</v>
      </c>
      <c r="D220" s="130" t="s">
        <v>407</v>
      </c>
      <c r="E220" s="130" t="s">
        <v>38</v>
      </c>
      <c r="F220" s="130" t="s">
        <v>339</v>
      </c>
      <c r="G220" s="129">
        <v>2025</v>
      </c>
      <c r="H220" s="130" t="s">
        <v>133</v>
      </c>
      <c r="I220" s="130" t="s">
        <v>174</v>
      </c>
      <c r="J220" s="130">
        <v>1133488.12109375</v>
      </c>
      <c r="K220" s="130">
        <v>1950.3500316316299</v>
      </c>
    </row>
    <row r="221" spans="1:11" x14ac:dyDescent="0.5">
      <c r="A221" s="129" t="s">
        <v>408</v>
      </c>
      <c r="B221" s="129">
        <v>0</v>
      </c>
      <c r="C221" s="129" t="s">
        <v>407</v>
      </c>
      <c r="D221" s="130" t="s">
        <v>407</v>
      </c>
      <c r="E221" s="130" t="s">
        <v>38</v>
      </c>
      <c r="F221" s="130" t="s">
        <v>339</v>
      </c>
      <c r="G221" s="129">
        <v>2025</v>
      </c>
      <c r="H221" s="130" t="s">
        <v>133</v>
      </c>
      <c r="I221" s="130" t="s">
        <v>175</v>
      </c>
      <c r="J221" s="130">
        <v>1133488.12109375</v>
      </c>
      <c r="K221" s="130">
        <v>1950.3500316316299</v>
      </c>
    </row>
    <row r="222" spans="1:11" x14ac:dyDescent="0.5">
      <c r="A222" s="129" t="s">
        <v>408</v>
      </c>
      <c r="B222" s="129">
        <v>0</v>
      </c>
      <c r="C222" s="129" t="s">
        <v>407</v>
      </c>
      <c r="D222" s="130" t="s">
        <v>407</v>
      </c>
      <c r="E222" s="130" t="s">
        <v>38</v>
      </c>
      <c r="F222" s="130" t="s">
        <v>339</v>
      </c>
      <c r="G222" s="129">
        <v>2025</v>
      </c>
      <c r="H222" s="130" t="s">
        <v>134</v>
      </c>
      <c r="I222" s="130" t="s">
        <v>176</v>
      </c>
      <c r="J222" s="130">
        <v>267.77489471435501</v>
      </c>
      <c r="K222" s="130">
        <v>0.46075014059342301</v>
      </c>
    </row>
    <row r="223" spans="1:11" x14ac:dyDescent="0.5">
      <c r="A223" s="129" t="s">
        <v>408</v>
      </c>
      <c r="B223" s="129">
        <v>0</v>
      </c>
      <c r="C223" s="129" t="s">
        <v>407</v>
      </c>
      <c r="D223" s="130" t="s">
        <v>407</v>
      </c>
      <c r="E223" s="130" t="s">
        <v>38</v>
      </c>
      <c r="F223" s="130" t="s">
        <v>339</v>
      </c>
      <c r="G223" s="129">
        <v>2025</v>
      </c>
      <c r="H223" s="130" t="s">
        <v>134</v>
      </c>
      <c r="I223" s="130" t="s">
        <v>177</v>
      </c>
      <c r="J223" s="130">
        <v>267.77489471435501</v>
      </c>
      <c r="K223" s="130">
        <v>0.46075014059342301</v>
      </c>
    </row>
    <row r="224" spans="1:11" x14ac:dyDescent="0.5">
      <c r="A224" s="129" t="s">
        <v>408</v>
      </c>
      <c r="B224" s="129">
        <v>0</v>
      </c>
      <c r="C224" s="129" t="s">
        <v>407</v>
      </c>
      <c r="D224" s="130" t="s">
        <v>407</v>
      </c>
      <c r="E224" s="130" t="s">
        <v>38</v>
      </c>
      <c r="F224" s="130" t="s">
        <v>339</v>
      </c>
      <c r="G224" s="129">
        <v>2025</v>
      </c>
      <c r="H224" s="130" t="s">
        <v>135</v>
      </c>
      <c r="I224" s="130" t="s">
        <v>178</v>
      </c>
      <c r="J224" s="130">
        <v>1135.8706626892099</v>
      </c>
      <c r="K224" s="130">
        <v>1.9544497656045501</v>
      </c>
    </row>
    <row r="225" spans="1:11" x14ac:dyDescent="0.5">
      <c r="A225" s="129" t="s">
        <v>408</v>
      </c>
      <c r="B225" s="129">
        <v>0</v>
      </c>
      <c r="C225" s="129" t="s">
        <v>407</v>
      </c>
      <c r="D225" s="130" t="s">
        <v>407</v>
      </c>
      <c r="E225" s="130" t="s">
        <v>38</v>
      </c>
      <c r="F225" s="130" t="s">
        <v>340</v>
      </c>
      <c r="G225" s="129">
        <v>2025</v>
      </c>
      <c r="H225" s="130" t="s">
        <v>133</v>
      </c>
      <c r="I225" s="130" t="s">
        <v>174</v>
      </c>
      <c r="J225" s="130">
        <v>1157711.59765625</v>
      </c>
      <c r="K225" s="130">
        <v>1950.3501374381899</v>
      </c>
    </row>
    <row r="226" spans="1:11" x14ac:dyDescent="0.5">
      <c r="A226" s="129" t="s">
        <v>408</v>
      </c>
      <c r="B226" s="129">
        <v>0</v>
      </c>
      <c r="C226" s="129" t="s">
        <v>407</v>
      </c>
      <c r="D226" s="130" t="s">
        <v>407</v>
      </c>
      <c r="E226" s="130" t="s">
        <v>38</v>
      </c>
      <c r="F226" s="130" t="s">
        <v>340</v>
      </c>
      <c r="G226" s="129">
        <v>2025</v>
      </c>
      <c r="H226" s="130" t="s">
        <v>133</v>
      </c>
      <c r="I226" s="130" t="s">
        <v>175</v>
      </c>
      <c r="J226" s="130">
        <v>1157711.59765625</v>
      </c>
      <c r="K226" s="130">
        <v>1950.3501374381899</v>
      </c>
    </row>
    <row r="227" spans="1:11" x14ac:dyDescent="0.5">
      <c r="A227" s="129" t="s">
        <v>408</v>
      </c>
      <c r="B227" s="129">
        <v>0</v>
      </c>
      <c r="C227" s="129" t="s">
        <v>407</v>
      </c>
      <c r="D227" s="130" t="s">
        <v>407</v>
      </c>
      <c r="E227" s="130" t="s">
        <v>38</v>
      </c>
      <c r="F227" s="130" t="s">
        <v>340</v>
      </c>
      <c r="G227" s="129">
        <v>2025</v>
      </c>
      <c r="H227" s="130" t="s">
        <v>134</v>
      </c>
      <c r="I227" s="130" t="s">
        <v>176</v>
      </c>
      <c r="J227" s="130">
        <v>363.15948486328102</v>
      </c>
      <c r="K227" s="130">
        <v>0.611800119061227</v>
      </c>
    </row>
    <row r="228" spans="1:11" x14ac:dyDescent="0.5">
      <c r="A228" s="129" t="s">
        <v>408</v>
      </c>
      <c r="B228" s="129">
        <v>0</v>
      </c>
      <c r="C228" s="129" t="s">
        <v>407</v>
      </c>
      <c r="D228" s="130" t="s">
        <v>407</v>
      </c>
      <c r="E228" s="130" t="s">
        <v>38</v>
      </c>
      <c r="F228" s="130" t="s">
        <v>340</v>
      </c>
      <c r="G228" s="129">
        <v>2025</v>
      </c>
      <c r="H228" s="130" t="s">
        <v>134</v>
      </c>
      <c r="I228" s="130" t="s">
        <v>177</v>
      </c>
      <c r="J228" s="130">
        <v>363.15948486328102</v>
      </c>
      <c r="K228" s="130">
        <v>0.611800119061227</v>
      </c>
    </row>
    <row r="229" spans="1:11" x14ac:dyDescent="0.5">
      <c r="A229" s="129" t="s">
        <v>408</v>
      </c>
      <c r="B229" s="129">
        <v>0</v>
      </c>
      <c r="C229" s="129" t="s">
        <v>407</v>
      </c>
      <c r="D229" s="130" t="s">
        <v>407</v>
      </c>
      <c r="E229" s="130" t="s">
        <v>38</v>
      </c>
      <c r="F229" s="130" t="s">
        <v>340</v>
      </c>
      <c r="G229" s="129">
        <v>2025</v>
      </c>
      <c r="H229" s="130" t="s">
        <v>135</v>
      </c>
      <c r="I229" s="130" t="s">
        <v>178</v>
      </c>
      <c r="J229" s="130">
        <v>1160.14523696899</v>
      </c>
      <c r="K229" s="130">
        <v>1.9544499086087299</v>
      </c>
    </row>
    <row r="230" spans="1:11" x14ac:dyDescent="0.5">
      <c r="A230" s="129" t="s">
        <v>408</v>
      </c>
      <c r="B230" s="129">
        <v>0</v>
      </c>
      <c r="C230" s="129" t="s">
        <v>407</v>
      </c>
      <c r="D230" s="130" t="s">
        <v>407</v>
      </c>
      <c r="E230" s="130" t="s">
        <v>40</v>
      </c>
      <c r="F230" s="130" t="s">
        <v>414</v>
      </c>
      <c r="G230" s="129">
        <v>2025</v>
      </c>
      <c r="H230" s="130" t="s">
        <v>133</v>
      </c>
      <c r="I230" s="130" t="s">
        <v>174</v>
      </c>
      <c r="J230" s="130">
        <v>124498.5234375</v>
      </c>
      <c r="K230" s="130">
        <v>1304.7642442655899</v>
      </c>
    </row>
    <row r="231" spans="1:11" x14ac:dyDescent="0.5">
      <c r="A231" s="129" t="s">
        <v>408</v>
      </c>
      <c r="B231" s="129">
        <v>0</v>
      </c>
      <c r="C231" s="129" t="s">
        <v>407</v>
      </c>
      <c r="D231" s="130" t="s">
        <v>407</v>
      </c>
      <c r="E231" s="130" t="s">
        <v>40</v>
      </c>
      <c r="F231" s="130" t="s">
        <v>414</v>
      </c>
      <c r="G231" s="129">
        <v>2025</v>
      </c>
      <c r="H231" s="130" t="s">
        <v>133</v>
      </c>
      <c r="I231" s="130" t="s">
        <v>175</v>
      </c>
      <c r="J231" s="130">
        <v>124498.5234375</v>
      </c>
      <c r="K231" s="130">
        <v>1304.7642442655899</v>
      </c>
    </row>
    <row r="232" spans="1:11" x14ac:dyDescent="0.5">
      <c r="A232" s="129" t="s">
        <v>408</v>
      </c>
      <c r="B232" s="129">
        <v>0</v>
      </c>
      <c r="C232" s="129" t="s">
        <v>407</v>
      </c>
      <c r="D232" s="130" t="s">
        <v>407</v>
      </c>
      <c r="E232" s="130" t="s">
        <v>40</v>
      </c>
      <c r="F232" s="130" t="s">
        <v>414</v>
      </c>
      <c r="G232" s="129">
        <v>2025</v>
      </c>
      <c r="H232" s="130" t="s">
        <v>134</v>
      </c>
      <c r="I232" s="130" t="s">
        <v>176</v>
      </c>
      <c r="J232" s="130">
        <v>282.58027648925798</v>
      </c>
      <c r="K232" s="130">
        <v>2.9614857081998198</v>
      </c>
    </row>
    <row r="233" spans="1:11" x14ac:dyDescent="0.5">
      <c r="A233" s="129" t="s">
        <v>408</v>
      </c>
      <c r="B233" s="129">
        <v>0</v>
      </c>
      <c r="C233" s="129" t="s">
        <v>407</v>
      </c>
      <c r="D233" s="130" t="s">
        <v>407</v>
      </c>
      <c r="E233" s="130" t="s">
        <v>40</v>
      </c>
      <c r="F233" s="130" t="s">
        <v>414</v>
      </c>
      <c r="G233" s="129">
        <v>2025</v>
      </c>
      <c r="H233" s="130" t="s">
        <v>134</v>
      </c>
      <c r="I233" s="130" t="s">
        <v>177</v>
      </c>
      <c r="J233" s="130">
        <v>282.58027648925798</v>
      </c>
      <c r="K233" s="130">
        <v>2.9614857081998198</v>
      </c>
    </row>
    <row r="234" spans="1:11" x14ac:dyDescent="0.5">
      <c r="A234" s="129" t="s">
        <v>408</v>
      </c>
      <c r="B234" s="129">
        <v>0</v>
      </c>
      <c r="C234" s="129" t="s">
        <v>407</v>
      </c>
      <c r="D234" s="130" t="s">
        <v>407</v>
      </c>
      <c r="E234" s="130" t="s">
        <v>38</v>
      </c>
      <c r="F234" s="130" t="s">
        <v>339</v>
      </c>
      <c r="G234" s="129">
        <v>2026</v>
      </c>
      <c r="H234" s="130" t="s">
        <v>133</v>
      </c>
      <c r="I234" s="130" t="s">
        <v>174</v>
      </c>
      <c r="J234" s="130">
        <v>1191702.69921875</v>
      </c>
      <c r="K234" s="130">
        <v>1950.35017196374</v>
      </c>
    </row>
    <row r="235" spans="1:11" x14ac:dyDescent="0.5">
      <c r="A235" s="129" t="s">
        <v>408</v>
      </c>
      <c r="B235" s="129">
        <v>0</v>
      </c>
      <c r="C235" s="129" t="s">
        <v>407</v>
      </c>
      <c r="D235" s="130" t="s">
        <v>407</v>
      </c>
      <c r="E235" s="130" t="s">
        <v>38</v>
      </c>
      <c r="F235" s="130" t="s">
        <v>339</v>
      </c>
      <c r="G235" s="129">
        <v>2026</v>
      </c>
      <c r="H235" s="130" t="s">
        <v>133</v>
      </c>
      <c r="I235" s="130" t="s">
        <v>175</v>
      </c>
      <c r="J235" s="130">
        <v>1191702.69921875</v>
      </c>
      <c r="K235" s="130">
        <v>1950.35017196374</v>
      </c>
    </row>
    <row r="236" spans="1:11" x14ac:dyDescent="0.5">
      <c r="A236" s="129" t="s">
        <v>408</v>
      </c>
      <c r="B236" s="129">
        <v>0</v>
      </c>
      <c r="C236" s="129" t="s">
        <v>407</v>
      </c>
      <c r="D236" s="130" t="s">
        <v>407</v>
      </c>
      <c r="E236" s="130" t="s">
        <v>38</v>
      </c>
      <c r="F236" s="130" t="s">
        <v>339</v>
      </c>
      <c r="G236" s="129">
        <v>2026</v>
      </c>
      <c r="H236" s="130" t="s">
        <v>134</v>
      </c>
      <c r="I236" s="130" t="s">
        <v>176</v>
      </c>
      <c r="J236" s="130">
        <v>281.52748870849598</v>
      </c>
      <c r="K236" s="130">
        <v>0.46075017622657399</v>
      </c>
    </row>
    <row r="237" spans="1:11" x14ac:dyDescent="0.5">
      <c r="A237" s="129" t="s">
        <v>408</v>
      </c>
      <c r="B237" s="129">
        <v>0</v>
      </c>
      <c r="C237" s="129" t="s">
        <v>407</v>
      </c>
      <c r="D237" s="130" t="s">
        <v>407</v>
      </c>
      <c r="E237" s="130" t="s">
        <v>38</v>
      </c>
      <c r="F237" s="130" t="s">
        <v>339</v>
      </c>
      <c r="G237" s="129">
        <v>2026</v>
      </c>
      <c r="H237" s="130" t="s">
        <v>134</v>
      </c>
      <c r="I237" s="130" t="s">
        <v>177</v>
      </c>
      <c r="J237" s="130">
        <v>281.52748870849598</v>
      </c>
      <c r="K237" s="130">
        <v>0.46075017622657399</v>
      </c>
    </row>
    <row r="238" spans="1:11" x14ac:dyDescent="0.5">
      <c r="A238" s="129" t="s">
        <v>408</v>
      </c>
      <c r="B238" s="129">
        <v>0</v>
      </c>
      <c r="C238" s="129" t="s">
        <v>407</v>
      </c>
      <c r="D238" s="130" t="s">
        <v>407</v>
      </c>
      <c r="E238" s="130" t="s">
        <v>38</v>
      </c>
      <c r="F238" s="130" t="s">
        <v>339</v>
      </c>
      <c r="G238" s="129">
        <v>2026</v>
      </c>
      <c r="H238" s="130" t="s">
        <v>135</v>
      </c>
      <c r="I238" s="130" t="s">
        <v>178</v>
      </c>
      <c r="J238" s="130">
        <v>1194.20763778687</v>
      </c>
      <c r="K238" s="130">
        <v>1.9544498809258499</v>
      </c>
    </row>
    <row r="239" spans="1:11" x14ac:dyDescent="0.5">
      <c r="A239" s="129" t="s">
        <v>408</v>
      </c>
      <c r="B239" s="129">
        <v>0</v>
      </c>
      <c r="C239" s="129" t="s">
        <v>407</v>
      </c>
      <c r="D239" s="130" t="s">
        <v>407</v>
      </c>
      <c r="E239" s="130" t="s">
        <v>38</v>
      </c>
      <c r="F239" s="130" t="s">
        <v>340</v>
      </c>
      <c r="G239" s="129">
        <v>2026</v>
      </c>
      <c r="H239" s="130" t="s">
        <v>133</v>
      </c>
      <c r="I239" s="130" t="s">
        <v>174</v>
      </c>
      <c r="J239" s="130">
        <v>1218311.875</v>
      </c>
      <c r="K239" s="130">
        <v>1950.35023776107</v>
      </c>
    </row>
    <row r="240" spans="1:11" x14ac:dyDescent="0.5">
      <c r="A240" s="129" t="s">
        <v>408</v>
      </c>
      <c r="B240" s="129">
        <v>0</v>
      </c>
      <c r="C240" s="129" t="s">
        <v>407</v>
      </c>
      <c r="D240" s="130" t="s">
        <v>407</v>
      </c>
      <c r="E240" s="130" t="s">
        <v>38</v>
      </c>
      <c r="F240" s="130" t="s">
        <v>340</v>
      </c>
      <c r="G240" s="129">
        <v>2026</v>
      </c>
      <c r="H240" s="130" t="s">
        <v>133</v>
      </c>
      <c r="I240" s="130" t="s">
        <v>175</v>
      </c>
      <c r="J240" s="130">
        <v>1218311.875</v>
      </c>
      <c r="K240" s="130">
        <v>1950.35023776107</v>
      </c>
    </row>
    <row r="241" spans="1:11" x14ac:dyDescent="0.5">
      <c r="A241" s="129" t="s">
        <v>408</v>
      </c>
      <c r="B241" s="129">
        <v>0</v>
      </c>
      <c r="C241" s="129" t="s">
        <v>407</v>
      </c>
      <c r="D241" s="130" t="s">
        <v>407</v>
      </c>
      <c r="E241" s="130" t="s">
        <v>38</v>
      </c>
      <c r="F241" s="130" t="s">
        <v>340</v>
      </c>
      <c r="G241" s="129">
        <v>2026</v>
      </c>
      <c r="H241" s="130" t="s">
        <v>134</v>
      </c>
      <c r="I241" s="130" t="s">
        <v>176</v>
      </c>
      <c r="J241" s="130">
        <v>382.16901397705101</v>
      </c>
      <c r="K241" s="130">
        <v>0.61180016051560204</v>
      </c>
    </row>
    <row r="242" spans="1:11" x14ac:dyDescent="0.5">
      <c r="A242" s="129" t="s">
        <v>408</v>
      </c>
      <c r="B242" s="129">
        <v>0</v>
      </c>
      <c r="C242" s="129" t="s">
        <v>407</v>
      </c>
      <c r="D242" s="130" t="s">
        <v>407</v>
      </c>
      <c r="E242" s="130" t="s">
        <v>38</v>
      </c>
      <c r="F242" s="130" t="s">
        <v>340</v>
      </c>
      <c r="G242" s="129">
        <v>2026</v>
      </c>
      <c r="H242" s="130" t="s">
        <v>134</v>
      </c>
      <c r="I242" s="130" t="s">
        <v>177</v>
      </c>
      <c r="J242" s="130">
        <v>382.16901397705101</v>
      </c>
      <c r="K242" s="130">
        <v>0.61180016051560204</v>
      </c>
    </row>
    <row r="243" spans="1:11" x14ac:dyDescent="0.5">
      <c r="A243" s="129" t="s">
        <v>408</v>
      </c>
      <c r="B243" s="129">
        <v>0</v>
      </c>
      <c r="C243" s="129" t="s">
        <v>407</v>
      </c>
      <c r="D243" s="130" t="s">
        <v>407</v>
      </c>
      <c r="E243" s="130" t="s">
        <v>38</v>
      </c>
      <c r="F243" s="130" t="s">
        <v>340</v>
      </c>
      <c r="G243" s="129">
        <v>2026</v>
      </c>
      <c r="H243" s="130" t="s">
        <v>135</v>
      </c>
      <c r="I243" s="130" t="s">
        <v>178</v>
      </c>
      <c r="J243" s="130">
        <v>1220.8728675842301</v>
      </c>
      <c r="K243" s="130">
        <v>1.9544500866154499</v>
      </c>
    </row>
    <row r="244" spans="1:11" x14ac:dyDescent="0.5">
      <c r="A244" s="129" t="s">
        <v>408</v>
      </c>
      <c r="B244" s="129">
        <v>0</v>
      </c>
      <c r="C244" s="129" t="s">
        <v>407</v>
      </c>
      <c r="D244" s="130" t="s">
        <v>407</v>
      </c>
      <c r="E244" s="130" t="s">
        <v>40</v>
      </c>
      <c r="F244" s="130" t="s">
        <v>414</v>
      </c>
      <c r="G244" s="129">
        <v>2026</v>
      </c>
      <c r="H244" s="130" t="s">
        <v>133</v>
      </c>
      <c r="I244" s="130" t="s">
        <v>174</v>
      </c>
      <c r="J244" s="130">
        <v>124498.5234375</v>
      </c>
      <c r="K244" s="130">
        <v>1304.7642442655899</v>
      </c>
    </row>
    <row r="245" spans="1:11" x14ac:dyDescent="0.5">
      <c r="A245" s="129" t="s">
        <v>408</v>
      </c>
      <c r="B245" s="129">
        <v>0</v>
      </c>
      <c r="C245" s="129" t="s">
        <v>407</v>
      </c>
      <c r="D245" s="130" t="s">
        <v>407</v>
      </c>
      <c r="E245" s="130" t="s">
        <v>40</v>
      </c>
      <c r="F245" s="130" t="s">
        <v>414</v>
      </c>
      <c r="G245" s="129">
        <v>2026</v>
      </c>
      <c r="H245" s="130" t="s">
        <v>133</v>
      </c>
      <c r="I245" s="130" t="s">
        <v>175</v>
      </c>
      <c r="J245" s="130">
        <v>124498.5234375</v>
      </c>
      <c r="K245" s="130">
        <v>1304.7642442655899</v>
      </c>
    </row>
    <row r="246" spans="1:11" x14ac:dyDescent="0.5">
      <c r="A246" s="129" t="s">
        <v>408</v>
      </c>
      <c r="B246" s="129">
        <v>0</v>
      </c>
      <c r="C246" s="129" t="s">
        <v>407</v>
      </c>
      <c r="D246" s="130" t="s">
        <v>407</v>
      </c>
      <c r="E246" s="130" t="s">
        <v>40</v>
      </c>
      <c r="F246" s="130" t="s">
        <v>414</v>
      </c>
      <c r="G246" s="129">
        <v>2026</v>
      </c>
      <c r="H246" s="130" t="s">
        <v>134</v>
      </c>
      <c r="I246" s="130" t="s">
        <v>176</v>
      </c>
      <c r="J246" s="130">
        <v>282.58027648925798</v>
      </c>
      <c r="K246" s="130">
        <v>2.9614857081998198</v>
      </c>
    </row>
    <row r="247" spans="1:11" x14ac:dyDescent="0.5">
      <c r="A247" s="129" t="s">
        <v>408</v>
      </c>
      <c r="B247" s="129">
        <v>0</v>
      </c>
      <c r="C247" s="129" t="s">
        <v>407</v>
      </c>
      <c r="D247" s="130" t="s">
        <v>407</v>
      </c>
      <c r="E247" s="130" t="s">
        <v>40</v>
      </c>
      <c r="F247" s="130" t="s">
        <v>414</v>
      </c>
      <c r="G247" s="129">
        <v>2026</v>
      </c>
      <c r="H247" s="130" t="s">
        <v>134</v>
      </c>
      <c r="I247" s="130" t="s">
        <v>177</v>
      </c>
      <c r="J247" s="130">
        <v>282.58027648925798</v>
      </c>
      <c r="K247" s="130">
        <v>2.9614857081998198</v>
      </c>
    </row>
    <row r="248" spans="1:11" x14ac:dyDescent="0.5">
      <c r="A248" s="129" t="s">
        <v>408</v>
      </c>
      <c r="B248" s="129">
        <v>0</v>
      </c>
      <c r="C248" s="129" t="s">
        <v>407</v>
      </c>
      <c r="D248" s="130" t="s">
        <v>407</v>
      </c>
      <c r="E248" s="130" t="s">
        <v>38</v>
      </c>
      <c r="F248" s="130" t="s">
        <v>339</v>
      </c>
      <c r="G248" s="129">
        <v>2027</v>
      </c>
      <c r="H248" s="130" t="s">
        <v>133</v>
      </c>
      <c r="I248" s="130" t="s">
        <v>174</v>
      </c>
      <c r="J248" s="130">
        <v>1298614.1875</v>
      </c>
      <c r="K248" s="130">
        <v>1950.35049290441</v>
      </c>
    </row>
    <row r="249" spans="1:11" x14ac:dyDescent="0.5">
      <c r="A249" s="129" t="s">
        <v>408</v>
      </c>
      <c r="B249" s="129">
        <v>0</v>
      </c>
      <c r="C249" s="129" t="s">
        <v>407</v>
      </c>
      <c r="D249" s="130" t="s">
        <v>407</v>
      </c>
      <c r="E249" s="130" t="s">
        <v>38</v>
      </c>
      <c r="F249" s="130" t="s">
        <v>339</v>
      </c>
      <c r="G249" s="129">
        <v>2027</v>
      </c>
      <c r="H249" s="130" t="s">
        <v>133</v>
      </c>
      <c r="I249" s="130" t="s">
        <v>175</v>
      </c>
      <c r="J249" s="130">
        <v>1298614.1875</v>
      </c>
      <c r="K249" s="130">
        <v>1950.35049290441</v>
      </c>
    </row>
    <row r="250" spans="1:11" x14ac:dyDescent="0.5">
      <c r="A250" s="129" t="s">
        <v>408</v>
      </c>
      <c r="B250" s="129">
        <v>0</v>
      </c>
      <c r="C250" s="129" t="s">
        <v>407</v>
      </c>
      <c r="D250" s="130" t="s">
        <v>407</v>
      </c>
      <c r="E250" s="130" t="s">
        <v>38</v>
      </c>
      <c r="F250" s="130" t="s">
        <v>339</v>
      </c>
      <c r="G250" s="129">
        <v>2027</v>
      </c>
      <c r="H250" s="130" t="s">
        <v>134</v>
      </c>
      <c r="I250" s="130" t="s">
        <v>176</v>
      </c>
      <c r="J250" s="130">
        <v>306.784245491028</v>
      </c>
      <c r="K250" s="130">
        <v>0.46075022200578603</v>
      </c>
    </row>
    <row r="251" spans="1:11" x14ac:dyDescent="0.5">
      <c r="A251" s="129" t="s">
        <v>408</v>
      </c>
      <c r="B251" s="129">
        <v>0</v>
      </c>
      <c r="C251" s="129" t="s">
        <v>407</v>
      </c>
      <c r="D251" s="130" t="s">
        <v>407</v>
      </c>
      <c r="E251" s="130" t="s">
        <v>38</v>
      </c>
      <c r="F251" s="130" t="s">
        <v>339</v>
      </c>
      <c r="G251" s="129">
        <v>2027</v>
      </c>
      <c r="H251" s="130" t="s">
        <v>134</v>
      </c>
      <c r="I251" s="130" t="s">
        <v>177</v>
      </c>
      <c r="J251" s="130">
        <v>306.784245491028</v>
      </c>
      <c r="K251" s="130">
        <v>0.46075022200578603</v>
      </c>
    </row>
    <row r="252" spans="1:11" x14ac:dyDescent="0.5">
      <c r="A252" s="129" t="s">
        <v>408</v>
      </c>
      <c r="B252" s="129">
        <v>0</v>
      </c>
      <c r="C252" s="129" t="s">
        <v>407</v>
      </c>
      <c r="D252" s="130" t="s">
        <v>407</v>
      </c>
      <c r="E252" s="130" t="s">
        <v>38</v>
      </c>
      <c r="F252" s="130" t="s">
        <v>339</v>
      </c>
      <c r="G252" s="129">
        <v>2027</v>
      </c>
      <c r="H252" s="130" t="s">
        <v>135</v>
      </c>
      <c r="I252" s="130" t="s">
        <v>178</v>
      </c>
      <c r="J252" s="130">
        <v>1301.34385299683</v>
      </c>
      <c r="K252" s="130">
        <v>1.9544501761723301</v>
      </c>
    </row>
    <row r="253" spans="1:11" x14ac:dyDescent="0.5">
      <c r="A253" s="129" t="s">
        <v>408</v>
      </c>
      <c r="B253" s="129">
        <v>0</v>
      </c>
      <c r="C253" s="129" t="s">
        <v>407</v>
      </c>
      <c r="D253" s="130" t="s">
        <v>407</v>
      </c>
      <c r="E253" s="130" t="s">
        <v>38</v>
      </c>
      <c r="F253" s="130" t="s">
        <v>340</v>
      </c>
      <c r="G253" s="129">
        <v>2027</v>
      </c>
      <c r="H253" s="130" t="s">
        <v>133</v>
      </c>
      <c r="I253" s="130" t="s">
        <v>174</v>
      </c>
      <c r="J253" s="130">
        <v>1329604.92578125</v>
      </c>
      <c r="K253" s="130">
        <v>1950.3501159852501</v>
      </c>
    </row>
    <row r="254" spans="1:11" x14ac:dyDescent="0.5">
      <c r="A254" s="129" t="s">
        <v>408</v>
      </c>
      <c r="B254" s="129">
        <v>0</v>
      </c>
      <c r="C254" s="129" t="s">
        <v>407</v>
      </c>
      <c r="D254" s="130" t="s">
        <v>407</v>
      </c>
      <c r="E254" s="130" t="s">
        <v>38</v>
      </c>
      <c r="F254" s="130" t="s">
        <v>340</v>
      </c>
      <c r="G254" s="129">
        <v>2027</v>
      </c>
      <c r="H254" s="130" t="s">
        <v>133</v>
      </c>
      <c r="I254" s="130" t="s">
        <v>175</v>
      </c>
      <c r="J254" s="130">
        <v>1329604.92578125</v>
      </c>
      <c r="K254" s="130">
        <v>1950.3501159852501</v>
      </c>
    </row>
    <row r="255" spans="1:11" x14ac:dyDescent="0.5">
      <c r="A255" s="129" t="s">
        <v>408</v>
      </c>
      <c r="B255" s="129">
        <v>0</v>
      </c>
      <c r="C255" s="129" t="s">
        <v>407</v>
      </c>
      <c r="D255" s="130" t="s">
        <v>407</v>
      </c>
      <c r="E255" s="130" t="s">
        <v>38</v>
      </c>
      <c r="F255" s="130" t="s">
        <v>340</v>
      </c>
      <c r="G255" s="129">
        <v>2027</v>
      </c>
      <c r="H255" s="130" t="s">
        <v>134</v>
      </c>
      <c r="I255" s="130" t="s">
        <v>176</v>
      </c>
      <c r="J255" s="130">
        <v>417.08022499084501</v>
      </c>
      <c r="K255" s="130">
        <v>0.61180013243042497</v>
      </c>
    </row>
    <row r="256" spans="1:11" x14ac:dyDescent="0.5">
      <c r="A256" s="129" t="s">
        <v>408</v>
      </c>
      <c r="B256" s="129">
        <v>0</v>
      </c>
      <c r="C256" s="129" t="s">
        <v>407</v>
      </c>
      <c r="D256" s="130" t="s">
        <v>407</v>
      </c>
      <c r="E256" s="130" t="s">
        <v>38</v>
      </c>
      <c r="F256" s="130" t="s">
        <v>340</v>
      </c>
      <c r="G256" s="129">
        <v>2027</v>
      </c>
      <c r="H256" s="130" t="s">
        <v>134</v>
      </c>
      <c r="I256" s="130" t="s">
        <v>177</v>
      </c>
      <c r="J256" s="130">
        <v>417.08022499084501</v>
      </c>
      <c r="K256" s="130">
        <v>0.61180013243042497</v>
      </c>
    </row>
    <row r="257" spans="1:11" x14ac:dyDescent="0.5">
      <c r="A257" s="129" t="s">
        <v>408</v>
      </c>
      <c r="B257" s="129">
        <v>0</v>
      </c>
      <c r="C257" s="129" t="s">
        <v>407</v>
      </c>
      <c r="D257" s="130" t="s">
        <v>407</v>
      </c>
      <c r="E257" s="130" t="s">
        <v>38</v>
      </c>
      <c r="F257" s="130" t="s">
        <v>340</v>
      </c>
      <c r="G257" s="129">
        <v>2027</v>
      </c>
      <c r="H257" s="130" t="s">
        <v>135</v>
      </c>
      <c r="I257" s="130" t="s">
        <v>178</v>
      </c>
      <c r="J257" s="130">
        <v>1332.3998527526901</v>
      </c>
      <c r="K257" s="130">
        <v>1.95444995356413</v>
      </c>
    </row>
    <row r="258" spans="1:11" x14ac:dyDescent="0.5">
      <c r="A258" s="129" t="s">
        <v>408</v>
      </c>
      <c r="B258" s="129">
        <v>0</v>
      </c>
      <c r="C258" s="129" t="s">
        <v>407</v>
      </c>
      <c r="D258" s="130" t="s">
        <v>407</v>
      </c>
      <c r="E258" s="130" t="s">
        <v>40</v>
      </c>
      <c r="F258" s="130" t="s">
        <v>414</v>
      </c>
      <c r="G258" s="129">
        <v>2027</v>
      </c>
      <c r="H258" s="130" t="s">
        <v>133</v>
      </c>
      <c r="I258" s="130" t="s">
        <v>174</v>
      </c>
      <c r="J258" s="130">
        <v>124498.5234375</v>
      </c>
      <c r="K258" s="130">
        <v>1304.76455724177</v>
      </c>
    </row>
    <row r="259" spans="1:11" x14ac:dyDescent="0.5">
      <c r="A259" s="129" t="s">
        <v>408</v>
      </c>
      <c r="B259" s="129">
        <v>0</v>
      </c>
      <c r="C259" s="129" t="s">
        <v>407</v>
      </c>
      <c r="D259" s="130" t="s">
        <v>407</v>
      </c>
      <c r="E259" s="130" t="s">
        <v>40</v>
      </c>
      <c r="F259" s="130" t="s">
        <v>414</v>
      </c>
      <c r="G259" s="129">
        <v>2027</v>
      </c>
      <c r="H259" s="130" t="s">
        <v>133</v>
      </c>
      <c r="I259" s="130" t="s">
        <v>175</v>
      </c>
      <c r="J259" s="130">
        <v>124498.5234375</v>
      </c>
      <c r="K259" s="130">
        <v>1304.76455724177</v>
      </c>
    </row>
    <row r="260" spans="1:11" x14ac:dyDescent="0.5">
      <c r="A260" s="129" t="s">
        <v>408</v>
      </c>
      <c r="B260" s="129">
        <v>0</v>
      </c>
      <c r="C260" s="129" t="s">
        <v>407</v>
      </c>
      <c r="D260" s="130" t="s">
        <v>407</v>
      </c>
      <c r="E260" s="130" t="s">
        <v>40</v>
      </c>
      <c r="F260" s="130" t="s">
        <v>414</v>
      </c>
      <c r="G260" s="129">
        <v>2027</v>
      </c>
      <c r="H260" s="130" t="s">
        <v>134</v>
      </c>
      <c r="I260" s="130" t="s">
        <v>176</v>
      </c>
      <c r="J260" s="130">
        <v>282.58026123046898</v>
      </c>
      <c r="K260" s="130">
        <v>2.96148673840593</v>
      </c>
    </row>
    <row r="261" spans="1:11" x14ac:dyDescent="0.5">
      <c r="A261" s="129" t="s">
        <v>408</v>
      </c>
      <c r="B261" s="129">
        <v>0</v>
      </c>
      <c r="C261" s="129" t="s">
        <v>407</v>
      </c>
      <c r="D261" s="130" t="s">
        <v>407</v>
      </c>
      <c r="E261" s="130" t="s">
        <v>40</v>
      </c>
      <c r="F261" s="130" t="s">
        <v>414</v>
      </c>
      <c r="G261" s="129">
        <v>2027</v>
      </c>
      <c r="H261" s="130" t="s">
        <v>134</v>
      </c>
      <c r="I261" s="130" t="s">
        <v>177</v>
      </c>
      <c r="J261" s="130">
        <v>282.58026123046898</v>
      </c>
      <c r="K261" s="130">
        <v>2.96148673840593</v>
      </c>
    </row>
    <row r="262" spans="1:11" x14ac:dyDescent="0.5">
      <c r="A262" s="129" t="s">
        <v>408</v>
      </c>
      <c r="B262" s="129">
        <v>0</v>
      </c>
      <c r="C262" s="129" t="s">
        <v>407</v>
      </c>
      <c r="D262" s="130" t="s">
        <v>407</v>
      </c>
      <c r="E262" s="130" t="s">
        <v>38</v>
      </c>
      <c r="F262" s="130" t="s">
        <v>339</v>
      </c>
      <c r="G262" s="129">
        <v>2028</v>
      </c>
      <c r="H262" s="130" t="s">
        <v>133</v>
      </c>
      <c r="I262" s="130" t="s">
        <v>174</v>
      </c>
      <c r="J262" s="130">
        <v>1280182.9765625</v>
      </c>
      <c r="K262" s="130">
        <v>1950.7085440533899</v>
      </c>
    </row>
    <row r="263" spans="1:11" x14ac:dyDescent="0.5">
      <c r="A263" s="129" t="s">
        <v>408</v>
      </c>
      <c r="B263" s="129">
        <v>0</v>
      </c>
      <c r="C263" s="129" t="s">
        <v>407</v>
      </c>
      <c r="D263" s="130" t="s">
        <v>407</v>
      </c>
      <c r="E263" s="130" t="s">
        <v>38</v>
      </c>
      <c r="F263" s="130" t="s">
        <v>339</v>
      </c>
      <c r="G263" s="129">
        <v>2028</v>
      </c>
      <c r="H263" s="130" t="s">
        <v>133</v>
      </c>
      <c r="I263" s="130" t="s">
        <v>175</v>
      </c>
      <c r="J263" s="130">
        <v>1280182.9765625</v>
      </c>
      <c r="K263" s="130">
        <v>1950.7085440533899</v>
      </c>
    </row>
    <row r="264" spans="1:11" x14ac:dyDescent="0.5">
      <c r="A264" s="129" t="s">
        <v>408</v>
      </c>
      <c r="B264" s="129">
        <v>0</v>
      </c>
      <c r="C264" s="129" t="s">
        <v>407</v>
      </c>
      <c r="D264" s="130" t="s">
        <v>407</v>
      </c>
      <c r="E264" s="130" t="s">
        <v>38</v>
      </c>
      <c r="F264" s="130" t="s">
        <v>339</v>
      </c>
      <c r="G264" s="129">
        <v>2028</v>
      </c>
      <c r="H264" s="130" t="s">
        <v>134</v>
      </c>
      <c r="I264" s="130" t="s">
        <v>176</v>
      </c>
      <c r="J264" s="130">
        <v>302.43006801605202</v>
      </c>
      <c r="K264" s="130">
        <v>0.46083480939457899</v>
      </c>
    </row>
    <row r="265" spans="1:11" x14ac:dyDescent="0.5">
      <c r="A265" s="129" t="s">
        <v>408</v>
      </c>
      <c r="B265" s="129">
        <v>0</v>
      </c>
      <c r="C265" s="129" t="s">
        <v>407</v>
      </c>
      <c r="D265" s="130" t="s">
        <v>407</v>
      </c>
      <c r="E265" s="130" t="s">
        <v>38</v>
      </c>
      <c r="F265" s="130" t="s">
        <v>339</v>
      </c>
      <c r="G265" s="129">
        <v>2028</v>
      </c>
      <c r="H265" s="130" t="s">
        <v>134</v>
      </c>
      <c r="I265" s="130" t="s">
        <v>177</v>
      </c>
      <c r="J265" s="130">
        <v>302.43006801605202</v>
      </c>
      <c r="K265" s="130">
        <v>0.46083480939457899</v>
      </c>
    </row>
    <row r="266" spans="1:11" x14ac:dyDescent="0.5">
      <c r="A266" s="129" t="s">
        <v>408</v>
      </c>
      <c r="B266" s="129">
        <v>0</v>
      </c>
      <c r="C266" s="129" t="s">
        <v>407</v>
      </c>
      <c r="D266" s="130" t="s">
        <v>407</v>
      </c>
      <c r="E266" s="130" t="s">
        <v>38</v>
      </c>
      <c r="F266" s="130" t="s">
        <v>339</v>
      </c>
      <c r="G266" s="129">
        <v>2028</v>
      </c>
      <c r="H266" s="130" t="s">
        <v>135</v>
      </c>
      <c r="I266" s="130" t="s">
        <v>178</v>
      </c>
      <c r="J266" s="130">
        <v>1282.8739395141599</v>
      </c>
      <c r="K266" s="130">
        <v>1.95480892909523</v>
      </c>
    </row>
    <row r="267" spans="1:11" x14ac:dyDescent="0.5">
      <c r="A267" s="129" t="s">
        <v>408</v>
      </c>
      <c r="B267" s="129">
        <v>0</v>
      </c>
      <c r="C267" s="129" t="s">
        <v>407</v>
      </c>
      <c r="D267" s="130" t="s">
        <v>407</v>
      </c>
      <c r="E267" s="130" t="s">
        <v>38</v>
      </c>
      <c r="F267" s="130" t="s">
        <v>340</v>
      </c>
      <c r="G267" s="129">
        <v>2028</v>
      </c>
      <c r="H267" s="130" t="s">
        <v>133</v>
      </c>
      <c r="I267" s="130" t="s">
        <v>174</v>
      </c>
      <c r="J267" s="130">
        <v>1266900.99609375</v>
      </c>
      <c r="K267" s="130">
        <v>1950.7119525160099</v>
      </c>
    </row>
    <row r="268" spans="1:11" x14ac:dyDescent="0.5">
      <c r="A268" s="129" t="s">
        <v>408</v>
      </c>
      <c r="B268" s="129">
        <v>0</v>
      </c>
      <c r="C268" s="129" t="s">
        <v>407</v>
      </c>
      <c r="D268" s="130" t="s">
        <v>407</v>
      </c>
      <c r="E268" s="130" t="s">
        <v>38</v>
      </c>
      <c r="F268" s="130" t="s">
        <v>340</v>
      </c>
      <c r="G268" s="129">
        <v>2028</v>
      </c>
      <c r="H268" s="130" t="s">
        <v>133</v>
      </c>
      <c r="I268" s="130" t="s">
        <v>175</v>
      </c>
      <c r="J268" s="130">
        <v>1266900.99609375</v>
      </c>
      <c r="K268" s="130">
        <v>1950.7119525160099</v>
      </c>
    </row>
    <row r="269" spans="1:11" x14ac:dyDescent="0.5">
      <c r="A269" s="129" t="s">
        <v>408</v>
      </c>
      <c r="B269" s="129">
        <v>0</v>
      </c>
      <c r="C269" s="129" t="s">
        <v>407</v>
      </c>
      <c r="D269" s="130" t="s">
        <v>407</v>
      </c>
      <c r="E269" s="130" t="s">
        <v>38</v>
      </c>
      <c r="F269" s="130" t="s">
        <v>340</v>
      </c>
      <c r="G269" s="129">
        <v>2028</v>
      </c>
      <c r="H269" s="130" t="s">
        <v>134</v>
      </c>
      <c r="I269" s="130" t="s">
        <v>176</v>
      </c>
      <c r="J269" s="130">
        <v>397.41080856323202</v>
      </c>
      <c r="K269" s="130">
        <v>0.611913624006581</v>
      </c>
    </row>
    <row r="270" spans="1:11" x14ac:dyDescent="0.5">
      <c r="A270" s="129" t="s">
        <v>408</v>
      </c>
      <c r="B270" s="129">
        <v>0</v>
      </c>
      <c r="C270" s="129" t="s">
        <v>407</v>
      </c>
      <c r="D270" s="130" t="s">
        <v>407</v>
      </c>
      <c r="E270" s="130" t="s">
        <v>38</v>
      </c>
      <c r="F270" s="130" t="s">
        <v>340</v>
      </c>
      <c r="G270" s="129">
        <v>2028</v>
      </c>
      <c r="H270" s="130" t="s">
        <v>134</v>
      </c>
      <c r="I270" s="130" t="s">
        <v>177</v>
      </c>
      <c r="J270" s="130">
        <v>397.41080856323202</v>
      </c>
      <c r="K270" s="130">
        <v>0.611913624006581</v>
      </c>
    </row>
    <row r="271" spans="1:11" x14ac:dyDescent="0.5">
      <c r="A271" s="129" t="s">
        <v>408</v>
      </c>
      <c r="B271" s="129">
        <v>0</v>
      </c>
      <c r="C271" s="129" t="s">
        <v>407</v>
      </c>
      <c r="D271" s="130" t="s">
        <v>407</v>
      </c>
      <c r="E271" s="130" t="s">
        <v>38</v>
      </c>
      <c r="F271" s="130" t="s">
        <v>340</v>
      </c>
      <c r="G271" s="129">
        <v>2028</v>
      </c>
      <c r="H271" s="130" t="s">
        <v>135</v>
      </c>
      <c r="I271" s="130" t="s">
        <v>178</v>
      </c>
      <c r="J271" s="130">
        <v>1269.5641479492199</v>
      </c>
      <c r="K271" s="130">
        <v>1.95481246045102</v>
      </c>
    </row>
    <row r="272" spans="1:11" x14ac:dyDescent="0.5">
      <c r="A272" s="129" t="s">
        <v>408</v>
      </c>
      <c r="B272" s="129">
        <v>0</v>
      </c>
      <c r="C272" s="129" t="s">
        <v>407</v>
      </c>
      <c r="D272" s="130" t="s">
        <v>407</v>
      </c>
      <c r="E272" s="130" t="s">
        <v>40</v>
      </c>
      <c r="F272" s="130" t="s">
        <v>414</v>
      </c>
      <c r="G272" s="129">
        <v>2028</v>
      </c>
      <c r="H272" s="130" t="s">
        <v>133</v>
      </c>
      <c r="I272" s="130" t="s">
        <v>174</v>
      </c>
      <c r="J272" s="130">
        <v>89786.453125</v>
      </c>
      <c r="K272" s="130">
        <v>1306.7682785450099</v>
      </c>
    </row>
    <row r="273" spans="1:11" x14ac:dyDescent="0.5">
      <c r="A273" s="129" t="s">
        <v>408</v>
      </c>
      <c r="B273" s="129">
        <v>0</v>
      </c>
      <c r="C273" s="129" t="s">
        <v>407</v>
      </c>
      <c r="D273" s="130" t="s">
        <v>407</v>
      </c>
      <c r="E273" s="130" t="s">
        <v>40</v>
      </c>
      <c r="F273" s="130" t="s">
        <v>414</v>
      </c>
      <c r="G273" s="129">
        <v>2028</v>
      </c>
      <c r="H273" s="130" t="s">
        <v>133</v>
      </c>
      <c r="I273" s="130" t="s">
        <v>175</v>
      </c>
      <c r="J273" s="130">
        <v>89786.453125</v>
      </c>
      <c r="K273" s="130">
        <v>1306.7682785450099</v>
      </c>
    </row>
    <row r="274" spans="1:11" x14ac:dyDescent="0.5">
      <c r="A274" s="129" t="s">
        <v>408</v>
      </c>
      <c r="B274" s="129">
        <v>0</v>
      </c>
      <c r="C274" s="129" t="s">
        <v>407</v>
      </c>
      <c r="D274" s="130" t="s">
        <v>407</v>
      </c>
      <c r="E274" s="130" t="s">
        <v>40</v>
      </c>
      <c r="F274" s="130" t="s">
        <v>414</v>
      </c>
      <c r="G274" s="129">
        <v>2028</v>
      </c>
      <c r="H274" s="130" t="s">
        <v>134</v>
      </c>
      <c r="I274" s="130" t="s">
        <v>176</v>
      </c>
      <c r="J274" s="130">
        <v>203.79262542724601</v>
      </c>
      <c r="K274" s="130">
        <v>2.9660342684809402</v>
      </c>
    </row>
    <row r="275" spans="1:11" x14ac:dyDescent="0.5">
      <c r="A275" s="129" t="s">
        <v>408</v>
      </c>
      <c r="B275" s="129">
        <v>0</v>
      </c>
      <c r="C275" s="129" t="s">
        <v>407</v>
      </c>
      <c r="D275" s="130" t="s">
        <v>407</v>
      </c>
      <c r="E275" s="130" t="s">
        <v>40</v>
      </c>
      <c r="F275" s="130" t="s">
        <v>414</v>
      </c>
      <c r="G275" s="129">
        <v>2028</v>
      </c>
      <c r="H275" s="130" t="s">
        <v>134</v>
      </c>
      <c r="I275" s="130" t="s">
        <v>177</v>
      </c>
      <c r="J275" s="130">
        <v>203.79262542724601</v>
      </c>
      <c r="K275" s="130">
        <v>2.9660342684809402</v>
      </c>
    </row>
    <row r="276" spans="1:11" x14ac:dyDescent="0.5">
      <c r="A276" s="129" t="s">
        <v>408</v>
      </c>
      <c r="B276" s="129">
        <v>0</v>
      </c>
      <c r="C276" s="129" t="s">
        <v>407</v>
      </c>
      <c r="D276" s="130" t="s">
        <v>407</v>
      </c>
      <c r="E276" s="130" t="s">
        <v>40</v>
      </c>
      <c r="F276" s="130" t="s">
        <v>414</v>
      </c>
      <c r="G276" s="129">
        <v>2029</v>
      </c>
      <c r="H276" s="130" t="s">
        <v>133</v>
      </c>
      <c r="I276" s="130" t="s">
        <v>174</v>
      </c>
      <c r="J276" s="130">
        <v>107549.640625</v>
      </c>
      <c r="K276" s="130">
        <v>1306.8106935139499</v>
      </c>
    </row>
    <row r="277" spans="1:11" x14ac:dyDescent="0.5">
      <c r="A277" s="129" t="s">
        <v>408</v>
      </c>
      <c r="B277" s="129">
        <v>0</v>
      </c>
      <c r="C277" s="129" t="s">
        <v>407</v>
      </c>
      <c r="D277" s="130" t="s">
        <v>407</v>
      </c>
      <c r="E277" s="130" t="s">
        <v>40</v>
      </c>
      <c r="F277" s="130" t="s">
        <v>414</v>
      </c>
      <c r="G277" s="129">
        <v>2029</v>
      </c>
      <c r="H277" s="130" t="s">
        <v>133</v>
      </c>
      <c r="I277" s="130" t="s">
        <v>175</v>
      </c>
      <c r="J277" s="130">
        <v>107549.640625</v>
      </c>
      <c r="K277" s="130">
        <v>1306.8106935139499</v>
      </c>
    </row>
    <row r="278" spans="1:11" x14ac:dyDescent="0.5">
      <c r="A278" s="129" t="s">
        <v>408</v>
      </c>
      <c r="B278" s="129">
        <v>0</v>
      </c>
      <c r="C278" s="129" t="s">
        <v>407</v>
      </c>
      <c r="D278" s="130" t="s">
        <v>407</v>
      </c>
      <c r="E278" s="130" t="s">
        <v>40</v>
      </c>
      <c r="F278" s="130" t="s">
        <v>414</v>
      </c>
      <c r="G278" s="129">
        <v>2029</v>
      </c>
      <c r="H278" s="130" t="s">
        <v>134</v>
      </c>
      <c r="I278" s="130" t="s">
        <v>176</v>
      </c>
      <c r="J278" s="130">
        <v>244.11056518554699</v>
      </c>
      <c r="K278" s="130">
        <v>2.9661307722336301</v>
      </c>
    </row>
    <row r="279" spans="1:11" x14ac:dyDescent="0.5">
      <c r="A279" s="129" t="s">
        <v>408</v>
      </c>
      <c r="B279" s="129">
        <v>0</v>
      </c>
      <c r="C279" s="129" t="s">
        <v>407</v>
      </c>
      <c r="D279" s="130" t="s">
        <v>407</v>
      </c>
      <c r="E279" s="130" t="s">
        <v>40</v>
      </c>
      <c r="F279" s="130" t="s">
        <v>414</v>
      </c>
      <c r="G279" s="129">
        <v>2029</v>
      </c>
      <c r="H279" s="130" t="s">
        <v>134</v>
      </c>
      <c r="I279" s="130" t="s">
        <v>177</v>
      </c>
      <c r="J279" s="130">
        <v>244.11056518554699</v>
      </c>
      <c r="K279" s="130">
        <v>2.9661307722336301</v>
      </c>
    </row>
    <row r="280" spans="1:11" x14ac:dyDescent="0.5">
      <c r="A280" s="129" t="s">
        <v>408</v>
      </c>
      <c r="B280" s="129">
        <v>0</v>
      </c>
      <c r="C280" s="129" t="s">
        <v>407</v>
      </c>
      <c r="D280" s="130" t="s">
        <v>407</v>
      </c>
      <c r="E280" s="130" t="s">
        <v>40</v>
      </c>
      <c r="F280" s="130" t="s">
        <v>414</v>
      </c>
      <c r="G280" s="129">
        <v>2030</v>
      </c>
      <c r="H280" s="130" t="s">
        <v>133</v>
      </c>
      <c r="I280" s="130" t="s">
        <v>174</v>
      </c>
      <c r="J280" s="130">
        <v>107473.70703125</v>
      </c>
      <c r="K280" s="130">
        <v>1306.1797875662701</v>
      </c>
    </row>
    <row r="281" spans="1:11" x14ac:dyDescent="0.5">
      <c r="A281" s="129" t="s">
        <v>408</v>
      </c>
      <c r="B281" s="129">
        <v>0</v>
      </c>
      <c r="C281" s="129" t="s">
        <v>407</v>
      </c>
      <c r="D281" s="130" t="s">
        <v>407</v>
      </c>
      <c r="E281" s="130" t="s">
        <v>40</v>
      </c>
      <c r="F281" s="130" t="s">
        <v>414</v>
      </c>
      <c r="G281" s="129">
        <v>2030</v>
      </c>
      <c r="H281" s="130" t="s">
        <v>133</v>
      </c>
      <c r="I281" s="130" t="s">
        <v>175</v>
      </c>
      <c r="J281" s="130">
        <v>107473.70703125</v>
      </c>
      <c r="K281" s="130">
        <v>1306.1797875662701</v>
      </c>
    </row>
    <row r="282" spans="1:11" x14ac:dyDescent="0.5">
      <c r="A282" s="129" t="s">
        <v>408</v>
      </c>
      <c r="B282" s="129">
        <v>0</v>
      </c>
      <c r="C282" s="129" t="s">
        <v>407</v>
      </c>
      <c r="D282" s="130" t="s">
        <v>407</v>
      </c>
      <c r="E282" s="130" t="s">
        <v>40</v>
      </c>
      <c r="F282" s="130" t="s">
        <v>414</v>
      </c>
      <c r="G282" s="129">
        <v>2030</v>
      </c>
      <c r="H282" s="130" t="s">
        <v>134</v>
      </c>
      <c r="I282" s="130" t="s">
        <v>176</v>
      </c>
      <c r="J282" s="130">
        <v>243.938232421875</v>
      </c>
      <c r="K282" s="130">
        <v>2.9646986924473202</v>
      </c>
    </row>
    <row r="283" spans="1:11" x14ac:dyDescent="0.5">
      <c r="A283" s="129" t="s">
        <v>408</v>
      </c>
      <c r="B283" s="129">
        <v>0</v>
      </c>
      <c r="C283" s="129" t="s">
        <v>407</v>
      </c>
      <c r="D283" s="130" t="s">
        <v>407</v>
      </c>
      <c r="E283" s="130" t="s">
        <v>40</v>
      </c>
      <c r="F283" s="130" t="s">
        <v>414</v>
      </c>
      <c r="G283" s="129">
        <v>2030</v>
      </c>
      <c r="H283" s="130" t="s">
        <v>134</v>
      </c>
      <c r="I283" s="130" t="s">
        <v>177</v>
      </c>
      <c r="J283" s="130">
        <v>243.938232421875</v>
      </c>
      <c r="K283" s="130">
        <v>2.9646986924473202</v>
      </c>
    </row>
    <row r="284" spans="1:11" x14ac:dyDescent="0.5">
      <c r="A284" s="129" t="s">
        <v>408</v>
      </c>
      <c r="B284" s="129">
        <v>0</v>
      </c>
      <c r="C284" s="129" t="s">
        <v>407</v>
      </c>
      <c r="D284" s="130" t="s">
        <v>407</v>
      </c>
      <c r="E284" s="130" t="s">
        <v>41</v>
      </c>
      <c r="F284" s="130" t="s">
        <v>445</v>
      </c>
      <c r="G284" s="129">
        <v>2031</v>
      </c>
      <c r="H284" s="130" t="s">
        <v>133</v>
      </c>
      <c r="I284" s="130" t="s">
        <v>174</v>
      </c>
      <c r="J284" s="130">
        <v>19539.236328125</v>
      </c>
      <c r="K284" s="130">
        <v>1178.10008744737</v>
      </c>
    </row>
    <row r="285" spans="1:11" x14ac:dyDescent="0.5">
      <c r="A285" s="129" t="s">
        <v>408</v>
      </c>
      <c r="B285" s="129">
        <v>0</v>
      </c>
      <c r="C285" s="129" t="s">
        <v>407</v>
      </c>
      <c r="D285" s="130" t="s">
        <v>407</v>
      </c>
      <c r="E285" s="130" t="s">
        <v>41</v>
      </c>
      <c r="F285" s="130" t="s">
        <v>445</v>
      </c>
      <c r="G285" s="129">
        <v>2031</v>
      </c>
      <c r="H285" s="130" t="s">
        <v>133</v>
      </c>
      <c r="I285" s="130" t="s">
        <v>175</v>
      </c>
      <c r="J285" s="130">
        <v>19539.236328125</v>
      </c>
      <c r="K285" s="130">
        <v>1178.10008744737</v>
      </c>
    </row>
    <row r="286" spans="1:11" x14ac:dyDescent="0.5">
      <c r="A286" s="129" t="s">
        <v>408</v>
      </c>
      <c r="B286" s="129">
        <v>0</v>
      </c>
      <c r="C286" s="129" t="s">
        <v>407</v>
      </c>
      <c r="D286" s="130" t="s">
        <v>407</v>
      </c>
      <c r="E286" s="130" t="s">
        <v>41</v>
      </c>
      <c r="F286" s="130" t="s">
        <v>445</v>
      </c>
      <c r="G286" s="129">
        <v>2031</v>
      </c>
      <c r="H286" s="130" t="s">
        <v>134</v>
      </c>
      <c r="I286" s="130" t="s">
        <v>176</v>
      </c>
      <c r="J286" s="130">
        <v>4.9258589744567898</v>
      </c>
      <c r="K286" s="130">
        <v>0.29699999976999603</v>
      </c>
    </row>
    <row r="287" spans="1:11" x14ac:dyDescent="0.5">
      <c r="A287" s="129" t="s">
        <v>408</v>
      </c>
      <c r="B287" s="129">
        <v>0</v>
      </c>
      <c r="C287" s="129" t="s">
        <v>407</v>
      </c>
      <c r="D287" s="130" t="s">
        <v>407</v>
      </c>
      <c r="E287" s="130" t="s">
        <v>41</v>
      </c>
      <c r="F287" s="130" t="s">
        <v>445</v>
      </c>
      <c r="G287" s="129">
        <v>2031</v>
      </c>
      <c r="H287" s="130" t="s">
        <v>134</v>
      </c>
      <c r="I287" s="130" t="s">
        <v>177</v>
      </c>
      <c r="J287" s="130">
        <v>4.9258589744567898</v>
      </c>
      <c r="K287" s="130">
        <v>0.29699999976999603</v>
      </c>
    </row>
    <row r="288" spans="1:11" x14ac:dyDescent="0.5">
      <c r="A288" s="129" t="s">
        <v>408</v>
      </c>
      <c r="B288" s="129">
        <v>0</v>
      </c>
      <c r="C288" s="129" t="s">
        <v>407</v>
      </c>
      <c r="D288" s="130" t="s">
        <v>407</v>
      </c>
      <c r="E288" s="130" t="s">
        <v>41</v>
      </c>
      <c r="F288" s="130" t="s">
        <v>445</v>
      </c>
      <c r="G288" s="129">
        <v>2032</v>
      </c>
      <c r="H288" s="130" t="s">
        <v>133</v>
      </c>
      <c r="I288" s="130" t="s">
        <v>174</v>
      </c>
      <c r="J288" s="130">
        <v>18888.162109375</v>
      </c>
      <c r="K288" s="130">
        <v>1178.0996675021599</v>
      </c>
    </row>
    <row r="289" spans="1:11" x14ac:dyDescent="0.5">
      <c r="A289" s="129" t="s">
        <v>408</v>
      </c>
      <c r="B289" s="129">
        <v>0</v>
      </c>
      <c r="C289" s="129" t="s">
        <v>407</v>
      </c>
      <c r="D289" s="130" t="s">
        <v>407</v>
      </c>
      <c r="E289" s="130" t="s">
        <v>41</v>
      </c>
      <c r="F289" s="130" t="s">
        <v>445</v>
      </c>
      <c r="G289" s="129">
        <v>2032</v>
      </c>
      <c r="H289" s="130" t="s">
        <v>133</v>
      </c>
      <c r="I289" s="130" t="s">
        <v>175</v>
      </c>
      <c r="J289" s="130">
        <v>18888.162109375</v>
      </c>
      <c r="K289" s="130">
        <v>1178.0996675021599</v>
      </c>
    </row>
    <row r="290" spans="1:11" x14ac:dyDescent="0.5">
      <c r="A290" s="129" t="s">
        <v>408</v>
      </c>
      <c r="B290" s="129">
        <v>0</v>
      </c>
      <c r="C290" s="129" t="s">
        <v>407</v>
      </c>
      <c r="D290" s="130" t="s">
        <v>407</v>
      </c>
      <c r="E290" s="130" t="s">
        <v>41</v>
      </c>
      <c r="F290" s="130" t="s">
        <v>445</v>
      </c>
      <c r="G290" s="129">
        <v>2032</v>
      </c>
      <c r="H290" s="130" t="s">
        <v>134</v>
      </c>
      <c r="I290" s="130" t="s">
        <v>176</v>
      </c>
      <c r="J290" s="130">
        <v>4.7617216110229501</v>
      </c>
      <c r="K290" s="130">
        <v>0.296999923504917</v>
      </c>
    </row>
    <row r="291" spans="1:11" x14ac:dyDescent="0.5">
      <c r="A291" s="129" t="s">
        <v>408</v>
      </c>
      <c r="B291" s="129">
        <v>0</v>
      </c>
      <c r="C291" s="129" t="s">
        <v>407</v>
      </c>
      <c r="D291" s="130" t="s">
        <v>407</v>
      </c>
      <c r="E291" s="130" t="s">
        <v>41</v>
      </c>
      <c r="F291" s="130" t="s">
        <v>445</v>
      </c>
      <c r="G291" s="129">
        <v>2032</v>
      </c>
      <c r="H291" s="130" t="s">
        <v>134</v>
      </c>
      <c r="I291" s="130" t="s">
        <v>177</v>
      </c>
      <c r="J291" s="130">
        <v>4.7617216110229501</v>
      </c>
      <c r="K291" s="130">
        <v>0.296999923504917</v>
      </c>
    </row>
    <row r="292" spans="1:11" x14ac:dyDescent="0.5">
      <c r="A292" s="129" t="s">
        <v>408</v>
      </c>
      <c r="B292" s="129">
        <v>0</v>
      </c>
      <c r="C292" s="129" t="s">
        <v>407</v>
      </c>
      <c r="D292" s="130" t="s">
        <v>407</v>
      </c>
      <c r="E292" s="130" t="s">
        <v>41</v>
      </c>
      <c r="F292" s="130" t="s">
        <v>445</v>
      </c>
      <c r="G292" s="129">
        <v>2033</v>
      </c>
      <c r="H292" s="130" t="s">
        <v>133</v>
      </c>
      <c r="I292" s="130" t="s">
        <v>174</v>
      </c>
      <c r="J292" s="130">
        <v>18071.419921875</v>
      </c>
      <c r="K292" s="130">
        <v>1178.09968768873</v>
      </c>
    </row>
    <row r="293" spans="1:11" x14ac:dyDescent="0.5">
      <c r="A293" s="129" t="s">
        <v>408</v>
      </c>
      <c r="B293" s="129">
        <v>0</v>
      </c>
      <c r="C293" s="129" t="s">
        <v>407</v>
      </c>
      <c r="D293" s="130" t="s">
        <v>407</v>
      </c>
      <c r="E293" s="130" t="s">
        <v>41</v>
      </c>
      <c r="F293" s="130" t="s">
        <v>445</v>
      </c>
      <c r="G293" s="129">
        <v>2033</v>
      </c>
      <c r="H293" s="130" t="s">
        <v>133</v>
      </c>
      <c r="I293" s="130" t="s">
        <v>175</v>
      </c>
      <c r="J293" s="130">
        <v>18071.419921875</v>
      </c>
      <c r="K293" s="130">
        <v>1178.09968768873</v>
      </c>
    </row>
    <row r="294" spans="1:11" x14ac:dyDescent="0.5">
      <c r="A294" s="129" t="s">
        <v>408</v>
      </c>
      <c r="B294" s="129">
        <v>0</v>
      </c>
      <c r="C294" s="129" t="s">
        <v>407</v>
      </c>
      <c r="D294" s="130" t="s">
        <v>407</v>
      </c>
      <c r="E294" s="130" t="s">
        <v>41</v>
      </c>
      <c r="F294" s="130" t="s">
        <v>445</v>
      </c>
      <c r="G294" s="129">
        <v>2033</v>
      </c>
      <c r="H294" s="130" t="s">
        <v>134</v>
      </c>
      <c r="I294" s="130" t="s">
        <v>176</v>
      </c>
      <c r="J294" s="130">
        <v>4.5558199882507298</v>
      </c>
      <c r="K294" s="130">
        <v>0.29699994292675302</v>
      </c>
    </row>
    <row r="295" spans="1:11" x14ac:dyDescent="0.5">
      <c r="A295" s="129" t="s">
        <v>408</v>
      </c>
      <c r="B295" s="129">
        <v>0</v>
      </c>
      <c r="C295" s="129" t="s">
        <v>407</v>
      </c>
      <c r="D295" s="130" t="s">
        <v>407</v>
      </c>
      <c r="E295" s="130" t="s">
        <v>41</v>
      </c>
      <c r="F295" s="130" t="s">
        <v>445</v>
      </c>
      <c r="G295" s="129">
        <v>2033</v>
      </c>
      <c r="H295" s="130" t="s">
        <v>134</v>
      </c>
      <c r="I295" s="130" t="s">
        <v>177</v>
      </c>
      <c r="J295" s="130">
        <v>4.5558199882507298</v>
      </c>
      <c r="K295" s="130">
        <v>0.29699994292675302</v>
      </c>
    </row>
    <row r="296" spans="1:11" x14ac:dyDescent="0.5">
      <c r="A296" s="129" t="s">
        <v>409</v>
      </c>
      <c r="B296" s="129">
        <v>0</v>
      </c>
      <c r="C296" s="129" t="s">
        <v>407</v>
      </c>
      <c r="D296" s="130" t="s">
        <v>407</v>
      </c>
      <c r="E296" s="130" t="s">
        <v>38</v>
      </c>
      <c r="F296" s="130" t="s">
        <v>339</v>
      </c>
      <c r="G296" s="129">
        <v>2021</v>
      </c>
      <c r="H296" s="130" t="s">
        <v>133</v>
      </c>
      <c r="I296" s="130" t="s">
        <v>174</v>
      </c>
      <c r="J296" s="130">
        <v>982324.984375</v>
      </c>
      <c r="K296" s="130">
        <v>1950.35017134751</v>
      </c>
    </row>
    <row r="297" spans="1:11" x14ac:dyDescent="0.5">
      <c r="A297" s="129" t="s">
        <v>409</v>
      </c>
      <c r="B297" s="129">
        <v>0</v>
      </c>
      <c r="C297" s="129" t="s">
        <v>407</v>
      </c>
      <c r="D297" s="130" t="s">
        <v>407</v>
      </c>
      <c r="E297" s="130" t="s">
        <v>38</v>
      </c>
      <c r="F297" s="130" t="s">
        <v>339</v>
      </c>
      <c r="G297" s="129">
        <v>2021</v>
      </c>
      <c r="H297" s="130" t="s">
        <v>133</v>
      </c>
      <c r="I297" s="130" t="s">
        <v>175</v>
      </c>
      <c r="J297" s="130">
        <v>982324.984375</v>
      </c>
      <c r="K297" s="130">
        <v>1950.35017134751</v>
      </c>
    </row>
    <row r="298" spans="1:11" x14ac:dyDescent="0.5">
      <c r="A298" s="129" t="s">
        <v>409</v>
      </c>
      <c r="B298" s="129">
        <v>0</v>
      </c>
      <c r="C298" s="129" t="s">
        <v>407</v>
      </c>
      <c r="D298" s="130" t="s">
        <v>407</v>
      </c>
      <c r="E298" s="130" t="s">
        <v>38</v>
      </c>
      <c r="F298" s="130" t="s">
        <v>339</v>
      </c>
      <c r="G298" s="129">
        <v>2021</v>
      </c>
      <c r="H298" s="130" t="s">
        <v>134</v>
      </c>
      <c r="I298" s="130" t="s">
        <v>176</v>
      </c>
      <c r="J298" s="130">
        <v>232.064167976379</v>
      </c>
      <c r="K298" s="130">
        <v>0.460750198368024</v>
      </c>
    </row>
    <row r="299" spans="1:11" x14ac:dyDescent="0.5">
      <c r="A299" s="129" t="s">
        <v>409</v>
      </c>
      <c r="B299" s="129">
        <v>0</v>
      </c>
      <c r="C299" s="129" t="s">
        <v>407</v>
      </c>
      <c r="D299" s="130" t="s">
        <v>407</v>
      </c>
      <c r="E299" s="130" t="s">
        <v>38</v>
      </c>
      <c r="F299" s="130" t="s">
        <v>339</v>
      </c>
      <c r="G299" s="129">
        <v>2021</v>
      </c>
      <c r="H299" s="130" t="s">
        <v>134</v>
      </c>
      <c r="I299" s="130" t="s">
        <v>177</v>
      </c>
      <c r="J299" s="130">
        <v>232.064167976379</v>
      </c>
      <c r="K299" s="130">
        <v>0.460750198368024</v>
      </c>
    </row>
    <row r="300" spans="1:11" x14ac:dyDescent="0.5">
      <c r="A300" s="129" t="s">
        <v>409</v>
      </c>
      <c r="B300" s="129">
        <v>0</v>
      </c>
      <c r="C300" s="129" t="s">
        <v>407</v>
      </c>
      <c r="D300" s="130" t="s">
        <v>407</v>
      </c>
      <c r="E300" s="130" t="s">
        <v>38</v>
      </c>
      <c r="F300" s="130" t="s">
        <v>339</v>
      </c>
      <c r="G300" s="129">
        <v>2021</v>
      </c>
      <c r="H300" s="130" t="s">
        <v>135</v>
      </c>
      <c r="I300" s="130" t="s">
        <v>178</v>
      </c>
      <c r="J300" s="130">
        <v>984.38976669311501</v>
      </c>
      <c r="K300" s="130">
        <v>1.9544500006186001</v>
      </c>
    </row>
    <row r="301" spans="1:11" x14ac:dyDescent="0.5">
      <c r="A301" s="129" t="s">
        <v>409</v>
      </c>
      <c r="B301" s="129">
        <v>0</v>
      </c>
      <c r="C301" s="129" t="s">
        <v>407</v>
      </c>
      <c r="D301" s="130" t="s">
        <v>407</v>
      </c>
      <c r="E301" s="130" t="s">
        <v>38</v>
      </c>
      <c r="F301" s="130" t="s">
        <v>340</v>
      </c>
      <c r="G301" s="129">
        <v>2021</v>
      </c>
      <c r="H301" s="130" t="s">
        <v>133</v>
      </c>
      <c r="I301" s="130" t="s">
        <v>174</v>
      </c>
      <c r="J301" s="130">
        <v>1000352.91796875</v>
      </c>
      <c r="K301" s="130">
        <v>1950.3499640202399</v>
      </c>
    </row>
    <row r="302" spans="1:11" x14ac:dyDescent="0.5">
      <c r="A302" s="129" t="s">
        <v>409</v>
      </c>
      <c r="B302" s="129">
        <v>0</v>
      </c>
      <c r="C302" s="129" t="s">
        <v>407</v>
      </c>
      <c r="D302" s="130" t="s">
        <v>407</v>
      </c>
      <c r="E302" s="130" t="s">
        <v>38</v>
      </c>
      <c r="F302" s="130" t="s">
        <v>340</v>
      </c>
      <c r="G302" s="129">
        <v>2021</v>
      </c>
      <c r="H302" s="130" t="s">
        <v>133</v>
      </c>
      <c r="I302" s="130" t="s">
        <v>175</v>
      </c>
      <c r="J302" s="130">
        <v>1000352.91796875</v>
      </c>
      <c r="K302" s="130">
        <v>1950.3499640202399</v>
      </c>
    </row>
    <row r="303" spans="1:11" x14ac:dyDescent="0.5">
      <c r="A303" s="129" t="s">
        <v>409</v>
      </c>
      <c r="B303" s="129">
        <v>0</v>
      </c>
      <c r="C303" s="129" t="s">
        <v>407</v>
      </c>
      <c r="D303" s="130" t="s">
        <v>407</v>
      </c>
      <c r="E303" s="130" t="s">
        <v>38</v>
      </c>
      <c r="F303" s="130" t="s">
        <v>340</v>
      </c>
      <c r="G303" s="129">
        <v>2021</v>
      </c>
      <c r="H303" s="130" t="s">
        <v>134</v>
      </c>
      <c r="I303" s="130" t="s">
        <v>176</v>
      </c>
      <c r="J303" s="130">
        <v>313.79806900024403</v>
      </c>
      <c r="K303" s="130">
        <v>0.61180005261492598</v>
      </c>
    </row>
    <row r="304" spans="1:11" x14ac:dyDescent="0.5">
      <c r="A304" s="129" t="s">
        <v>409</v>
      </c>
      <c r="B304" s="129">
        <v>0</v>
      </c>
      <c r="C304" s="129" t="s">
        <v>407</v>
      </c>
      <c r="D304" s="130" t="s">
        <v>407</v>
      </c>
      <c r="E304" s="130" t="s">
        <v>38</v>
      </c>
      <c r="F304" s="130" t="s">
        <v>340</v>
      </c>
      <c r="G304" s="129">
        <v>2021</v>
      </c>
      <c r="H304" s="130" t="s">
        <v>134</v>
      </c>
      <c r="I304" s="130" t="s">
        <v>177</v>
      </c>
      <c r="J304" s="130">
        <v>313.79806900024403</v>
      </c>
      <c r="K304" s="130">
        <v>0.61180005261492598</v>
      </c>
    </row>
    <row r="305" spans="1:11" x14ac:dyDescent="0.5">
      <c r="A305" s="129" t="s">
        <v>409</v>
      </c>
      <c r="B305" s="129">
        <v>0</v>
      </c>
      <c r="C305" s="129" t="s">
        <v>407</v>
      </c>
      <c r="D305" s="130" t="s">
        <v>407</v>
      </c>
      <c r="E305" s="130" t="s">
        <v>38</v>
      </c>
      <c r="F305" s="130" t="s">
        <v>340</v>
      </c>
      <c r="G305" s="129">
        <v>2021</v>
      </c>
      <c r="H305" s="130" t="s">
        <v>135</v>
      </c>
      <c r="I305" s="130" t="s">
        <v>178</v>
      </c>
      <c r="J305" s="130">
        <v>1002.4557228088401</v>
      </c>
      <c r="K305" s="130">
        <v>1.9544495631891601</v>
      </c>
    </row>
    <row r="306" spans="1:11" x14ac:dyDescent="0.5">
      <c r="A306" s="129" t="s">
        <v>409</v>
      </c>
      <c r="B306" s="129">
        <v>0</v>
      </c>
      <c r="C306" s="129" t="s">
        <v>407</v>
      </c>
      <c r="D306" s="130" t="s">
        <v>407</v>
      </c>
      <c r="E306" s="130" t="s">
        <v>38</v>
      </c>
      <c r="F306" s="130" t="s">
        <v>412</v>
      </c>
      <c r="G306" s="129">
        <v>2021</v>
      </c>
      <c r="H306" s="130" t="s">
        <v>133</v>
      </c>
      <c r="I306" s="130" t="s">
        <v>174</v>
      </c>
      <c r="J306" s="130">
        <v>949532.78125</v>
      </c>
      <c r="K306" s="130">
        <v>1950.35015462453</v>
      </c>
    </row>
    <row r="307" spans="1:11" x14ac:dyDescent="0.5">
      <c r="A307" s="129" t="s">
        <v>409</v>
      </c>
      <c r="B307" s="129">
        <v>0</v>
      </c>
      <c r="C307" s="129" t="s">
        <v>407</v>
      </c>
      <c r="D307" s="130" t="s">
        <v>407</v>
      </c>
      <c r="E307" s="130" t="s">
        <v>38</v>
      </c>
      <c r="F307" s="130" t="s">
        <v>412</v>
      </c>
      <c r="G307" s="129">
        <v>2021</v>
      </c>
      <c r="H307" s="130" t="s">
        <v>133</v>
      </c>
      <c r="I307" s="130" t="s">
        <v>175</v>
      </c>
      <c r="J307" s="130">
        <v>949532.78125</v>
      </c>
      <c r="K307" s="130">
        <v>1950.35015462453</v>
      </c>
    </row>
    <row r="308" spans="1:11" x14ac:dyDescent="0.5">
      <c r="A308" s="129" t="s">
        <v>409</v>
      </c>
      <c r="B308" s="129">
        <v>0</v>
      </c>
      <c r="C308" s="129" t="s">
        <v>407</v>
      </c>
      <c r="D308" s="130" t="s">
        <v>407</v>
      </c>
      <c r="E308" s="130" t="s">
        <v>38</v>
      </c>
      <c r="F308" s="130" t="s">
        <v>412</v>
      </c>
      <c r="G308" s="129">
        <v>2021</v>
      </c>
      <c r="H308" s="130" t="s">
        <v>134</v>
      </c>
      <c r="I308" s="130" t="s">
        <v>176</v>
      </c>
      <c r="J308" s="130">
        <v>197.22348022460901</v>
      </c>
      <c r="K308" s="130">
        <v>0.40509906219839797</v>
      </c>
    </row>
    <row r="309" spans="1:11" x14ac:dyDescent="0.5">
      <c r="A309" s="129" t="s">
        <v>409</v>
      </c>
      <c r="B309" s="129">
        <v>0</v>
      </c>
      <c r="C309" s="129" t="s">
        <v>407</v>
      </c>
      <c r="D309" s="130" t="s">
        <v>407</v>
      </c>
      <c r="E309" s="130" t="s">
        <v>38</v>
      </c>
      <c r="F309" s="130" t="s">
        <v>412</v>
      </c>
      <c r="G309" s="129">
        <v>2021</v>
      </c>
      <c r="H309" s="130" t="s">
        <v>134</v>
      </c>
      <c r="I309" s="130" t="s">
        <v>177</v>
      </c>
      <c r="J309" s="130">
        <v>197.22348022460901</v>
      </c>
      <c r="K309" s="130">
        <v>0.40509906219839797</v>
      </c>
    </row>
    <row r="310" spans="1:11" x14ac:dyDescent="0.5">
      <c r="A310" s="129" t="s">
        <v>409</v>
      </c>
      <c r="B310" s="129">
        <v>0</v>
      </c>
      <c r="C310" s="129" t="s">
        <v>407</v>
      </c>
      <c r="D310" s="130" t="s">
        <v>407</v>
      </c>
      <c r="E310" s="130" t="s">
        <v>38</v>
      </c>
      <c r="F310" s="130" t="s">
        <v>412</v>
      </c>
      <c r="G310" s="129">
        <v>2021</v>
      </c>
      <c r="H310" s="130" t="s">
        <v>135</v>
      </c>
      <c r="I310" s="130" t="s">
        <v>178</v>
      </c>
      <c r="J310" s="130">
        <v>119.896460533142</v>
      </c>
      <c r="K310" s="130">
        <v>0.24626857726576401</v>
      </c>
    </row>
    <row r="311" spans="1:11" x14ac:dyDescent="0.5">
      <c r="A311" s="129" t="s">
        <v>409</v>
      </c>
      <c r="B311" s="129">
        <v>0</v>
      </c>
      <c r="C311" s="129" t="s">
        <v>407</v>
      </c>
      <c r="D311" s="130" t="s">
        <v>407</v>
      </c>
      <c r="E311" s="130" t="s">
        <v>38</v>
      </c>
      <c r="F311" s="130" t="s">
        <v>413</v>
      </c>
      <c r="G311" s="129">
        <v>2021</v>
      </c>
      <c r="H311" s="130" t="s">
        <v>133</v>
      </c>
      <c r="I311" s="130" t="s">
        <v>174</v>
      </c>
      <c r="J311" s="130">
        <v>946496.578125</v>
      </c>
      <c r="K311" s="130">
        <v>1950.35013821915</v>
      </c>
    </row>
    <row r="312" spans="1:11" x14ac:dyDescent="0.5">
      <c r="A312" s="129" t="s">
        <v>409</v>
      </c>
      <c r="B312" s="129">
        <v>0</v>
      </c>
      <c r="C312" s="129" t="s">
        <v>407</v>
      </c>
      <c r="D312" s="130" t="s">
        <v>407</v>
      </c>
      <c r="E312" s="130" t="s">
        <v>38</v>
      </c>
      <c r="F312" s="130" t="s">
        <v>413</v>
      </c>
      <c r="G312" s="129">
        <v>2021</v>
      </c>
      <c r="H312" s="130" t="s">
        <v>133</v>
      </c>
      <c r="I312" s="130" t="s">
        <v>175</v>
      </c>
      <c r="J312" s="130">
        <v>946496.578125</v>
      </c>
      <c r="K312" s="130">
        <v>1950.35013821915</v>
      </c>
    </row>
    <row r="313" spans="1:11" x14ac:dyDescent="0.5">
      <c r="A313" s="129" t="s">
        <v>409</v>
      </c>
      <c r="B313" s="129">
        <v>0</v>
      </c>
      <c r="C313" s="129" t="s">
        <v>407</v>
      </c>
      <c r="D313" s="130" t="s">
        <v>407</v>
      </c>
      <c r="E313" s="130" t="s">
        <v>38</v>
      </c>
      <c r="F313" s="130" t="s">
        <v>413</v>
      </c>
      <c r="G313" s="129">
        <v>2021</v>
      </c>
      <c r="H313" s="130" t="s">
        <v>134</v>
      </c>
      <c r="I313" s="130" t="s">
        <v>176</v>
      </c>
      <c r="J313" s="130">
        <v>1088.4940567016599</v>
      </c>
      <c r="K313" s="130">
        <v>2.24294999210308</v>
      </c>
    </row>
    <row r="314" spans="1:11" x14ac:dyDescent="0.5">
      <c r="A314" s="129" t="s">
        <v>409</v>
      </c>
      <c r="B314" s="129">
        <v>0</v>
      </c>
      <c r="C314" s="129" t="s">
        <v>407</v>
      </c>
      <c r="D314" s="130" t="s">
        <v>407</v>
      </c>
      <c r="E314" s="130" t="s">
        <v>38</v>
      </c>
      <c r="F314" s="130" t="s">
        <v>413</v>
      </c>
      <c r="G314" s="129">
        <v>2021</v>
      </c>
      <c r="H314" s="130" t="s">
        <v>134</v>
      </c>
      <c r="I314" s="130" t="s">
        <v>177</v>
      </c>
      <c r="J314" s="130">
        <v>1088.4940567016599</v>
      </c>
      <c r="K314" s="130">
        <v>2.24294999210308</v>
      </c>
    </row>
    <row r="315" spans="1:11" x14ac:dyDescent="0.5">
      <c r="A315" s="129" t="s">
        <v>409</v>
      </c>
      <c r="B315" s="129">
        <v>0</v>
      </c>
      <c r="C315" s="129" t="s">
        <v>407</v>
      </c>
      <c r="D315" s="130" t="s">
        <v>407</v>
      </c>
      <c r="E315" s="130" t="s">
        <v>38</v>
      </c>
      <c r="F315" s="130" t="s">
        <v>413</v>
      </c>
      <c r="G315" s="129">
        <v>2021</v>
      </c>
      <c r="H315" s="130" t="s">
        <v>135</v>
      </c>
      <c r="I315" s="130" t="s">
        <v>178</v>
      </c>
      <c r="J315" s="130">
        <v>119.513074874878</v>
      </c>
      <c r="K315" s="130">
        <v>0.24626857129146101</v>
      </c>
    </row>
    <row r="316" spans="1:11" x14ac:dyDescent="0.5">
      <c r="A316" s="129" t="s">
        <v>409</v>
      </c>
      <c r="B316" s="129">
        <v>0</v>
      </c>
      <c r="C316" s="129" t="s">
        <v>407</v>
      </c>
      <c r="D316" s="130" t="s">
        <v>407</v>
      </c>
      <c r="E316" s="130" t="s">
        <v>40</v>
      </c>
      <c r="F316" s="130" t="s">
        <v>414</v>
      </c>
      <c r="G316" s="129">
        <v>2021</v>
      </c>
      <c r="H316" s="130" t="s">
        <v>133</v>
      </c>
      <c r="I316" s="130" t="s">
        <v>174</v>
      </c>
      <c r="J316" s="130">
        <v>124498.5234375</v>
      </c>
      <c r="K316" s="130">
        <v>1304.76455724177</v>
      </c>
    </row>
    <row r="317" spans="1:11" x14ac:dyDescent="0.5">
      <c r="A317" s="129" t="s">
        <v>409</v>
      </c>
      <c r="B317" s="129">
        <v>0</v>
      </c>
      <c r="C317" s="129" t="s">
        <v>407</v>
      </c>
      <c r="D317" s="130" t="s">
        <v>407</v>
      </c>
      <c r="E317" s="130" t="s">
        <v>40</v>
      </c>
      <c r="F317" s="130" t="s">
        <v>414</v>
      </c>
      <c r="G317" s="129">
        <v>2021</v>
      </c>
      <c r="H317" s="130" t="s">
        <v>133</v>
      </c>
      <c r="I317" s="130" t="s">
        <v>175</v>
      </c>
      <c r="J317" s="130">
        <v>124498.5234375</v>
      </c>
      <c r="K317" s="130">
        <v>1304.76455724177</v>
      </c>
    </row>
    <row r="318" spans="1:11" x14ac:dyDescent="0.5">
      <c r="A318" s="129" t="s">
        <v>409</v>
      </c>
      <c r="B318" s="129">
        <v>0</v>
      </c>
      <c r="C318" s="129" t="s">
        <v>407</v>
      </c>
      <c r="D318" s="130" t="s">
        <v>407</v>
      </c>
      <c r="E318" s="130" t="s">
        <v>40</v>
      </c>
      <c r="F318" s="130" t="s">
        <v>414</v>
      </c>
      <c r="G318" s="129">
        <v>2021</v>
      </c>
      <c r="H318" s="130" t="s">
        <v>134</v>
      </c>
      <c r="I318" s="130" t="s">
        <v>176</v>
      </c>
      <c r="J318" s="130">
        <v>282.58026123046898</v>
      </c>
      <c r="K318" s="130">
        <v>2.96148673840593</v>
      </c>
    </row>
    <row r="319" spans="1:11" x14ac:dyDescent="0.5">
      <c r="A319" s="129" t="s">
        <v>409</v>
      </c>
      <c r="B319" s="129">
        <v>0</v>
      </c>
      <c r="C319" s="129" t="s">
        <v>407</v>
      </c>
      <c r="D319" s="130" t="s">
        <v>407</v>
      </c>
      <c r="E319" s="130" t="s">
        <v>40</v>
      </c>
      <c r="F319" s="130" t="s">
        <v>414</v>
      </c>
      <c r="G319" s="129">
        <v>2021</v>
      </c>
      <c r="H319" s="130" t="s">
        <v>134</v>
      </c>
      <c r="I319" s="130" t="s">
        <v>177</v>
      </c>
      <c r="J319" s="130">
        <v>282.58026123046898</v>
      </c>
      <c r="K319" s="130">
        <v>2.96148673840593</v>
      </c>
    </row>
    <row r="320" spans="1:11" x14ac:dyDescent="0.5">
      <c r="A320" s="129" t="s">
        <v>409</v>
      </c>
      <c r="B320" s="129">
        <v>0</v>
      </c>
      <c r="C320" s="129" t="s">
        <v>407</v>
      </c>
      <c r="D320" s="130" t="s">
        <v>407</v>
      </c>
      <c r="E320" s="130" t="s">
        <v>38</v>
      </c>
      <c r="F320" s="130" t="s">
        <v>339</v>
      </c>
      <c r="G320" s="129">
        <v>2022</v>
      </c>
      <c r="H320" s="130" t="s">
        <v>133</v>
      </c>
      <c r="I320" s="130" t="s">
        <v>174</v>
      </c>
      <c r="J320" s="130">
        <v>1020516.359375</v>
      </c>
      <c r="K320" s="130">
        <v>1950.35021587653</v>
      </c>
    </row>
    <row r="321" spans="1:11" x14ac:dyDescent="0.5">
      <c r="A321" s="129" t="s">
        <v>409</v>
      </c>
      <c r="B321" s="129">
        <v>0</v>
      </c>
      <c r="C321" s="129" t="s">
        <v>407</v>
      </c>
      <c r="D321" s="130" t="s">
        <v>407</v>
      </c>
      <c r="E321" s="130" t="s">
        <v>38</v>
      </c>
      <c r="F321" s="130" t="s">
        <v>339</v>
      </c>
      <c r="G321" s="129">
        <v>2022</v>
      </c>
      <c r="H321" s="130" t="s">
        <v>133</v>
      </c>
      <c r="I321" s="130" t="s">
        <v>175</v>
      </c>
      <c r="J321" s="130">
        <v>1020516.359375</v>
      </c>
      <c r="K321" s="130">
        <v>1950.35021587653</v>
      </c>
    </row>
    <row r="322" spans="1:11" x14ac:dyDescent="0.5">
      <c r="A322" s="129" t="s">
        <v>409</v>
      </c>
      <c r="B322" s="129">
        <v>0</v>
      </c>
      <c r="C322" s="129" t="s">
        <v>407</v>
      </c>
      <c r="D322" s="130" t="s">
        <v>407</v>
      </c>
      <c r="E322" s="130" t="s">
        <v>38</v>
      </c>
      <c r="F322" s="130" t="s">
        <v>339</v>
      </c>
      <c r="G322" s="129">
        <v>2022</v>
      </c>
      <c r="H322" s="130" t="s">
        <v>134</v>
      </c>
      <c r="I322" s="130" t="s">
        <v>176</v>
      </c>
      <c r="J322" s="130">
        <v>241.086490631104</v>
      </c>
      <c r="K322" s="130">
        <v>0.46075019225848002</v>
      </c>
    </row>
    <row r="323" spans="1:11" x14ac:dyDescent="0.5">
      <c r="A323" s="129" t="s">
        <v>409</v>
      </c>
      <c r="B323" s="129">
        <v>0</v>
      </c>
      <c r="C323" s="129" t="s">
        <v>407</v>
      </c>
      <c r="D323" s="130" t="s">
        <v>407</v>
      </c>
      <c r="E323" s="130" t="s">
        <v>38</v>
      </c>
      <c r="F323" s="130" t="s">
        <v>339</v>
      </c>
      <c r="G323" s="129">
        <v>2022</v>
      </c>
      <c r="H323" s="130" t="s">
        <v>134</v>
      </c>
      <c r="I323" s="130" t="s">
        <v>177</v>
      </c>
      <c r="J323" s="130">
        <v>241.086490631104</v>
      </c>
      <c r="K323" s="130">
        <v>0.46075019225848002</v>
      </c>
    </row>
    <row r="324" spans="1:11" x14ac:dyDescent="0.5">
      <c r="A324" s="129" t="s">
        <v>409</v>
      </c>
      <c r="B324" s="129">
        <v>0</v>
      </c>
      <c r="C324" s="129" t="s">
        <v>407</v>
      </c>
      <c r="D324" s="130" t="s">
        <v>407</v>
      </c>
      <c r="E324" s="130" t="s">
        <v>38</v>
      </c>
      <c r="F324" s="130" t="s">
        <v>339</v>
      </c>
      <c r="G324" s="129">
        <v>2022</v>
      </c>
      <c r="H324" s="130" t="s">
        <v>135</v>
      </c>
      <c r="I324" s="130" t="s">
        <v>178</v>
      </c>
      <c r="J324" s="130">
        <v>1022.66144561768</v>
      </c>
      <c r="K324" s="130">
        <v>1.95444995447732</v>
      </c>
    </row>
    <row r="325" spans="1:11" x14ac:dyDescent="0.5">
      <c r="A325" s="129" t="s">
        <v>409</v>
      </c>
      <c r="B325" s="129">
        <v>0</v>
      </c>
      <c r="C325" s="129" t="s">
        <v>407</v>
      </c>
      <c r="D325" s="130" t="s">
        <v>407</v>
      </c>
      <c r="E325" s="130" t="s">
        <v>38</v>
      </c>
      <c r="F325" s="130" t="s">
        <v>340</v>
      </c>
      <c r="G325" s="129">
        <v>2022</v>
      </c>
      <c r="H325" s="130" t="s">
        <v>133</v>
      </c>
      <c r="I325" s="130" t="s">
        <v>174</v>
      </c>
      <c r="J325" s="130">
        <v>959543.16015625</v>
      </c>
      <c r="K325" s="130">
        <v>1950.3503420371601</v>
      </c>
    </row>
    <row r="326" spans="1:11" x14ac:dyDescent="0.5">
      <c r="A326" s="129" t="s">
        <v>409</v>
      </c>
      <c r="B326" s="129">
        <v>0</v>
      </c>
      <c r="C326" s="129" t="s">
        <v>407</v>
      </c>
      <c r="D326" s="130" t="s">
        <v>407</v>
      </c>
      <c r="E326" s="130" t="s">
        <v>38</v>
      </c>
      <c r="F326" s="130" t="s">
        <v>340</v>
      </c>
      <c r="G326" s="129">
        <v>2022</v>
      </c>
      <c r="H326" s="130" t="s">
        <v>133</v>
      </c>
      <c r="I326" s="130" t="s">
        <v>175</v>
      </c>
      <c r="J326" s="130">
        <v>959543.16015625</v>
      </c>
      <c r="K326" s="130">
        <v>1950.3503420371601</v>
      </c>
    </row>
    <row r="327" spans="1:11" x14ac:dyDescent="0.5">
      <c r="A327" s="129" t="s">
        <v>409</v>
      </c>
      <c r="B327" s="129">
        <v>0</v>
      </c>
      <c r="C327" s="129" t="s">
        <v>407</v>
      </c>
      <c r="D327" s="130" t="s">
        <v>407</v>
      </c>
      <c r="E327" s="130" t="s">
        <v>38</v>
      </c>
      <c r="F327" s="130" t="s">
        <v>340</v>
      </c>
      <c r="G327" s="129">
        <v>2022</v>
      </c>
      <c r="H327" s="130" t="s">
        <v>134</v>
      </c>
      <c r="I327" s="130" t="s">
        <v>176</v>
      </c>
      <c r="J327" s="130">
        <v>300.99655342102102</v>
      </c>
      <c r="K327" s="130">
        <v>0.61180017746479898</v>
      </c>
    </row>
    <row r="328" spans="1:11" x14ac:dyDescent="0.5">
      <c r="A328" s="129" t="s">
        <v>409</v>
      </c>
      <c r="B328" s="129">
        <v>0</v>
      </c>
      <c r="C328" s="129" t="s">
        <v>407</v>
      </c>
      <c r="D328" s="130" t="s">
        <v>407</v>
      </c>
      <c r="E328" s="130" t="s">
        <v>38</v>
      </c>
      <c r="F328" s="130" t="s">
        <v>340</v>
      </c>
      <c r="G328" s="129">
        <v>2022</v>
      </c>
      <c r="H328" s="130" t="s">
        <v>134</v>
      </c>
      <c r="I328" s="130" t="s">
        <v>177</v>
      </c>
      <c r="J328" s="130">
        <v>300.99655342102102</v>
      </c>
      <c r="K328" s="130">
        <v>0.61180017746479898</v>
      </c>
    </row>
    <row r="329" spans="1:11" x14ac:dyDescent="0.5">
      <c r="A329" s="129" t="s">
        <v>409</v>
      </c>
      <c r="B329" s="129">
        <v>0</v>
      </c>
      <c r="C329" s="129" t="s">
        <v>407</v>
      </c>
      <c r="D329" s="130" t="s">
        <v>407</v>
      </c>
      <c r="E329" s="130" t="s">
        <v>38</v>
      </c>
      <c r="F329" s="130" t="s">
        <v>340</v>
      </c>
      <c r="G329" s="129">
        <v>2022</v>
      </c>
      <c r="H329" s="130" t="s">
        <v>135</v>
      </c>
      <c r="I329" s="130" t="s">
        <v>178</v>
      </c>
      <c r="J329" s="130">
        <v>961.56018447875999</v>
      </c>
      <c r="K329" s="130">
        <v>1.95444987451397</v>
      </c>
    </row>
    <row r="330" spans="1:11" x14ac:dyDescent="0.5">
      <c r="A330" s="129" t="s">
        <v>409</v>
      </c>
      <c r="B330" s="129">
        <v>0</v>
      </c>
      <c r="C330" s="129" t="s">
        <v>407</v>
      </c>
      <c r="D330" s="130" t="s">
        <v>407</v>
      </c>
      <c r="E330" s="130" t="s">
        <v>38</v>
      </c>
      <c r="F330" s="130" t="s">
        <v>412</v>
      </c>
      <c r="G330" s="129">
        <v>2022</v>
      </c>
      <c r="H330" s="130" t="s">
        <v>133</v>
      </c>
      <c r="I330" s="130" t="s">
        <v>174</v>
      </c>
      <c r="J330" s="130">
        <v>949156.46484375</v>
      </c>
      <c r="K330" s="130">
        <v>1950.35033512266</v>
      </c>
    </row>
    <row r="331" spans="1:11" x14ac:dyDescent="0.5">
      <c r="A331" s="129" t="s">
        <v>409</v>
      </c>
      <c r="B331" s="129">
        <v>0</v>
      </c>
      <c r="C331" s="129" t="s">
        <v>407</v>
      </c>
      <c r="D331" s="130" t="s">
        <v>407</v>
      </c>
      <c r="E331" s="130" t="s">
        <v>38</v>
      </c>
      <c r="F331" s="130" t="s">
        <v>412</v>
      </c>
      <c r="G331" s="129">
        <v>2022</v>
      </c>
      <c r="H331" s="130" t="s">
        <v>133</v>
      </c>
      <c r="I331" s="130" t="s">
        <v>175</v>
      </c>
      <c r="J331" s="130">
        <v>949156.46484375</v>
      </c>
      <c r="K331" s="130">
        <v>1950.35033512266</v>
      </c>
    </row>
    <row r="332" spans="1:11" x14ac:dyDescent="0.5">
      <c r="A332" s="129" t="s">
        <v>409</v>
      </c>
      <c r="B332" s="129">
        <v>0</v>
      </c>
      <c r="C332" s="129" t="s">
        <v>407</v>
      </c>
      <c r="D332" s="130" t="s">
        <v>407</v>
      </c>
      <c r="E332" s="130" t="s">
        <v>38</v>
      </c>
      <c r="F332" s="130" t="s">
        <v>412</v>
      </c>
      <c r="G332" s="129">
        <v>2022</v>
      </c>
      <c r="H332" s="130" t="s">
        <v>134</v>
      </c>
      <c r="I332" s="130" t="s">
        <v>176</v>
      </c>
      <c r="J332" s="130">
        <v>197.145315170288</v>
      </c>
      <c r="K332" s="130">
        <v>0.40509908784416299</v>
      </c>
    </row>
    <row r="333" spans="1:11" x14ac:dyDescent="0.5">
      <c r="A333" s="129" t="s">
        <v>409</v>
      </c>
      <c r="B333" s="129">
        <v>0</v>
      </c>
      <c r="C333" s="129" t="s">
        <v>407</v>
      </c>
      <c r="D333" s="130" t="s">
        <v>407</v>
      </c>
      <c r="E333" s="130" t="s">
        <v>38</v>
      </c>
      <c r="F333" s="130" t="s">
        <v>412</v>
      </c>
      <c r="G333" s="129">
        <v>2022</v>
      </c>
      <c r="H333" s="130" t="s">
        <v>134</v>
      </c>
      <c r="I333" s="130" t="s">
        <v>177</v>
      </c>
      <c r="J333" s="130">
        <v>197.145315170288</v>
      </c>
      <c r="K333" s="130">
        <v>0.40509908784416299</v>
      </c>
    </row>
    <row r="334" spans="1:11" x14ac:dyDescent="0.5">
      <c r="A334" s="129" t="s">
        <v>409</v>
      </c>
      <c r="B334" s="129">
        <v>0</v>
      </c>
      <c r="C334" s="129" t="s">
        <v>407</v>
      </c>
      <c r="D334" s="130" t="s">
        <v>407</v>
      </c>
      <c r="E334" s="130" t="s">
        <v>38</v>
      </c>
      <c r="F334" s="130" t="s">
        <v>412</v>
      </c>
      <c r="G334" s="129">
        <v>2022</v>
      </c>
      <c r="H334" s="130" t="s">
        <v>135</v>
      </c>
      <c r="I334" s="130" t="s">
        <v>178</v>
      </c>
      <c r="J334" s="130">
        <v>119.84894418716399</v>
      </c>
      <c r="K334" s="130">
        <v>0.246268604464391</v>
      </c>
    </row>
    <row r="335" spans="1:11" x14ac:dyDescent="0.5">
      <c r="A335" s="129" t="s">
        <v>409</v>
      </c>
      <c r="B335" s="129">
        <v>0</v>
      </c>
      <c r="C335" s="129" t="s">
        <v>407</v>
      </c>
      <c r="D335" s="130" t="s">
        <v>407</v>
      </c>
      <c r="E335" s="130" t="s">
        <v>40</v>
      </c>
      <c r="F335" s="130" t="s">
        <v>414</v>
      </c>
      <c r="G335" s="129">
        <v>2022</v>
      </c>
      <c r="H335" s="130" t="s">
        <v>133</v>
      </c>
      <c r="I335" s="130" t="s">
        <v>174</v>
      </c>
      <c r="J335" s="130">
        <v>246167.53515625</v>
      </c>
      <c r="K335" s="130">
        <v>1304.7643372826101</v>
      </c>
    </row>
    <row r="336" spans="1:11" x14ac:dyDescent="0.5">
      <c r="A336" s="129" t="s">
        <v>409</v>
      </c>
      <c r="B336" s="129">
        <v>0</v>
      </c>
      <c r="C336" s="129" t="s">
        <v>407</v>
      </c>
      <c r="D336" s="130" t="s">
        <v>407</v>
      </c>
      <c r="E336" s="130" t="s">
        <v>40</v>
      </c>
      <c r="F336" s="130" t="s">
        <v>414</v>
      </c>
      <c r="G336" s="129">
        <v>2022</v>
      </c>
      <c r="H336" s="130" t="s">
        <v>133</v>
      </c>
      <c r="I336" s="130" t="s">
        <v>175</v>
      </c>
      <c r="J336" s="130">
        <v>246167.53515625</v>
      </c>
      <c r="K336" s="130">
        <v>1304.7643372826101</v>
      </c>
    </row>
    <row r="337" spans="1:11" x14ac:dyDescent="0.5">
      <c r="A337" s="129" t="s">
        <v>409</v>
      </c>
      <c r="B337" s="129">
        <v>0</v>
      </c>
      <c r="C337" s="129" t="s">
        <v>407</v>
      </c>
      <c r="D337" s="130" t="s">
        <v>407</v>
      </c>
      <c r="E337" s="130" t="s">
        <v>40</v>
      </c>
      <c r="F337" s="130" t="s">
        <v>414</v>
      </c>
      <c r="G337" s="129">
        <v>2022</v>
      </c>
      <c r="H337" s="130" t="s">
        <v>134</v>
      </c>
      <c r="I337" s="130" t="s">
        <v>176</v>
      </c>
      <c r="J337" s="130">
        <v>558.73826599121105</v>
      </c>
      <c r="K337" s="130">
        <v>2.9614860326911399</v>
      </c>
    </row>
    <row r="338" spans="1:11" x14ac:dyDescent="0.5">
      <c r="A338" s="129" t="s">
        <v>409</v>
      </c>
      <c r="B338" s="129">
        <v>0</v>
      </c>
      <c r="C338" s="129" t="s">
        <v>407</v>
      </c>
      <c r="D338" s="130" t="s">
        <v>407</v>
      </c>
      <c r="E338" s="130" t="s">
        <v>40</v>
      </c>
      <c r="F338" s="130" t="s">
        <v>414</v>
      </c>
      <c r="G338" s="129">
        <v>2022</v>
      </c>
      <c r="H338" s="130" t="s">
        <v>134</v>
      </c>
      <c r="I338" s="130" t="s">
        <v>177</v>
      </c>
      <c r="J338" s="130">
        <v>558.73826599121105</v>
      </c>
      <c r="K338" s="130">
        <v>2.9614860326911399</v>
      </c>
    </row>
    <row r="339" spans="1:11" x14ac:dyDescent="0.5">
      <c r="A339" s="129" t="s">
        <v>409</v>
      </c>
      <c r="B339" s="129">
        <v>0</v>
      </c>
      <c r="C339" s="129" t="s">
        <v>407</v>
      </c>
      <c r="D339" s="130" t="s">
        <v>407</v>
      </c>
      <c r="E339" s="130" t="s">
        <v>38</v>
      </c>
      <c r="F339" s="130" t="s">
        <v>339</v>
      </c>
      <c r="G339" s="129">
        <v>2023</v>
      </c>
      <c r="H339" s="130" t="s">
        <v>133</v>
      </c>
      <c r="I339" s="130" t="s">
        <v>174</v>
      </c>
      <c r="J339" s="130">
        <v>1106144.6484375</v>
      </c>
      <c r="K339" s="130">
        <v>1950.3505246679399</v>
      </c>
    </row>
    <row r="340" spans="1:11" x14ac:dyDescent="0.5">
      <c r="A340" s="129" t="s">
        <v>409</v>
      </c>
      <c r="B340" s="129">
        <v>0</v>
      </c>
      <c r="C340" s="129" t="s">
        <v>407</v>
      </c>
      <c r="D340" s="130" t="s">
        <v>407</v>
      </c>
      <c r="E340" s="130" t="s">
        <v>38</v>
      </c>
      <c r="F340" s="130" t="s">
        <v>339</v>
      </c>
      <c r="G340" s="129">
        <v>2023</v>
      </c>
      <c r="H340" s="130" t="s">
        <v>133</v>
      </c>
      <c r="I340" s="130" t="s">
        <v>175</v>
      </c>
      <c r="J340" s="130">
        <v>1106144.6484375</v>
      </c>
      <c r="K340" s="130">
        <v>1950.3505246679399</v>
      </c>
    </row>
    <row r="341" spans="1:11" x14ac:dyDescent="0.5">
      <c r="A341" s="129" t="s">
        <v>409</v>
      </c>
      <c r="B341" s="129">
        <v>0</v>
      </c>
      <c r="C341" s="129" t="s">
        <v>407</v>
      </c>
      <c r="D341" s="130" t="s">
        <v>407</v>
      </c>
      <c r="E341" s="130" t="s">
        <v>38</v>
      </c>
      <c r="F341" s="130" t="s">
        <v>339</v>
      </c>
      <c r="G341" s="129">
        <v>2023</v>
      </c>
      <c r="H341" s="130" t="s">
        <v>134</v>
      </c>
      <c r="I341" s="130" t="s">
        <v>176</v>
      </c>
      <c r="J341" s="130">
        <v>261.31528186798101</v>
      </c>
      <c r="K341" s="130">
        <v>0.460750252883939</v>
      </c>
    </row>
    <row r="342" spans="1:11" x14ac:dyDescent="0.5">
      <c r="A342" s="129" t="s">
        <v>409</v>
      </c>
      <c r="B342" s="129">
        <v>0</v>
      </c>
      <c r="C342" s="129" t="s">
        <v>407</v>
      </c>
      <c r="D342" s="130" t="s">
        <v>407</v>
      </c>
      <c r="E342" s="130" t="s">
        <v>38</v>
      </c>
      <c r="F342" s="130" t="s">
        <v>339</v>
      </c>
      <c r="G342" s="129">
        <v>2023</v>
      </c>
      <c r="H342" s="130" t="s">
        <v>134</v>
      </c>
      <c r="I342" s="130" t="s">
        <v>177</v>
      </c>
      <c r="J342" s="130">
        <v>261.31528186798101</v>
      </c>
      <c r="K342" s="130">
        <v>0.460750252883939</v>
      </c>
    </row>
    <row r="343" spans="1:11" x14ac:dyDescent="0.5">
      <c r="A343" s="129" t="s">
        <v>409</v>
      </c>
      <c r="B343" s="129">
        <v>0</v>
      </c>
      <c r="C343" s="129" t="s">
        <v>407</v>
      </c>
      <c r="D343" s="130" t="s">
        <v>407</v>
      </c>
      <c r="E343" s="130" t="s">
        <v>38</v>
      </c>
      <c r="F343" s="130" t="s">
        <v>339</v>
      </c>
      <c r="G343" s="129">
        <v>2023</v>
      </c>
      <c r="H343" s="130" t="s">
        <v>135</v>
      </c>
      <c r="I343" s="130" t="s">
        <v>178</v>
      </c>
      <c r="J343" s="130">
        <v>1108.4697227478</v>
      </c>
      <c r="K343" s="130">
        <v>1.95445020327217</v>
      </c>
    </row>
    <row r="344" spans="1:11" x14ac:dyDescent="0.5">
      <c r="A344" s="129" t="s">
        <v>409</v>
      </c>
      <c r="B344" s="129">
        <v>0</v>
      </c>
      <c r="C344" s="129" t="s">
        <v>407</v>
      </c>
      <c r="D344" s="130" t="s">
        <v>407</v>
      </c>
      <c r="E344" s="130" t="s">
        <v>38</v>
      </c>
      <c r="F344" s="130" t="s">
        <v>340</v>
      </c>
      <c r="G344" s="129">
        <v>2023</v>
      </c>
      <c r="H344" s="130" t="s">
        <v>133</v>
      </c>
      <c r="I344" s="130" t="s">
        <v>174</v>
      </c>
      <c r="J344" s="130">
        <v>1087934.28515625</v>
      </c>
      <c r="K344" s="130">
        <v>1950.3499658637099</v>
      </c>
    </row>
    <row r="345" spans="1:11" x14ac:dyDescent="0.5">
      <c r="A345" s="129" t="s">
        <v>409</v>
      </c>
      <c r="B345" s="129">
        <v>0</v>
      </c>
      <c r="C345" s="129" t="s">
        <v>407</v>
      </c>
      <c r="D345" s="130" t="s">
        <v>407</v>
      </c>
      <c r="E345" s="130" t="s">
        <v>38</v>
      </c>
      <c r="F345" s="130" t="s">
        <v>340</v>
      </c>
      <c r="G345" s="129">
        <v>2023</v>
      </c>
      <c r="H345" s="130" t="s">
        <v>133</v>
      </c>
      <c r="I345" s="130" t="s">
        <v>175</v>
      </c>
      <c r="J345" s="130">
        <v>1087934.28515625</v>
      </c>
      <c r="K345" s="130">
        <v>1950.3499658637099</v>
      </c>
    </row>
    <row r="346" spans="1:11" x14ac:dyDescent="0.5">
      <c r="A346" s="129" t="s">
        <v>409</v>
      </c>
      <c r="B346" s="129">
        <v>0</v>
      </c>
      <c r="C346" s="129" t="s">
        <v>407</v>
      </c>
      <c r="D346" s="130" t="s">
        <v>407</v>
      </c>
      <c r="E346" s="130" t="s">
        <v>38</v>
      </c>
      <c r="F346" s="130" t="s">
        <v>340</v>
      </c>
      <c r="G346" s="129">
        <v>2023</v>
      </c>
      <c r="H346" s="130" t="s">
        <v>134</v>
      </c>
      <c r="I346" s="130" t="s">
        <v>176</v>
      </c>
      <c r="J346" s="130">
        <v>341.27121067047102</v>
      </c>
      <c r="K346" s="130">
        <v>0.61180007043871198</v>
      </c>
    </row>
    <row r="347" spans="1:11" x14ac:dyDescent="0.5">
      <c r="A347" s="129" t="s">
        <v>409</v>
      </c>
      <c r="B347" s="129">
        <v>0</v>
      </c>
      <c r="C347" s="129" t="s">
        <v>407</v>
      </c>
      <c r="D347" s="130" t="s">
        <v>407</v>
      </c>
      <c r="E347" s="130" t="s">
        <v>38</v>
      </c>
      <c r="F347" s="130" t="s">
        <v>340</v>
      </c>
      <c r="G347" s="129">
        <v>2023</v>
      </c>
      <c r="H347" s="130" t="s">
        <v>134</v>
      </c>
      <c r="I347" s="130" t="s">
        <v>177</v>
      </c>
      <c r="J347" s="130">
        <v>341.27121067047102</v>
      </c>
      <c r="K347" s="130">
        <v>0.61180007043871198</v>
      </c>
    </row>
    <row r="348" spans="1:11" x14ac:dyDescent="0.5">
      <c r="A348" s="129" t="s">
        <v>409</v>
      </c>
      <c r="B348" s="129">
        <v>0</v>
      </c>
      <c r="C348" s="129" t="s">
        <v>407</v>
      </c>
      <c r="D348" s="130" t="s">
        <v>407</v>
      </c>
      <c r="E348" s="130" t="s">
        <v>38</v>
      </c>
      <c r="F348" s="130" t="s">
        <v>340</v>
      </c>
      <c r="G348" s="129">
        <v>2023</v>
      </c>
      <c r="H348" s="130" t="s">
        <v>135</v>
      </c>
      <c r="I348" s="130" t="s">
        <v>178</v>
      </c>
      <c r="J348" s="130">
        <v>1090.2212333679199</v>
      </c>
      <c r="K348" s="130">
        <v>1.95444966271315</v>
      </c>
    </row>
    <row r="349" spans="1:11" x14ac:dyDescent="0.5">
      <c r="A349" s="129" t="s">
        <v>409</v>
      </c>
      <c r="B349" s="129">
        <v>0</v>
      </c>
      <c r="C349" s="129" t="s">
        <v>407</v>
      </c>
      <c r="D349" s="130" t="s">
        <v>407</v>
      </c>
      <c r="E349" s="130" t="s">
        <v>40</v>
      </c>
      <c r="F349" s="130" t="s">
        <v>414</v>
      </c>
      <c r="G349" s="129">
        <v>2023</v>
      </c>
      <c r="H349" s="130" t="s">
        <v>133</v>
      </c>
      <c r="I349" s="130" t="s">
        <v>174</v>
      </c>
      <c r="J349" s="130">
        <v>308416.796875</v>
      </c>
      <c r="K349" s="130">
        <v>1304.7643816780301</v>
      </c>
    </row>
    <row r="350" spans="1:11" x14ac:dyDescent="0.5">
      <c r="A350" s="129" t="s">
        <v>409</v>
      </c>
      <c r="B350" s="129">
        <v>0</v>
      </c>
      <c r="C350" s="129" t="s">
        <v>407</v>
      </c>
      <c r="D350" s="130" t="s">
        <v>407</v>
      </c>
      <c r="E350" s="130" t="s">
        <v>40</v>
      </c>
      <c r="F350" s="130" t="s">
        <v>414</v>
      </c>
      <c r="G350" s="129">
        <v>2023</v>
      </c>
      <c r="H350" s="130" t="s">
        <v>133</v>
      </c>
      <c r="I350" s="130" t="s">
        <v>175</v>
      </c>
      <c r="J350" s="130">
        <v>308416.796875</v>
      </c>
      <c r="K350" s="130">
        <v>1304.7643816780301</v>
      </c>
    </row>
    <row r="351" spans="1:11" x14ac:dyDescent="0.5">
      <c r="A351" s="129" t="s">
        <v>409</v>
      </c>
      <c r="B351" s="129">
        <v>0</v>
      </c>
      <c r="C351" s="129" t="s">
        <v>407</v>
      </c>
      <c r="D351" s="130" t="s">
        <v>407</v>
      </c>
      <c r="E351" s="130" t="s">
        <v>40</v>
      </c>
      <c r="F351" s="130" t="s">
        <v>414</v>
      </c>
      <c r="G351" s="129">
        <v>2023</v>
      </c>
      <c r="H351" s="130" t="s">
        <v>134</v>
      </c>
      <c r="I351" s="130" t="s">
        <v>176</v>
      </c>
      <c r="J351" s="130">
        <v>700.02839660644497</v>
      </c>
      <c r="K351" s="130">
        <v>2.9614861751289698</v>
      </c>
    </row>
    <row r="352" spans="1:11" x14ac:dyDescent="0.5">
      <c r="A352" s="129" t="s">
        <v>409</v>
      </c>
      <c r="B352" s="129">
        <v>0</v>
      </c>
      <c r="C352" s="129" t="s">
        <v>407</v>
      </c>
      <c r="D352" s="130" t="s">
        <v>407</v>
      </c>
      <c r="E352" s="130" t="s">
        <v>40</v>
      </c>
      <c r="F352" s="130" t="s">
        <v>414</v>
      </c>
      <c r="G352" s="129">
        <v>2023</v>
      </c>
      <c r="H352" s="130" t="s">
        <v>134</v>
      </c>
      <c r="I352" s="130" t="s">
        <v>177</v>
      </c>
      <c r="J352" s="130">
        <v>700.02839660644497</v>
      </c>
      <c r="K352" s="130">
        <v>2.9614861751289698</v>
      </c>
    </row>
    <row r="353" spans="1:11" x14ac:dyDescent="0.5">
      <c r="A353" s="129" t="s">
        <v>409</v>
      </c>
      <c r="B353" s="129">
        <v>0</v>
      </c>
      <c r="C353" s="129" t="s">
        <v>407</v>
      </c>
      <c r="D353" s="130" t="s">
        <v>407</v>
      </c>
      <c r="E353" s="130" t="s">
        <v>38</v>
      </c>
      <c r="F353" s="130" t="s">
        <v>339</v>
      </c>
      <c r="G353" s="129">
        <v>2024</v>
      </c>
      <c r="H353" s="130" t="s">
        <v>133</v>
      </c>
      <c r="I353" s="130" t="s">
        <v>174</v>
      </c>
      <c r="J353" s="130">
        <v>1103717.96875</v>
      </c>
      <c r="K353" s="130">
        <v>1950.3500827420601</v>
      </c>
    </row>
    <row r="354" spans="1:11" x14ac:dyDescent="0.5">
      <c r="A354" s="129" t="s">
        <v>409</v>
      </c>
      <c r="B354" s="129">
        <v>0</v>
      </c>
      <c r="C354" s="129" t="s">
        <v>407</v>
      </c>
      <c r="D354" s="130" t="s">
        <v>407</v>
      </c>
      <c r="E354" s="130" t="s">
        <v>38</v>
      </c>
      <c r="F354" s="130" t="s">
        <v>339</v>
      </c>
      <c r="G354" s="129">
        <v>2024</v>
      </c>
      <c r="H354" s="130" t="s">
        <v>133</v>
      </c>
      <c r="I354" s="130" t="s">
        <v>175</v>
      </c>
      <c r="J354" s="130">
        <v>1103717.96875</v>
      </c>
      <c r="K354" s="130">
        <v>1950.3500827420601</v>
      </c>
    </row>
    <row r="355" spans="1:11" x14ac:dyDescent="0.5">
      <c r="A355" s="129" t="s">
        <v>409</v>
      </c>
      <c r="B355" s="129">
        <v>0</v>
      </c>
      <c r="C355" s="129" t="s">
        <v>407</v>
      </c>
      <c r="D355" s="130" t="s">
        <v>407</v>
      </c>
      <c r="E355" s="130" t="s">
        <v>38</v>
      </c>
      <c r="F355" s="130" t="s">
        <v>339</v>
      </c>
      <c r="G355" s="129">
        <v>2024</v>
      </c>
      <c r="H355" s="130" t="s">
        <v>134</v>
      </c>
      <c r="I355" s="130" t="s">
        <v>176</v>
      </c>
      <c r="J355" s="130">
        <v>260.74200534820602</v>
      </c>
      <c r="K355" s="130">
        <v>0.46075014995100799</v>
      </c>
    </row>
    <row r="356" spans="1:11" x14ac:dyDescent="0.5">
      <c r="A356" s="129" t="s">
        <v>409</v>
      </c>
      <c r="B356" s="129">
        <v>0</v>
      </c>
      <c r="C356" s="129" t="s">
        <v>407</v>
      </c>
      <c r="D356" s="130" t="s">
        <v>407</v>
      </c>
      <c r="E356" s="130" t="s">
        <v>38</v>
      </c>
      <c r="F356" s="130" t="s">
        <v>339</v>
      </c>
      <c r="G356" s="129">
        <v>2024</v>
      </c>
      <c r="H356" s="130" t="s">
        <v>134</v>
      </c>
      <c r="I356" s="130" t="s">
        <v>177</v>
      </c>
      <c r="J356" s="130">
        <v>260.74200534820602</v>
      </c>
      <c r="K356" s="130">
        <v>0.46075014995100799</v>
      </c>
    </row>
    <row r="357" spans="1:11" x14ac:dyDescent="0.5">
      <c r="A357" s="129" t="s">
        <v>409</v>
      </c>
      <c r="B357" s="129">
        <v>0</v>
      </c>
      <c r="C357" s="129" t="s">
        <v>407</v>
      </c>
      <c r="D357" s="130" t="s">
        <v>407</v>
      </c>
      <c r="E357" s="130" t="s">
        <v>38</v>
      </c>
      <c r="F357" s="130" t="s">
        <v>339</v>
      </c>
      <c r="G357" s="129">
        <v>2024</v>
      </c>
      <c r="H357" s="130" t="s">
        <v>135</v>
      </c>
      <c r="I357" s="130" t="s">
        <v>178</v>
      </c>
      <c r="J357" s="130">
        <v>1106.037940979</v>
      </c>
      <c r="K357" s="130">
        <v>1.95444973036658</v>
      </c>
    </row>
    <row r="358" spans="1:11" x14ac:dyDescent="0.5">
      <c r="A358" s="129" t="s">
        <v>409</v>
      </c>
      <c r="B358" s="129">
        <v>0</v>
      </c>
      <c r="C358" s="129" t="s">
        <v>407</v>
      </c>
      <c r="D358" s="130" t="s">
        <v>407</v>
      </c>
      <c r="E358" s="130" t="s">
        <v>38</v>
      </c>
      <c r="F358" s="130" t="s">
        <v>340</v>
      </c>
      <c r="G358" s="129">
        <v>2024</v>
      </c>
      <c r="H358" s="130" t="s">
        <v>133</v>
      </c>
      <c r="I358" s="130" t="s">
        <v>174</v>
      </c>
      <c r="J358" s="130">
        <v>1126656.98828125</v>
      </c>
      <c r="K358" s="130">
        <v>1950.3500749347099</v>
      </c>
    </row>
    <row r="359" spans="1:11" x14ac:dyDescent="0.5">
      <c r="A359" s="129" t="s">
        <v>409</v>
      </c>
      <c r="B359" s="129">
        <v>0</v>
      </c>
      <c r="C359" s="129" t="s">
        <v>407</v>
      </c>
      <c r="D359" s="130" t="s">
        <v>407</v>
      </c>
      <c r="E359" s="130" t="s">
        <v>38</v>
      </c>
      <c r="F359" s="130" t="s">
        <v>340</v>
      </c>
      <c r="G359" s="129">
        <v>2024</v>
      </c>
      <c r="H359" s="130" t="s">
        <v>133</v>
      </c>
      <c r="I359" s="130" t="s">
        <v>175</v>
      </c>
      <c r="J359" s="130">
        <v>1126656.98828125</v>
      </c>
      <c r="K359" s="130">
        <v>1950.3500749347099</v>
      </c>
    </row>
    <row r="360" spans="1:11" x14ac:dyDescent="0.5">
      <c r="A360" s="129" t="s">
        <v>409</v>
      </c>
      <c r="B360" s="129">
        <v>0</v>
      </c>
      <c r="C360" s="129" t="s">
        <v>407</v>
      </c>
      <c r="D360" s="130" t="s">
        <v>407</v>
      </c>
      <c r="E360" s="130" t="s">
        <v>38</v>
      </c>
      <c r="F360" s="130" t="s">
        <v>340</v>
      </c>
      <c r="G360" s="129">
        <v>2024</v>
      </c>
      <c r="H360" s="130" t="s">
        <v>134</v>
      </c>
      <c r="I360" s="130" t="s">
        <v>176</v>
      </c>
      <c r="J360" s="130">
        <v>353.41803359985403</v>
      </c>
      <c r="K360" s="130">
        <v>0.61180011360442099</v>
      </c>
    </row>
    <row r="361" spans="1:11" x14ac:dyDescent="0.5">
      <c r="A361" s="129" t="s">
        <v>409</v>
      </c>
      <c r="B361" s="129">
        <v>0</v>
      </c>
      <c r="C361" s="129" t="s">
        <v>407</v>
      </c>
      <c r="D361" s="130" t="s">
        <v>407</v>
      </c>
      <c r="E361" s="130" t="s">
        <v>38</v>
      </c>
      <c r="F361" s="130" t="s">
        <v>340</v>
      </c>
      <c r="G361" s="129">
        <v>2024</v>
      </c>
      <c r="H361" s="130" t="s">
        <v>134</v>
      </c>
      <c r="I361" s="130" t="s">
        <v>177</v>
      </c>
      <c r="J361" s="130">
        <v>353.41803359985403</v>
      </c>
      <c r="K361" s="130">
        <v>0.61180011360442099</v>
      </c>
    </row>
    <row r="362" spans="1:11" x14ac:dyDescent="0.5">
      <c r="A362" s="129" t="s">
        <v>409</v>
      </c>
      <c r="B362" s="129">
        <v>0</v>
      </c>
      <c r="C362" s="129" t="s">
        <v>407</v>
      </c>
      <c r="D362" s="130" t="s">
        <v>407</v>
      </c>
      <c r="E362" s="130" t="s">
        <v>38</v>
      </c>
      <c r="F362" s="130" t="s">
        <v>340</v>
      </c>
      <c r="G362" s="129">
        <v>2024</v>
      </c>
      <c r="H362" s="130" t="s">
        <v>135</v>
      </c>
      <c r="I362" s="130" t="s">
        <v>178</v>
      </c>
      <c r="J362" s="130">
        <v>1129.0253143310499</v>
      </c>
      <c r="K362" s="130">
        <v>1.9544497806471299</v>
      </c>
    </row>
    <row r="363" spans="1:11" x14ac:dyDescent="0.5">
      <c r="A363" s="129" t="s">
        <v>409</v>
      </c>
      <c r="B363" s="129">
        <v>0</v>
      </c>
      <c r="C363" s="129" t="s">
        <v>407</v>
      </c>
      <c r="D363" s="130" t="s">
        <v>407</v>
      </c>
      <c r="E363" s="130" t="s">
        <v>40</v>
      </c>
      <c r="F363" s="130" t="s">
        <v>414</v>
      </c>
      <c r="G363" s="129">
        <v>2024</v>
      </c>
      <c r="H363" s="130" t="s">
        <v>133</v>
      </c>
      <c r="I363" s="130" t="s">
        <v>174</v>
      </c>
      <c r="J363" s="130">
        <v>308416.796875</v>
      </c>
      <c r="K363" s="130">
        <v>1304.76430198305</v>
      </c>
    </row>
    <row r="364" spans="1:11" x14ac:dyDescent="0.5">
      <c r="A364" s="129" t="s">
        <v>409</v>
      </c>
      <c r="B364" s="129">
        <v>0</v>
      </c>
      <c r="C364" s="129" t="s">
        <v>407</v>
      </c>
      <c r="D364" s="130" t="s">
        <v>407</v>
      </c>
      <c r="E364" s="130" t="s">
        <v>40</v>
      </c>
      <c r="F364" s="130" t="s">
        <v>414</v>
      </c>
      <c r="G364" s="129">
        <v>2024</v>
      </c>
      <c r="H364" s="130" t="s">
        <v>133</v>
      </c>
      <c r="I364" s="130" t="s">
        <v>175</v>
      </c>
      <c r="J364" s="130">
        <v>308416.796875</v>
      </c>
      <c r="K364" s="130">
        <v>1304.76430198305</v>
      </c>
    </row>
    <row r="365" spans="1:11" x14ac:dyDescent="0.5">
      <c r="A365" s="129" t="s">
        <v>409</v>
      </c>
      <c r="B365" s="129">
        <v>0</v>
      </c>
      <c r="C365" s="129" t="s">
        <v>407</v>
      </c>
      <c r="D365" s="130" t="s">
        <v>407</v>
      </c>
      <c r="E365" s="130" t="s">
        <v>40</v>
      </c>
      <c r="F365" s="130" t="s">
        <v>414</v>
      </c>
      <c r="G365" s="129">
        <v>2024</v>
      </c>
      <c r="H365" s="130" t="s">
        <v>134</v>
      </c>
      <c r="I365" s="130" t="s">
        <v>176</v>
      </c>
      <c r="J365" s="130">
        <v>700.02839660644497</v>
      </c>
      <c r="K365" s="130">
        <v>2.9614859026448199</v>
      </c>
    </row>
    <row r="366" spans="1:11" x14ac:dyDescent="0.5">
      <c r="A366" s="129" t="s">
        <v>409</v>
      </c>
      <c r="B366" s="129">
        <v>0</v>
      </c>
      <c r="C366" s="129" t="s">
        <v>407</v>
      </c>
      <c r="D366" s="130" t="s">
        <v>407</v>
      </c>
      <c r="E366" s="130" t="s">
        <v>40</v>
      </c>
      <c r="F366" s="130" t="s">
        <v>414</v>
      </c>
      <c r="G366" s="129">
        <v>2024</v>
      </c>
      <c r="H366" s="130" t="s">
        <v>134</v>
      </c>
      <c r="I366" s="130" t="s">
        <v>177</v>
      </c>
      <c r="J366" s="130">
        <v>700.02839660644497</v>
      </c>
      <c r="K366" s="130">
        <v>2.9614859026448199</v>
      </c>
    </row>
    <row r="367" spans="1:11" x14ac:dyDescent="0.5">
      <c r="A367" s="129" t="s">
        <v>409</v>
      </c>
      <c r="B367" s="129">
        <v>0</v>
      </c>
      <c r="C367" s="129" t="s">
        <v>407</v>
      </c>
      <c r="D367" s="130" t="s">
        <v>407</v>
      </c>
      <c r="E367" s="130" t="s">
        <v>38</v>
      </c>
      <c r="F367" s="130" t="s">
        <v>339</v>
      </c>
      <c r="G367" s="129">
        <v>2025</v>
      </c>
      <c r="H367" s="130" t="s">
        <v>133</v>
      </c>
      <c r="I367" s="130" t="s">
        <v>174</v>
      </c>
      <c r="J367" s="130">
        <v>1190760.90234375</v>
      </c>
      <c r="K367" s="130">
        <v>1950.3498593499401</v>
      </c>
    </row>
    <row r="368" spans="1:11" x14ac:dyDescent="0.5">
      <c r="A368" s="129" t="s">
        <v>409</v>
      </c>
      <c r="B368" s="129">
        <v>0</v>
      </c>
      <c r="C368" s="129" t="s">
        <v>407</v>
      </c>
      <c r="D368" s="130" t="s">
        <v>407</v>
      </c>
      <c r="E368" s="130" t="s">
        <v>38</v>
      </c>
      <c r="F368" s="130" t="s">
        <v>339</v>
      </c>
      <c r="G368" s="129">
        <v>2025</v>
      </c>
      <c r="H368" s="130" t="s">
        <v>133</v>
      </c>
      <c r="I368" s="130" t="s">
        <v>175</v>
      </c>
      <c r="J368" s="130">
        <v>1190760.90234375</v>
      </c>
      <c r="K368" s="130">
        <v>1950.3498593499401</v>
      </c>
    </row>
    <row r="369" spans="1:11" x14ac:dyDescent="0.5">
      <c r="A369" s="129" t="s">
        <v>409</v>
      </c>
      <c r="B369" s="129">
        <v>0</v>
      </c>
      <c r="C369" s="129" t="s">
        <v>407</v>
      </c>
      <c r="D369" s="130" t="s">
        <v>407</v>
      </c>
      <c r="E369" s="130" t="s">
        <v>38</v>
      </c>
      <c r="F369" s="130" t="s">
        <v>339</v>
      </c>
      <c r="G369" s="129">
        <v>2025</v>
      </c>
      <c r="H369" s="130" t="s">
        <v>134</v>
      </c>
      <c r="I369" s="130" t="s">
        <v>176</v>
      </c>
      <c r="J369" s="130">
        <v>281.30500221252402</v>
      </c>
      <c r="K369" s="130">
        <v>0.46075010319832099</v>
      </c>
    </row>
    <row r="370" spans="1:11" x14ac:dyDescent="0.5">
      <c r="A370" s="129" t="s">
        <v>409</v>
      </c>
      <c r="B370" s="129">
        <v>0</v>
      </c>
      <c r="C370" s="129" t="s">
        <v>407</v>
      </c>
      <c r="D370" s="130" t="s">
        <v>407</v>
      </c>
      <c r="E370" s="130" t="s">
        <v>38</v>
      </c>
      <c r="F370" s="130" t="s">
        <v>339</v>
      </c>
      <c r="G370" s="129">
        <v>2025</v>
      </c>
      <c r="H370" s="130" t="s">
        <v>134</v>
      </c>
      <c r="I370" s="130" t="s">
        <v>177</v>
      </c>
      <c r="J370" s="130">
        <v>281.30500221252402</v>
      </c>
      <c r="K370" s="130">
        <v>0.46075010319832099</v>
      </c>
    </row>
    <row r="371" spans="1:11" x14ac:dyDescent="0.5">
      <c r="A371" s="129" t="s">
        <v>409</v>
      </c>
      <c r="B371" s="129">
        <v>0</v>
      </c>
      <c r="C371" s="129" t="s">
        <v>407</v>
      </c>
      <c r="D371" s="130" t="s">
        <v>407</v>
      </c>
      <c r="E371" s="130" t="s">
        <v>38</v>
      </c>
      <c r="F371" s="130" t="s">
        <v>339</v>
      </c>
      <c r="G371" s="129">
        <v>2025</v>
      </c>
      <c r="H371" s="130" t="s">
        <v>135</v>
      </c>
      <c r="I371" s="130" t="s">
        <v>178</v>
      </c>
      <c r="J371" s="130">
        <v>1193.2638816833501</v>
      </c>
      <c r="K371" s="130">
        <v>1.9544495947609799</v>
      </c>
    </row>
    <row r="372" spans="1:11" x14ac:dyDescent="0.5">
      <c r="A372" s="129" t="s">
        <v>409</v>
      </c>
      <c r="B372" s="129">
        <v>0</v>
      </c>
      <c r="C372" s="129" t="s">
        <v>407</v>
      </c>
      <c r="D372" s="130" t="s">
        <v>407</v>
      </c>
      <c r="E372" s="130" t="s">
        <v>38</v>
      </c>
      <c r="F372" s="130" t="s">
        <v>340</v>
      </c>
      <c r="G372" s="129">
        <v>2025</v>
      </c>
      <c r="H372" s="130" t="s">
        <v>133</v>
      </c>
      <c r="I372" s="130" t="s">
        <v>174</v>
      </c>
      <c r="J372" s="130">
        <v>1217331.47265625</v>
      </c>
      <c r="K372" s="130">
        <v>1950.35020755191</v>
      </c>
    </row>
    <row r="373" spans="1:11" x14ac:dyDescent="0.5">
      <c r="A373" s="129" t="s">
        <v>409</v>
      </c>
      <c r="B373" s="129">
        <v>0</v>
      </c>
      <c r="C373" s="129" t="s">
        <v>407</v>
      </c>
      <c r="D373" s="130" t="s">
        <v>407</v>
      </c>
      <c r="E373" s="130" t="s">
        <v>38</v>
      </c>
      <c r="F373" s="130" t="s">
        <v>340</v>
      </c>
      <c r="G373" s="129">
        <v>2025</v>
      </c>
      <c r="H373" s="130" t="s">
        <v>133</v>
      </c>
      <c r="I373" s="130" t="s">
        <v>175</v>
      </c>
      <c r="J373" s="130">
        <v>1217331.47265625</v>
      </c>
      <c r="K373" s="130">
        <v>1950.35020755191</v>
      </c>
    </row>
    <row r="374" spans="1:11" x14ac:dyDescent="0.5">
      <c r="A374" s="129" t="s">
        <v>409</v>
      </c>
      <c r="B374" s="129">
        <v>0</v>
      </c>
      <c r="C374" s="129" t="s">
        <v>407</v>
      </c>
      <c r="D374" s="130" t="s">
        <v>407</v>
      </c>
      <c r="E374" s="130" t="s">
        <v>38</v>
      </c>
      <c r="F374" s="130" t="s">
        <v>340</v>
      </c>
      <c r="G374" s="129">
        <v>2025</v>
      </c>
      <c r="H374" s="130" t="s">
        <v>134</v>
      </c>
      <c r="I374" s="130" t="s">
        <v>176</v>
      </c>
      <c r="J374" s="130">
        <v>381.86147308349598</v>
      </c>
      <c r="K374" s="130">
        <v>0.61180013312866199</v>
      </c>
    </row>
    <row r="375" spans="1:11" x14ac:dyDescent="0.5">
      <c r="A375" s="129" t="s">
        <v>409</v>
      </c>
      <c r="B375" s="129">
        <v>0</v>
      </c>
      <c r="C375" s="129" t="s">
        <v>407</v>
      </c>
      <c r="D375" s="130" t="s">
        <v>407</v>
      </c>
      <c r="E375" s="130" t="s">
        <v>38</v>
      </c>
      <c r="F375" s="130" t="s">
        <v>340</v>
      </c>
      <c r="G375" s="129">
        <v>2025</v>
      </c>
      <c r="H375" s="130" t="s">
        <v>134</v>
      </c>
      <c r="I375" s="130" t="s">
        <v>177</v>
      </c>
      <c r="J375" s="130">
        <v>381.86147308349598</v>
      </c>
      <c r="K375" s="130">
        <v>0.61180013312866199</v>
      </c>
    </row>
    <row r="376" spans="1:11" x14ac:dyDescent="0.5">
      <c r="A376" s="129" t="s">
        <v>409</v>
      </c>
      <c r="B376" s="129">
        <v>0</v>
      </c>
      <c r="C376" s="129" t="s">
        <v>407</v>
      </c>
      <c r="D376" s="130" t="s">
        <v>407</v>
      </c>
      <c r="E376" s="130" t="s">
        <v>38</v>
      </c>
      <c r="F376" s="130" t="s">
        <v>340</v>
      </c>
      <c r="G376" s="129">
        <v>2025</v>
      </c>
      <c r="H376" s="130" t="s">
        <v>135</v>
      </c>
      <c r="I376" s="130" t="s">
        <v>178</v>
      </c>
      <c r="J376" s="130">
        <v>1219.8904151916499</v>
      </c>
      <c r="K376" s="130">
        <v>1.95445000619958</v>
      </c>
    </row>
    <row r="377" spans="1:11" x14ac:dyDescent="0.5">
      <c r="A377" s="129" t="s">
        <v>409</v>
      </c>
      <c r="B377" s="129">
        <v>0</v>
      </c>
      <c r="C377" s="129" t="s">
        <v>407</v>
      </c>
      <c r="D377" s="130" t="s">
        <v>407</v>
      </c>
      <c r="E377" s="130" t="s">
        <v>40</v>
      </c>
      <c r="F377" s="130" t="s">
        <v>414</v>
      </c>
      <c r="G377" s="129">
        <v>2025</v>
      </c>
      <c r="H377" s="130" t="s">
        <v>133</v>
      </c>
      <c r="I377" s="130" t="s">
        <v>174</v>
      </c>
      <c r="J377" s="130">
        <v>186747.78515625</v>
      </c>
      <c r="K377" s="130">
        <v>1304.76434859097</v>
      </c>
    </row>
    <row r="378" spans="1:11" x14ac:dyDescent="0.5">
      <c r="A378" s="129" t="s">
        <v>409</v>
      </c>
      <c r="B378" s="129">
        <v>0</v>
      </c>
      <c r="C378" s="129" t="s">
        <v>407</v>
      </c>
      <c r="D378" s="130" t="s">
        <v>407</v>
      </c>
      <c r="E378" s="130" t="s">
        <v>40</v>
      </c>
      <c r="F378" s="130" t="s">
        <v>414</v>
      </c>
      <c r="G378" s="129">
        <v>2025</v>
      </c>
      <c r="H378" s="130" t="s">
        <v>133</v>
      </c>
      <c r="I378" s="130" t="s">
        <v>175</v>
      </c>
      <c r="J378" s="130">
        <v>186747.78515625</v>
      </c>
      <c r="K378" s="130">
        <v>1304.76434859097</v>
      </c>
    </row>
    <row r="379" spans="1:11" x14ac:dyDescent="0.5">
      <c r="A379" s="129" t="s">
        <v>409</v>
      </c>
      <c r="B379" s="129">
        <v>0</v>
      </c>
      <c r="C379" s="129" t="s">
        <v>407</v>
      </c>
      <c r="D379" s="130" t="s">
        <v>407</v>
      </c>
      <c r="E379" s="130" t="s">
        <v>40</v>
      </c>
      <c r="F379" s="130" t="s">
        <v>414</v>
      </c>
      <c r="G379" s="129">
        <v>2025</v>
      </c>
      <c r="H379" s="130" t="s">
        <v>134</v>
      </c>
      <c r="I379" s="130" t="s">
        <v>176</v>
      </c>
      <c r="J379" s="130">
        <v>423.87040710449202</v>
      </c>
      <c r="K379" s="130">
        <v>2.9614860516018102</v>
      </c>
    </row>
    <row r="380" spans="1:11" x14ac:dyDescent="0.5">
      <c r="A380" s="129" t="s">
        <v>409</v>
      </c>
      <c r="B380" s="129">
        <v>0</v>
      </c>
      <c r="C380" s="129" t="s">
        <v>407</v>
      </c>
      <c r="D380" s="130" t="s">
        <v>407</v>
      </c>
      <c r="E380" s="130" t="s">
        <v>40</v>
      </c>
      <c r="F380" s="130" t="s">
        <v>414</v>
      </c>
      <c r="G380" s="129">
        <v>2025</v>
      </c>
      <c r="H380" s="130" t="s">
        <v>134</v>
      </c>
      <c r="I380" s="130" t="s">
        <v>177</v>
      </c>
      <c r="J380" s="130">
        <v>423.87040710449202</v>
      </c>
      <c r="K380" s="130">
        <v>2.9614860516018102</v>
      </c>
    </row>
    <row r="381" spans="1:11" x14ac:dyDescent="0.5">
      <c r="A381" s="129" t="s">
        <v>409</v>
      </c>
      <c r="B381" s="129">
        <v>0</v>
      </c>
      <c r="C381" s="129" t="s">
        <v>407</v>
      </c>
      <c r="D381" s="130" t="s">
        <v>407</v>
      </c>
      <c r="E381" s="130" t="s">
        <v>38</v>
      </c>
      <c r="F381" s="130" t="s">
        <v>339</v>
      </c>
      <c r="G381" s="129">
        <v>2026</v>
      </c>
      <c r="H381" s="130" t="s">
        <v>133</v>
      </c>
      <c r="I381" s="130" t="s">
        <v>174</v>
      </c>
      <c r="J381" s="130">
        <v>1191702.69921875</v>
      </c>
      <c r="K381" s="130">
        <v>1950.35017196374</v>
      </c>
    </row>
    <row r="382" spans="1:11" x14ac:dyDescent="0.5">
      <c r="A382" s="129" t="s">
        <v>409</v>
      </c>
      <c r="B382" s="129">
        <v>0</v>
      </c>
      <c r="C382" s="129" t="s">
        <v>407</v>
      </c>
      <c r="D382" s="130" t="s">
        <v>407</v>
      </c>
      <c r="E382" s="130" t="s">
        <v>38</v>
      </c>
      <c r="F382" s="130" t="s">
        <v>339</v>
      </c>
      <c r="G382" s="129">
        <v>2026</v>
      </c>
      <c r="H382" s="130" t="s">
        <v>133</v>
      </c>
      <c r="I382" s="130" t="s">
        <v>175</v>
      </c>
      <c r="J382" s="130">
        <v>1191702.69921875</v>
      </c>
      <c r="K382" s="130">
        <v>1950.35017196374</v>
      </c>
    </row>
    <row r="383" spans="1:11" x14ac:dyDescent="0.5">
      <c r="A383" s="129" t="s">
        <v>409</v>
      </c>
      <c r="B383" s="129">
        <v>0</v>
      </c>
      <c r="C383" s="129" t="s">
        <v>407</v>
      </c>
      <c r="D383" s="130" t="s">
        <v>407</v>
      </c>
      <c r="E383" s="130" t="s">
        <v>38</v>
      </c>
      <c r="F383" s="130" t="s">
        <v>339</v>
      </c>
      <c r="G383" s="129">
        <v>2026</v>
      </c>
      <c r="H383" s="130" t="s">
        <v>134</v>
      </c>
      <c r="I383" s="130" t="s">
        <v>176</v>
      </c>
      <c r="J383" s="130">
        <v>281.52748870849598</v>
      </c>
      <c r="K383" s="130">
        <v>0.46075017622657399</v>
      </c>
    </row>
    <row r="384" spans="1:11" x14ac:dyDescent="0.5">
      <c r="A384" s="129" t="s">
        <v>409</v>
      </c>
      <c r="B384" s="129">
        <v>0</v>
      </c>
      <c r="C384" s="129" t="s">
        <v>407</v>
      </c>
      <c r="D384" s="130" t="s">
        <v>407</v>
      </c>
      <c r="E384" s="130" t="s">
        <v>38</v>
      </c>
      <c r="F384" s="130" t="s">
        <v>339</v>
      </c>
      <c r="G384" s="129">
        <v>2026</v>
      </c>
      <c r="H384" s="130" t="s">
        <v>134</v>
      </c>
      <c r="I384" s="130" t="s">
        <v>177</v>
      </c>
      <c r="J384" s="130">
        <v>281.52748870849598</v>
      </c>
      <c r="K384" s="130">
        <v>0.46075017622657399</v>
      </c>
    </row>
    <row r="385" spans="1:11" x14ac:dyDescent="0.5">
      <c r="A385" s="129" t="s">
        <v>409</v>
      </c>
      <c r="B385" s="129">
        <v>0</v>
      </c>
      <c r="C385" s="129" t="s">
        <v>407</v>
      </c>
      <c r="D385" s="130" t="s">
        <v>407</v>
      </c>
      <c r="E385" s="130" t="s">
        <v>38</v>
      </c>
      <c r="F385" s="130" t="s">
        <v>339</v>
      </c>
      <c r="G385" s="129">
        <v>2026</v>
      </c>
      <c r="H385" s="130" t="s">
        <v>135</v>
      </c>
      <c r="I385" s="130" t="s">
        <v>178</v>
      </c>
      <c r="J385" s="130">
        <v>1194.20763778687</v>
      </c>
      <c r="K385" s="130">
        <v>1.9544498809258499</v>
      </c>
    </row>
    <row r="386" spans="1:11" x14ac:dyDescent="0.5">
      <c r="A386" s="129" t="s">
        <v>409</v>
      </c>
      <c r="B386" s="129">
        <v>0</v>
      </c>
      <c r="C386" s="129" t="s">
        <v>407</v>
      </c>
      <c r="D386" s="130" t="s">
        <v>407</v>
      </c>
      <c r="E386" s="130" t="s">
        <v>38</v>
      </c>
      <c r="F386" s="130" t="s">
        <v>340</v>
      </c>
      <c r="G386" s="129">
        <v>2026</v>
      </c>
      <c r="H386" s="130" t="s">
        <v>133</v>
      </c>
      <c r="I386" s="130" t="s">
        <v>174</v>
      </c>
      <c r="J386" s="130">
        <v>1218311.875</v>
      </c>
      <c r="K386" s="130">
        <v>1950.35023776107</v>
      </c>
    </row>
    <row r="387" spans="1:11" x14ac:dyDescent="0.5">
      <c r="A387" s="129" t="s">
        <v>409</v>
      </c>
      <c r="B387" s="129">
        <v>0</v>
      </c>
      <c r="C387" s="129" t="s">
        <v>407</v>
      </c>
      <c r="D387" s="130" t="s">
        <v>407</v>
      </c>
      <c r="E387" s="130" t="s">
        <v>38</v>
      </c>
      <c r="F387" s="130" t="s">
        <v>340</v>
      </c>
      <c r="G387" s="129">
        <v>2026</v>
      </c>
      <c r="H387" s="130" t="s">
        <v>133</v>
      </c>
      <c r="I387" s="130" t="s">
        <v>175</v>
      </c>
      <c r="J387" s="130">
        <v>1218311.875</v>
      </c>
      <c r="K387" s="130">
        <v>1950.35023776107</v>
      </c>
    </row>
    <row r="388" spans="1:11" x14ac:dyDescent="0.5">
      <c r="A388" s="129" t="s">
        <v>409</v>
      </c>
      <c r="B388" s="129">
        <v>0</v>
      </c>
      <c r="C388" s="129" t="s">
        <v>407</v>
      </c>
      <c r="D388" s="130" t="s">
        <v>407</v>
      </c>
      <c r="E388" s="130" t="s">
        <v>38</v>
      </c>
      <c r="F388" s="130" t="s">
        <v>340</v>
      </c>
      <c r="G388" s="129">
        <v>2026</v>
      </c>
      <c r="H388" s="130" t="s">
        <v>134</v>
      </c>
      <c r="I388" s="130" t="s">
        <v>176</v>
      </c>
      <c r="J388" s="130">
        <v>382.16901397705101</v>
      </c>
      <c r="K388" s="130">
        <v>0.61180016051560204</v>
      </c>
    </row>
    <row r="389" spans="1:11" x14ac:dyDescent="0.5">
      <c r="A389" s="129" t="s">
        <v>409</v>
      </c>
      <c r="B389" s="129">
        <v>0</v>
      </c>
      <c r="C389" s="129" t="s">
        <v>407</v>
      </c>
      <c r="D389" s="130" t="s">
        <v>407</v>
      </c>
      <c r="E389" s="130" t="s">
        <v>38</v>
      </c>
      <c r="F389" s="130" t="s">
        <v>340</v>
      </c>
      <c r="G389" s="129">
        <v>2026</v>
      </c>
      <c r="H389" s="130" t="s">
        <v>134</v>
      </c>
      <c r="I389" s="130" t="s">
        <v>177</v>
      </c>
      <c r="J389" s="130">
        <v>382.16901397705101</v>
      </c>
      <c r="K389" s="130">
        <v>0.61180016051560204</v>
      </c>
    </row>
    <row r="390" spans="1:11" x14ac:dyDescent="0.5">
      <c r="A390" s="129" t="s">
        <v>409</v>
      </c>
      <c r="B390" s="129">
        <v>0</v>
      </c>
      <c r="C390" s="129" t="s">
        <v>407</v>
      </c>
      <c r="D390" s="130" t="s">
        <v>407</v>
      </c>
      <c r="E390" s="130" t="s">
        <v>38</v>
      </c>
      <c r="F390" s="130" t="s">
        <v>340</v>
      </c>
      <c r="G390" s="129">
        <v>2026</v>
      </c>
      <c r="H390" s="130" t="s">
        <v>135</v>
      </c>
      <c r="I390" s="130" t="s">
        <v>178</v>
      </c>
      <c r="J390" s="130">
        <v>1220.8728675842301</v>
      </c>
      <c r="K390" s="130">
        <v>1.9544500866154499</v>
      </c>
    </row>
    <row r="391" spans="1:11" x14ac:dyDescent="0.5">
      <c r="A391" s="129" t="s">
        <v>409</v>
      </c>
      <c r="B391" s="129">
        <v>0</v>
      </c>
      <c r="C391" s="129" t="s">
        <v>407</v>
      </c>
      <c r="D391" s="130" t="s">
        <v>407</v>
      </c>
      <c r="E391" s="130" t="s">
        <v>40</v>
      </c>
      <c r="F391" s="130" t="s">
        <v>414</v>
      </c>
      <c r="G391" s="129">
        <v>2026</v>
      </c>
      <c r="H391" s="130" t="s">
        <v>133</v>
      </c>
      <c r="I391" s="130" t="s">
        <v>174</v>
      </c>
      <c r="J391" s="130">
        <v>124498.5234375</v>
      </c>
      <c r="K391" s="130">
        <v>1304.7642442655899</v>
      </c>
    </row>
    <row r="392" spans="1:11" x14ac:dyDescent="0.5">
      <c r="A392" s="129" t="s">
        <v>409</v>
      </c>
      <c r="B392" s="129">
        <v>0</v>
      </c>
      <c r="C392" s="129" t="s">
        <v>407</v>
      </c>
      <c r="D392" s="130" t="s">
        <v>407</v>
      </c>
      <c r="E392" s="130" t="s">
        <v>40</v>
      </c>
      <c r="F392" s="130" t="s">
        <v>414</v>
      </c>
      <c r="G392" s="129">
        <v>2026</v>
      </c>
      <c r="H392" s="130" t="s">
        <v>133</v>
      </c>
      <c r="I392" s="130" t="s">
        <v>175</v>
      </c>
      <c r="J392" s="130">
        <v>124498.5234375</v>
      </c>
      <c r="K392" s="130">
        <v>1304.7642442655899</v>
      </c>
    </row>
    <row r="393" spans="1:11" x14ac:dyDescent="0.5">
      <c r="A393" s="129" t="s">
        <v>409</v>
      </c>
      <c r="B393" s="129">
        <v>0</v>
      </c>
      <c r="C393" s="129" t="s">
        <v>407</v>
      </c>
      <c r="D393" s="130" t="s">
        <v>407</v>
      </c>
      <c r="E393" s="130" t="s">
        <v>40</v>
      </c>
      <c r="F393" s="130" t="s">
        <v>414</v>
      </c>
      <c r="G393" s="129">
        <v>2026</v>
      </c>
      <c r="H393" s="130" t="s">
        <v>134</v>
      </c>
      <c r="I393" s="130" t="s">
        <v>176</v>
      </c>
      <c r="J393" s="130">
        <v>282.58027648925798</v>
      </c>
      <c r="K393" s="130">
        <v>2.9614857081998198</v>
      </c>
    </row>
    <row r="394" spans="1:11" x14ac:dyDescent="0.5">
      <c r="A394" s="129" t="s">
        <v>409</v>
      </c>
      <c r="B394" s="129">
        <v>0</v>
      </c>
      <c r="C394" s="129" t="s">
        <v>407</v>
      </c>
      <c r="D394" s="130" t="s">
        <v>407</v>
      </c>
      <c r="E394" s="130" t="s">
        <v>40</v>
      </c>
      <c r="F394" s="130" t="s">
        <v>414</v>
      </c>
      <c r="G394" s="129">
        <v>2026</v>
      </c>
      <c r="H394" s="130" t="s">
        <v>134</v>
      </c>
      <c r="I394" s="130" t="s">
        <v>177</v>
      </c>
      <c r="J394" s="130">
        <v>282.58027648925798</v>
      </c>
      <c r="K394" s="130">
        <v>2.9614857081998198</v>
      </c>
    </row>
    <row r="395" spans="1:11" x14ac:dyDescent="0.5">
      <c r="A395" s="129" t="s">
        <v>409</v>
      </c>
      <c r="B395" s="129">
        <v>0</v>
      </c>
      <c r="C395" s="129" t="s">
        <v>407</v>
      </c>
      <c r="D395" s="130" t="s">
        <v>407</v>
      </c>
      <c r="E395" s="130" t="s">
        <v>38</v>
      </c>
      <c r="F395" s="130" t="s">
        <v>339</v>
      </c>
      <c r="G395" s="129">
        <v>2027</v>
      </c>
      <c r="H395" s="130" t="s">
        <v>133</v>
      </c>
      <c r="I395" s="130" t="s">
        <v>174</v>
      </c>
      <c r="J395" s="130">
        <v>1259703.75390625</v>
      </c>
      <c r="K395" s="130">
        <v>1950.3504426397801</v>
      </c>
    </row>
    <row r="396" spans="1:11" x14ac:dyDescent="0.5">
      <c r="A396" s="129" t="s">
        <v>409</v>
      </c>
      <c r="B396" s="129">
        <v>0</v>
      </c>
      <c r="C396" s="129" t="s">
        <v>407</v>
      </c>
      <c r="D396" s="130" t="s">
        <v>407</v>
      </c>
      <c r="E396" s="130" t="s">
        <v>38</v>
      </c>
      <c r="F396" s="130" t="s">
        <v>339</v>
      </c>
      <c r="G396" s="129">
        <v>2027</v>
      </c>
      <c r="H396" s="130" t="s">
        <v>133</v>
      </c>
      <c r="I396" s="130" t="s">
        <v>175</v>
      </c>
      <c r="J396" s="130">
        <v>1259703.75390625</v>
      </c>
      <c r="K396" s="130">
        <v>1950.3504426397801</v>
      </c>
    </row>
    <row r="397" spans="1:11" x14ac:dyDescent="0.5">
      <c r="A397" s="129" t="s">
        <v>409</v>
      </c>
      <c r="B397" s="129">
        <v>0</v>
      </c>
      <c r="C397" s="129" t="s">
        <v>407</v>
      </c>
      <c r="D397" s="130" t="s">
        <v>407</v>
      </c>
      <c r="E397" s="130" t="s">
        <v>38</v>
      </c>
      <c r="F397" s="130" t="s">
        <v>339</v>
      </c>
      <c r="G397" s="129">
        <v>2027</v>
      </c>
      <c r="H397" s="130" t="s">
        <v>134</v>
      </c>
      <c r="I397" s="130" t="s">
        <v>176</v>
      </c>
      <c r="J397" s="130">
        <v>297.592053413391</v>
      </c>
      <c r="K397" s="130">
        <v>0.460750220488303</v>
      </c>
    </row>
    <row r="398" spans="1:11" x14ac:dyDescent="0.5">
      <c r="A398" s="129" t="s">
        <v>409</v>
      </c>
      <c r="B398" s="129">
        <v>0</v>
      </c>
      <c r="C398" s="129" t="s">
        <v>407</v>
      </c>
      <c r="D398" s="130" t="s">
        <v>407</v>
      </c>
      <c r="E398" s="130" t="s">
        <v>38</v>
      </c>
      <c r="F398" s="130" t="s">
        <v>339</v>
      </c>
      <c r="G398" s="129">
        <v>2027</v>
      </c>
      <c r="H398" s="130" t="s">
        <v>134</v>
      </c>
      <c r="I398" s="130" t="s">
        <v>177</v>
      </c>
      <c r="J398" s="130">
        <v>297.592053413391</v>
      </c>
      <c r="K398" s="130">
        <v>0.460750220488303</v>
      </c>
    </row>
    <row r="399" spans="1:11" x14ac:dyDescent="0.5">
      <c r="A399" s="129" t="s">
        <v>409</v>
      </c>
      <c r="B399" s="129">
        <v>0</v>
      </c>
      <c r="C399" s="129" t="s">
        <v>407</v>
      </c>
      <c r="D399" s="130" t="s">
        <v>407</v>
      </c>
      <c r="E399" s="130" t="s">
        <v>38</v>
      </c>
      <c r="F399" s="130" t="s">
        <v>339</v>
      </c>
      <c r="G399" s="129">
        <v>2027</v>
      </c>
      <c r="H399" s="130" t="s">
        <v>135</v>
      </c>
      <c r="I399" s="130" t="s">
        <v>178</v>
      </c>
      <c r="J399" s="130">
        <v>1262.3516197204599</v>
      </c>
      <c r="K399" s="130">
        <v>1.9544501239534999</v>
      </c>
    </row>
    <row r="400" spans="1:11" x14ac:dyDescent="0.5">
      <c r="A400" s="129" t="s">
        <v>409</v>
      </c>
      <c r="B400" s="129">
        <v>0</v>
      </c>
      <c r="C400" s="129" t="s">
        <v>407</v>
      </c>
      <c r="D400" s="130" t="s">
        <v>407</v>
      </c>
      <c r="E400" s="130" t="s">
        <v>38</v>
      </c>
      <c r="F400" s="130" t="s">
        <v>340</v>
      </c>
      <c r="G400" s="129">
        <v>2027</v>
      </c>
      <c r="H400" s="130" t="s">
        <v>133</v>
      </c>
      <c r="I400" s="130" t="s">
        <v>174</v>
      </c>
      <c r="J400" s="130">
        <v>1289100.0625</v>
      </c>
      <c r="K400" s="130">
        <v>1950.35012187905</v>
      </c>
    </row>
    <row r="401" spans="1:14" x14ac:dyDescent="0.5">
      <c r="A401" s="129" t="s">
        <v>409</v>
      </c>
      <c r="B401" s="129">
        <v>0</v>
      </c>
      <c r="C401" s="129" t="s">
        <v>407</v>
      </c>
      <c r="D401" s="130" t="s">
        <v>407</v>
      </c>
      <c r="E401" s="130" t="s">
        <v>38</v>
      </c>
      <c r="F401" s="130" t="s">
        <v>340</v>
      </c>
      <c r="G401" s="129">
        <v>2027</v>
      </c>
      <c r="H401" s="130" t="s">
        <v>133</v>
      </c>
      <c r="I401" s="130" t="s">
        <v>175</v>
      </c>
      <c r="J401" s="130">
        <v>1289100.0625</v>
      </c>
      <c r="K401" s="130">
        <v>1950.35012187905</v>
      </c>
    </row>
    <row r="402" spans="1:14" x14ac:dyDescent="0.5">
      <c r="A402" s="129" t="s">
        <v>409</v>
      </c>
      <c r="B402" s="129">
        <v>0</v>
      </c>
      <c r="C402" s="129" t="s">
        <v>407</v>
      </c>
      <c r="D402" s="130" t="s">
        <v>407</v>
      </c>
      <c r="E402" s="130" t="s">
        <v>38</v>
      </c>
      <c r="F402" s="130" t="s">
        <v>340</v>
      </c>
      <c r="G402" s="129">
        <v>2027</v>
      </c>
      <c r="H402" s="130" t="s">
        <v>134</v>
      </c>
      <c r="I402" s="130" t="s">
        <v>176</v>
      </c>
      <c r="J402" s="130">
        <v>404.37436294555698</v>
      </c>
      <c r="K402" s="130">
        <v>0.61180012429253505</v>
      </c>
    </row>
    <row r="403" spans="1:14" x14ac:dyDescent="0.5">
      <c r="A403" s="129" t="s">
        <v>409</v>
      </c>
      <c r="B403" s="129">
        <v>0</v>
      </c>
      <c r="C403" s="129" t="s">
        <v>407</v>
      </c>
      <c r="D403" s="130" t="s">
        <v>407</v>
      </c>
      <c r="E403" s="130" t="s">
        <v>38</v>
      </c>
      <c r="F403" s="130" t="s">
        <v>340</v>
      </c>
      <c r="G403" s="129">
        <v>2027</v>
      </c>
      <c r="H403" s="130" t="s">
        <v>134</v>
      </c>
      <c r="I403" s="130" t="s">
        <v>177</v>
      </c>
      <c r="J403" s="130">
        <v>404.37436294555698</v>
      </c>
      <c r="K403" s="130">
        <v>0.61180012429253505</v>
      </c>
    </row>
    <row r="404" spans="1:14" x14ac:dyDescent="0.5">
      <c r="A404" s="129" t="s">
        <v>409</v>
      </c>
      <c r="B404" s="129">
        <v>0</v>
      </c>
      <c r="C404" s="129" t="s">
        <v>407</v>
      </c>
      <c r="D404" s="130" t="s">
        <v>407</v>
      </c>
      <c r="E404" s="130" t="s">
        <v>38</v>
      </c>
      <c r="F404" s="130" t="s">
        <v>340</v>
      </c>
      <c r="G404" s="129">
        <v>2027</v>
      </c>
      <c r="H404" s="130" t="s">
        <v>135</v>
      </c>
      <c r="I404" s="130" t="s">
        <v>178</v>
      </c>
      <c r="J404" s="130">
        <v>1291.8098487853999</v>
      </c>
      <c r="K404" s="130">
        <v>1.9544499547729299</v>
      </c>
    </row>
    <row r="405" spans="1:14" x14ac:dyDescent="0.5">
      <c r="A405" s="129" t="s">
        <v>409</v>
      </c>
      <c r="B405" s="129">
        <v>0</v>
      </c>
      <c r="C405" s="129" t="s">
        <v>407</v>
      </c>
      <c r="D405" s="130" t="s">
        <v>407</v>
      </c>
      <c r="E405" s="130" t="s">
        <v>40</v>
      </c>
      <c r="F405" s="130" t="s">
        <v>414</v>
      </c>
      <c r="G405" s="129">
        <v>2027</v>
      </c>
      <c r="H405" s="130" t="s">
        <v>133</v>
      </c>
      <c r="I405" s="130" t="s">
        <v>174</v>
      </c>
      <c r="J405" s="130">
        <v>124498.5234375</v>
      </c>
      <c r="K405" s="130">
        <v>1304.76455724177</v>
      </c>
    </row>
    <row r="406" spans="1:14" x14ac:dyDescent="0.5">
      <c r="A406" s="129" t="s">
        <v>409</v>
      </c>
      <c r="B406" s="129">
        <v>0</v>
      </c>
      <c r="C406" s="129" t="s">
        <v>407</v>
      </c>
      <c r="D406" s="130" t="s">
        <v>407</v>
      </c>
      <c r="E406" s="130" t="s">
        <v>40</v>
      </c>
      <c r="F406" s="130" t="s">
        <v>414</v>
      </c>
      <c r="G406" s="129">
        <v>2027</v>
      </c>
      <c r="H406" s="130" t="s">
        <v>133</v>
      </c>
      <c r="I406" s="130" t="s">
        <v>175</v>
      </c>
      <c r="J406" s="130">
        <v>124498.5234375</v>
      </c>
      <c r="K406" s="130">
        <v>1304.76455724177</v>
      </c>
    </row>
    <row r="407" spans="1:14" x14ac:dyDescent="0.5">
      <c r="A407" s="129" t="s">
        <v>409</v>
      </c>
      <c r="B407" s="129">
        <v>0</v>
      </c>
      <c r="C407" s="129" t="s">
        <v>407</v>
      </c>
      <c r="D407" s="130" t="s">
        <v>407</v>
      </c>
      <c r="E407" s="130" t="s">
        <v>40</v>
      </c>
      <c r="F407" s="130" t="s">
        <v>414</v>
      </c>
      <c r="G407" s="129">
        <v>2027</v>
      </c>
      <c r="H407" s="130" t="s">
        <v>134</v>
      </c>
      <c r="I407" s="130" t="s">
        <v>176</v>
      </c>
      <c r="J407" s="130">
        <v>282.58026123046898</v>
      </c>
      <c r="K407" s="130">
        <v>2.96148673840593</v>
      </c>
    </row>
    <row r="408" spans="1:14" x14ac:dyDescent="0.5">
      <c r="A408" s="129" t="s">
        <v>409</v>
      </c>
      <c r="B408" s="129">
        <v>0</v>
      </c>
      <c r="C408" s="129" t="s">
        <v>407</v>
      </c>
      <c r="D408" s="130" t="s">
        <v>407</v>
      </c>
      <c r="E408" s="130" t="s">
        <v>40</v>
      </c>
      <c r="F408" s="130" t="s">
        <v>414</v>
      </c>
      <c r="G408" s="129">
        <v>2027</v>
      </c>
      <c r="H408" s="130" t="s">
        <v>134</v>
      </c>
      <c r="I408" s="130" t="s">
        <v>177</v>
      </c>
      <c r="J408" s="130">
        <v>282.58026123046898</v>
      </c>
      <c r="K408" s="130">
        <v>2.96148673840593</v>
      </c>
    </row>
    <row r="409" spans="1:14" x14ac:dyDescent="0.5">
      <c r="A409" s="129" t="s">
        <v>409</v>
      </c>
      <c r="B409" s="129">
        <v>0</v>
      </c>
      <c r="C409" s="129" t="s">
        <v>407</v>
      </c>
      <c r="D409" s="130" t="s">
        <v>407</v>
      </c>
      <c r="E409" s="130" t="s">
        <v>38</v>
      </c>
      <c r="F409" s="130" t="s">
        <v>339</v>
      </c>
      <c r="G409" s="129">
        <v>2028</v>
      </c>
      <c r="H409" s="130" t="s">
        <v>133</v>
      </c>
      <c r="I409" s="130" t="s">
        <v>174</v>
      </c>
      <c r="J409" s="130">
        <v>1002781.828125</v>
      </c>
      <c r="K409" s="130">
        <v>1950.3507186754</v>
      </c>
    </row>
    <row r="410" spans="1:14" x14ac:dyDescent="0.5">
      <c r="A410" s="129" t="s">
        <v>409</v>
      </c>
      <c r="B410" s="129">
        <v>0</v>
      </c>
      <c r="C410" s="129" t="s">
        <v>407</v>
      </c>
      <c r="D410" s="130" t="s">
        <v>407</v>
      </c>
      <c r="E410" s="130" t="s">
        <v>38</v>
      </c>
      <c r="F410" s="130" t="s">
        <v>339</v>
      </c>
      <c r="G410" s="129">
        <v>2028</v>
      </c>
      <c r="H410" s="130" t="s">
        <v>133</v>
      </c>
      <c r="I410" s="130" t="s">
        <v>175</v>
      </c>
      <c r="J410" s="130">
        <v>1002781.828125</v>
      </c>
      <c r="K410" s="130">
        <v>1950.3507186754</v>
      </c>
      <c r="L410" s="130">
        <v>13647.859100341801</v>
      </c>
      <c r="M410" s="130">
        <v>13.6099984239449</v>
      </c>
      <c r="N410" s="130">
        <v>13.2721353104578</v>
      </c>
    </row>
    <row r="411" spans="1:14" x14ac:dyDescent="0.5">
      <c r="A411" s="129" t="s">
        <v>409</v>
      </c>
      <c r="B411" s="129">
        <v>0</v>
      </c>
      <c r="C411" s="129" t="s">
        <v>407</v>
      </c>
      <c r="D411" s="130" t="s">
        <v>407</v>
      </c>
      <c r="E411" s="130" t="s">
        <v>38</v>
      </c>
      <c r="F411" s="130" t="s">
        <v>339</v>
      </c>
      <c r="G411" s="129">
        <v>2028</v>
      </c>
      <c r="H411" s="130" t="s">
        <v>134</v>
      </c>
      <c r="I411" s="130" t="s">
        <v>176</v>
      </c>
      <c r="J411" s="130">
        <v>236.89687919616699</v>
      </c>
      <c r="K411" s="130">
        <v>0.460750311097403</v>
      </c>
    </row>
    <row r="412" spans="1:14" x14ac:dyDescent="0.5">
      <c r="A412" s="129" t="s">
        <v>409</v>
      </c>
      <c r="B412" s="129">
        <v>0</v>
      </c>
      <c r="C412" s="129" t="s">
        <v>407</v>
      </c>
      <c r="D412" s="130" t="s">
        <v>407</v>
      </c>
      <c r="E412" s="130" t="s">
        <v>38</v>
      </c>
      <c r="F412" s="130" t="s">
        <v>339</v>
      </c>
      <c r="G412" s="129">
        <v>2028</v>
      </c>
      <c r="H412" s="130" t="s">
        <v>134</v>
      </c>
      <c r="I412" s="130" t="s">
        <v>177</v>
      </c>
      <c r="J412" s="130">
        <v>236.89687919616699</v>
      </c>
      <c r="K412" s="130">
        <v>0.460750311097403</v>
      </c>
    </row>
    <row r="413" spans="1:14" x14ac:dyDescent="0.5">
      <c r="A413" s="129" t="s">
        <v>409</v>
      </c>
      <c r="B413" s="129">
        <v>0</v>
      </c>
      <c r="C413" s="129" t="s">
        <v>407</v>
      </c>
      <c r="D413" s="130" t="s">
        <v>407</v>
      </c>
      <c r="E413" s="130" t="s">
        <v>38</v>
      </c>
      <c r="F413" s="130" t="s">
        <v>339</v>
      </c>
      <c r="G413" s="129">
        <v>2028</v>
      </c>
      <c r="H413" s="130" t="s">
        <v>135</v>
      </c>
      <c r="I413" s="130" t="s">
        <v>178</v>
      </c>
      <c r="J413" s="130">
        <v>1004.8896217346201</v>
      </c>
      <c r="K413" s="130">
        <v>1.95445037074756</v>
      </c>
    </row>
    <row r="414" spans="1:14" x14ac:dyDescent="0.5">
      <c r="A414" s="129" t="s">
        <v>409</v>
      </c>
      <c r="B414" s="129">
        <v>0</v>
      </c>
      <c r="C414" s="129" t="s">
        <v>407</v>
      </c>
      <c r="D414" s="130" t="s">
        <v>407</v>
      </c>
      <c r="E414" s="130" t="s">
        <v>38</v>
      </c>
      <c r="F414" s="130" t="s">
        <v>340</v>
      </c>
      <c r="G414" s="129">
        <v>2028</v>
      </c>
      <c r="H414" s="130" t="s">
        <v>133</v>
      </c>
      <c r="I414" s="130" t="s">
        <v>174</v>
      </c>
      <c r="J414" s="130">
        <v>1021584.23046875</v>
      </c>
      <c r="K414" s="130">
        <v>1950.3501217109099</v>
      </c>
    </row>
    <row r="415" spans="1:14" x14ac:dyDescent="0.5">
      <c r="A415" s="129" t="s">
        <v>409</v>
      </c>
      <c r="B415" s="129">
        <v>0</v>
      </c>
      <c r="C415" s="129" t="s">
        <v>407</v>
      </c>
      <c r="D415" s="130" t="s">
        <v>407</v>
      </c>
      <c r="E415" s="130" t="s">
        <v>38</v>
      </c>
      <c r="F415" s="130" t="s">
        <v>340</v>
      </c>
      <c r="G415" s="129">
        <v>2028</v>
      </c>
      <c r="H415" s="130" t="s">
        <v>133</v>
      </c>
      <c r="I415" s="130" t="s">
        <v>175</v>
      </c>
      <c r="J415" s="130">
        <v>1021584.23046875</v>
      </c>
      <c r="K415" s="130">
        <v>1950.3501217109099</v>
      </c>
      <c r="L415" s="130">
        <v>13903.760345459001</v>
      </c>
      <c r="M415" s="130">
        <v>13.609998990567099</v>
      </c>
      <c r="N415" s="130">
        <v>13.272131746115599</v>
      </c>
    </row>
    <row r="416" spans="1:14" x14ac:dyDescent="0.5">
      <c r="A416" s="129" t="s">
        <v>409</v>
      </c>
      <c r="B416" s="129">
        <v>0</v>
      </c>
      <c r="C416" s="129" t="s">
        <v>407</v>
      </c>
      <c r="D416" s="130" t="s">
        <v>407</v>
      </c>
      <c r="E416" s="130" t="s">
        <v>38</v>
      </c>
      <c r="F416" s="130" t="s">
        <v>340</v>
      </c>
      <c r="G416" s="129">
        <v>2028</v>
      </c>
      <c r="H416" s="130" t="s">
        <v>134</v>
      </c>
      <c r="I416" s="130" t="s">
        <v>176</v>
      </c>
      <c r="J416" s="130">
        <v>320.458033561707</v>
      </c>
      <c r="K416" s="130">
        <v>0.61180012039053799</v>
      </c>
    </row>
    <row r="417" spans="1:14" x14ac:dyDescent="0.5">
      <c r="A417" s="129" t="s">
        <v>409</v>
      </c>
      <c r="B417" s="129">
        <v>0</v>
      </c>
      <c r="C417" s="129" t="s">
        <v>407</v>
      </c>
      <c r="D417" s="130" t="s">
        <v>407</v>
      </c>
      <c r="E417" s="130" t="s">
        <v>38</v>
      </c>
      <c r="F417" s="130" t="s">
        <v>340</v>
      </c>
      <c r="G417" s="129">
        <v>2028</v>
      </c>
      <c r="H417" s="130" t="s">
        <v>134</v>
      </c>
      <c r="I417" s="130" t="s">
        <v>177</v>
      </c>
      <c r="J417" s="130">
        <v>320.458033561707</v>
      </c>
      <c r="K417" s="130">
        <v>0.61180012039053799</v>
      </c>
    </row>
    <row r="418" spans="1:14" x14ac:dyDescent="0.5">
      <c r="A418" s="129" t="s">
        <v>409</v>
      </c>
      <c r="B418" s="129">
        <v>0</v>
      </c>
      <c r="C418" s="129" t="s">
        <v>407</v>
      </c>
      <c r="D418" s="130" t="s">
        <v>407</v>
      </c>
      <c r="E418" s="130" t="s">
        <v>38</v>
      </c>
      <c r="F418" s="130" t="s">
        <v>340</v>
      </c>
      <c r="G418" s="129">
        <v>2028</v>
      </c>
      <c r="H418" s="130" t="s">
        <v>135</v>
      </c>
      <c r="I418" s="130" t="s">
        <v>178</v>
      </c>
      <c r="J418" s="130">
        <v>1023.73166275024</v>
      </c>
      <c r="K418" s="130">
        <v>1.95444972410344</v>
      </c>
    </row>
    <row r="419" spans="1:14" x14ac:dyDescent="0.5">
      <c r="A419" s="129" t="s">
        <v>409</v>
      </c>
      <c r="B419" s="129">
        <v>0</v>
      </c>
      <c r="C419" s="129" t="s">
        <v>407</v>
      </c>
      <c r="D419" s="130" t="s">
        <v>407</v>
      </c>
      <c r="E419" s="130" t="s">
        <v>40</v>
      </c>
      <c r="F419" s="130" t="s">
        <v>414</v>
      </c>
      <c r="G419" s="129">
        <v>2028</v>
      </c>
      <c r="H419" s="130" t="s">
        <v>133</v>
      </c>
      <c r="I419" s="130" t="s">
        <v>174</v>
      </c>
      <c r="J419" s="130">
        <v>124498.5234375</v>
      </c>
      <c r="K419" s="130">
        <v>1304.7642442655899</v>
      </c>
    </row>
    <row r="420" spans="1:14" x14ac:dyDescent="0.5">
      <c r="A420" s="129" t="s">
        <v>409</v>
      </c>
      <c r="B420" s="129">
        <v>0</v>
      </c>
      <c r="C420" s="129" t="s">
        <v>407</v>
      </c>
      <c r="D420" s="130" t="s">
        <v>407</v>
      </c>
      <c r="E420" s="130" t="s">
        <v>40</v>
      </c>
      <c r="F420" s="130" t="s">
        <v>414</v>
      </c>
      <c r="G420" s="129">
        <v>2028</v>
      </c>
      <c r="H420" s="130" t="s">
        <v>133</v>
      </c>
      <c r="I420" s="130" t="s">
        <v>175</v>
      </c>
      <c r="J420" s="130">
        <v>124498.5234375</v>
      </c>
      <c r="K420" s="130">
        <v>1304.7642442655899</v>
      </c>
      <c r="L420" s="130">
        <v>1694.4249877929699</v>
      </c>
      <c r="M420" s="130">
        <v>13.610000673169401</v>
      </c>
      <c r="N420" s="130">
        <v>8.8789205642231899</v>
      </c>
    </row>
    <row r="421" spans="1:14" x14ac:dyDescent="0.5">
      <c r="A421" s="129" t="s">
        <v>409</v>
      </c>
      <c r="B421" s="129">
        <v>0</v>
      </c>
      <c r="C421" s="129" t="s">
        <v>407</v>
      </c>
      <c r="D421" s="130" t="s">
        <v>407</v>
      </c>
      <c r="E421" s="130" t="s">
        <v>40</v>
      </c>
      <c r="F421" s="130" t="s">
        <v>414</v>
      </c>
      <c r="G421" s="129">
        <v>2028</v>
      </c>
      <c r="H421" s="130" t="s">
        <v>134</v>
      </c>
      <c r="I421" s="130" t="s">
        <v>176</v>
      </c>
      <c r="J421" s="130">
        <v>282.58027648925798</v>
      </c>
      <c r="K421" s="130">
        <v>2.9614857081998198</v>
      </c>
    </row>
    <row r="422" spans="1:14" x14ac:dyDescent="0.5">
      <c r="A422" s="129" t="s">
        <v>409</v>
      </c>
      <c r="B422" s="129">
        <v>0</v>
      </c>
      <c r="C422" s="129" t="s">
        <v>407</v>
      </c>
      <c r="D422" s="130" t="s">
        <v>407</v>
      </c>
      <c r="E422" s="130" t="s">
        <v>40</v>
      </c>
      <c r="F422" s="130" t="s">
        <v>414</v>
      </c>
      <c r="G422" s="129">
        <v>2028</v>
      </c>
      <c r="H422" s="130" t="s">
        <v>134</v>
      </c>
      <c r="I422" s="130" t="s">
        <v>177</v>
      </c>
      <c r="J422" s="130">
        <v>282.58027648925798</v>
      </c>
      <c r="K422" s="130">
        <v>2.9614857081998198</v>
      </c>
    </row>
    <row r="423" spans="1:14" x14ac:dyDescent="0.5">
      <c r="A423" s="129" t="s">
        <v>409</v>
      </c>
      <c r="B423" s="129">
        <v>0</v>
      </c>
      <c r="C423" s="129" t="s">
        <v>407</v>
      </c>
      <c r="D423" s="130" t="s">
        <v>407</v>
      </c>
      <c r="E423" s="130" t="s">
        <v>38</v>
      </c>
      <c r="F423" s="130" t="s">
        <v>339</v>
      </c>
      <c r="G423" s="129">
        <v>2029</v>
      </c>
      <c r="H423" s="130" t="s">
        <v>133</v>
      </c>
      <c r="I423" s="130" t="s">
        <v>174</v>
      </c>
      <c r="J423" s="130">
        <v>869978.2734375</v>
      </c>
      <c r="K423" s="130">
        <v>1950.3497316175201</v>
      </c>
    </row>
    <row r="424" spans="1:14" x14ac:dyDescent="0.5">
      <c r="A424" s="129" t="s">
        <v>409</v>
      </c>
      <c r="B424" s="129">
        <v>0</v>
      </c>
      <c r="C424" s="129" t="s">
        <v>407</v>
      </c>
      <c r="D424" s="130" t="s">
        <v>407</v>
      </c>
      <c r="E424" s="130" t="s">
        <v>38</v>
      </c>
      <c r="F424" s="130" t="s">
        <v>339</v>
      </c>
      <c r="G424" s="129">
        <v>2029</v>
      </c>
      <c r="H424" s="130" t="s">
        <v>133</v>
      </c>
      <c r="I424" s="130" t="s">
        <v>175</v>
      </c>
      <c r="J424" s="130">
        <v>869978.2734375</v>
      </c>
      <c r="K424" s="130">
        <v>1950.3497316175201</v>
      </c>
      <c r="L424" s="130">
        <v>12249.294342040999</v>
      </c>
      <c r="M424" s="130">
        <v>14.0800002897096</v>
      </c>
      <c r="N424" s="130">
        <v>13.730463656940699</v>
      </c>
    </row>
    <row r="425" spans="1:14" x14ac:dyDescent="0.5">
      <c r="A425" s="129" t="s">
        <v>409</v>
      </c>
      <c r="B425" s="129">
        <v>0</v>
      </c>
      <c r="C425" s="129" t="s">
        <v>407</v>
      </c>
      <c r="D425" s="130" t="s">
        <v>407</v>
      </c>
      <c r="E425" s="130" t="s">
        <v>38</v>
      </c>
      <c r="F425" s="130" t="s">
        <v>339</v>
      </c>
      <c r="G425" s="129">
        <v>2029</v>
      </c>
      <c r="H425" s="130" t="s">
        <v>134</v>
      </c>
      <c r="I425" s="130" t="s">
        <v>176</v>
      </c>
      <c r="J425" s="130">
        <v>205.523399353027</v>
      </c>
      <c r="K425" s="130">
        <v>0.46075010075992401</v>
      </c>
    </row>
    <row r="426" spans="1:14" x14ac:dyDescent="0.5">
      <c r="A426" s="129" t="s">
        <v>409</v>
      </c>
      <c r="B426" s="129">
        <v>0</v>
      </c>
      <c r="C426" s="129" t="s">
        <v>407</v>
      </c>
      <c r="D426" s="130" t="s">
        <v>407</v>
      </c>
      <c r="E426" s="130" t="s">
        <v>38</v>
      </c>
      <c r="F426" s="130" t="s">
        <v>339</v>
      </c>
      <c r="G426" s="129">
        <v>2029</v>
      </c>
      <c r="H426" s="130" t="s">
        <v>134</v>
      </c>
      <c r="I426" s="130" t="s">
        <v>177</v>
      </c>
      <c r="J426" s="130">
        <v>205.523399353027</v>
      </c>
      <c r="K426" s="130">
        <v>0.46075010075992401</v>
      </c>
    </row>
    <row r="427" spans="1:14" x14ac:dyDescent="0.5">
      <c r="A427" s="129" t="s">
        <v>409</v>
      </c>
      <c r="B427" s="129">
        <v>0</v>
      </c>
      <c r="C427" s="129" t="s">
        <v>407</v>
      </c>
      <c r="D427" s="130" t="s">
        <v>407</v>
      </c>
      <c r="E427" s="130" t="s">
        <v>38</v>
      </c>
      <c r="F427" s="130" t="s">
        <v>339</v>
      </c>
      <c r="G427" s="129">
        <v>2029</v>
      </c>
      <c r="H427" s="130" t="s">
        <v>135</v>
      </c>
      <c r="I427" s="130" t="s">
        <v>178</v>
      </c>
      <c r="J427" s="130">
        <v>871.806884765625</v>
      </c>
      <c r="K427" s="130">
        <v>1.9544494503697201</v>
      </c>
    </row>
    <row r="428" spans="1:14" x14ac:dyDescent="0.5">
      <c r="A428" s="129" t="s">
        <v>409</v>
      </c>
      <c r="B428" s="129">
        <v>0</v>
      </c>
      <c r="C428" s="129" t="s">
        <v>407</v>
      </c>
      <c r="D428" s="130" t="s">
        <v>407</v>
      </c>
      <c r="E428" s="130" t="s">
        <v>38</v>
      </c>
      <c r="F428" s="130" t="s">
        <v>340</v>
      </c>
      <c r="G428" s="129">
        <v>2029</v>
      </c>
      <c r="H428" s="130" t="s">
        <v>133</v>
      </c>
      <c r="I428" s="130" t="s">
        <v>174</v>
      </c>
      <c r="J428" s="130">
        <v>826744.92578125</v>
      </c>
      <c r="K428" s="130">
        <v>1950.3500317293999</v>
      </c>
    </row>
    <row r="429" spans="1:14" x14ac:dyDescent="0.5">
      <c r="A429" s="129" t="s">
        <v>409</v>
      </c>
      <c r="B429" s="129">
        <v>0</v>
      </c>
      <c r="C429" s="129" t="s">
        <v>407</v>
      </c>
      <c r="D429" s="130" t="s">
        <v>407</v>
      </c>
      <c r="E429" s="130" t="s">
        <v>38</v>
      </c>
      <c r="F429" s="130" t="s">
        <v>340</v>
      </c>
      <c r="G429" s="129">
        <v>2029</v>
      </c>
      <c r="H429" s="130" t="s">
        <v>133</v>
      </c>
      <c r="I429" s="130" t="s">
        <v>175</v>
      </c>
      <c r="J429" s="130">
        <v>826744.92578125</v>
      </c>
      <c r="K429" s="130">
        <v>1950.3500317293999</v>
      </c>
      <c r="L429" s="130">
        <v>11640.5702209473</v>
      </c>
      <c r="M429" s="130">
        <v>14.080002015068001</v>
      </c>
      <c r="N429" s="130">
        <v>13.730466804726399</v>
      </c>
    </row>
    <row r="430" spans="1:14" x14ac:dyDescent="0.5">
      <c r="A430" s="129" t="s">
        <v>409</v>
      </c>
      <c r="B430" s="129">
        <v>0</v>
      </c>
      <c r="C430" s="129" t="s">
        <v>407</v>
      </c>
      <c r="D430" s="130" t="s">
        <v>407</v>
      </c>
      <c r="E430" s="130" t="s">
        <v>38</v>
      </c>
      <c r="F430" s="130" t="s">
        <v>340</v>
      </c>
      <c r="G430" s="129">
        <v>2029</v>
      </c>
      <c r="H430" s="130" t="s">
        <v>134</v>
      </c>
      <c r="I430" s="130" t="s">
        <v>176</v>
      </c>
      <c r="J430" s="130">
        <v>259.33942222595198</v>
      </c>
      <c r="K430" s="130">
        <v>0.61180013394413502</v>
      </c>
    </row>
    <row r="431" spans="1:14" x14ac:dyDescent="0.5">
      <c r="A431" s="129" t="s">
        <v>409</v>
      </c>
      <c r="B431" s="129">
        <v>0</v>
      </c>
      <c r="C431" s="129" t="s">
        <v>407</v>
      </c>
      <c r="D431" s="130" t="s">
        <v>407</v>
      </c>
      <c r="E431" s="130" t="s">
        <v>38</v>
      </c>
      <c r="F431" s="130" t="s">
        <v>340</v>
      </c>
      <c r="G431" s="129">
        <v>2029</v>
      </c>
      <c r="H431" s="130" t="s">
        <v>134</v>
      </c>
      <c r="I431" s="130" t="s">
        <v>177</v>
      </c>
      <c r="J431" s="130">
        <v>259.33942222595198</v>
      </c>
      <c r="K431" s="130">
        <v>0.61180013394413502</v>
      </c>
    </row>
    <row r="432" spans="1:14" x14ac:dyDescent="0.5">
      <c r="A432" s="129" t="s">
        <v>409</v>
      </c>
      <c r="B432" s="129">
        <v>0</v>
      </c>
      <c r="C432" s="129" t="s">
        <v>407</v>
      </c>
      <c r="D432" s="130" t="s">
        <v>407</v>
      </c>
      <c r="E432" s="130" t="s">
        <v>38</v>
      </c>
      <c r="F432" s="130" t="s">
        <v>340</v>
      </c>
      <c r="G432" s="129">
        <v>2029</v>
      </c>
      <c r="H432" s="130" t="s">
        <v>135</v>
      </c>
      <c r="I432" s="130" t="s">
        <v>178</v>
      </c>
      <c r="J432" s="130">
        <v>828.48279190063499</v>
      </c>
      <c r="K432" s="130">
        <v>1.95444973864488</v>
      </c>
    </row>
    <row r="433" spans="1:14" x14ac:dyDescent="0.5">
      <c r="A433" s="129" t="s">
        <v>409</v>
      </c>
      <c r="B433" s="129">
        <v>0</v>
      </c>
      <c r="C433" s="129" t="s">
        <v>407</v>
      </c>
      <c r="D433" s="130" t="s">
        <v>407</v>
      </c>
      <c r="E433" s="130" t="s">
        <v>40</v>
      </c>
      <c r="F433" s="130" t="s">
        <v>414</v>
      </c>
      <c r="G433" s="129">
        <v>2029</v>
      </c>
      <c r="H433" s="130" t="s">
        <v>133</v>
      </c>
      <c r="I433" s="130" t="s">
        <v>174</v>
      </c>
      <c r="J433" s="130">
        <v>127328.03515625</v>
      </c>
      <c r="K433" s="130">
        <v>1304.76437045378</v>
      </c>
    </row>
    <row r="434" spans="1:14" x14ac:dyDescent="0.5">
      <c r="A434" s="129" t="s">
        <v>409</v>
      </c>
      <c r="B434" s="129">
        <v>0</v>
      </c>
      <c r="C434" s="129" t="s">
        <v>407</v>
      </c>
      <c r="D434" s="130" t="s">
        <v>407</v>
      </c>
      <c r="E434" s="130" t="s">
        <v>40</v>
      </c>
      <c r="F434" s="130" t="s">
        <v>414</v>
      </c>
      <c r="G434" s="129">
        <v>2029</v>
      </c>
      <c r="H434" s="130" t="s">
        <v>133</v>
      </c>
      <c r="I434" s="130" t="s">
        <v>175</v>
      </c>
      <c r="J434" s="130">
        <v>127328.03515625</v>
      </c>
      <c r="K434" s="130">
        <v>1304.76437045378</v>
      </c>
      <c r="L434" s="130">
        <v>1792.77880859375</v>
      </c>
      <c r="M434" s="130">
        <v>14.0800005779854</v>
      </c>
      <c r="N434" s="130">
        <v>9.1855409814623599</v>
      </c>
    </row>
    <row r="435" spans="1:14" x14ac:dyDescent="0.5">
      <c r="A435" s="129" t="s">
        <v>409</v>
      </c>
      <c r="B435" s="129">
        <v>0</v>
      </c>
      <c r="C435" s="129" t="s">
        <v>407</v>
      </c>
      <c r="D435" s="130" t="s">
        <v>407</v>
      </c>
      <c r="E435" s="130" t="s">
        <v>40</v>
      </c>
      <c r="F435" s="130" t="s">
        <v>414</v>
      </c>
      <c r="G435" s="129">
        <v>2029</v>
      </c>
      <c r="H435" s="130" t="s">
        <v>134</v>
      </c>
      <c r="I435" s="130" t="s">
        <v>176</v>
      </c>
      <c r="J435" s="130">
        <v>289.00254821777298</v>
      </c>
      <c r="K435" s="130">
        <v>2.9614860881624399</v>
      </c>
    </row>
    <row r="436" spans="1:14" x14ac:dyDescent="0.5">
      <c r="A436" s="129" t="s">
        <v>409</v>
      </c>
      <c r="B436" s="129">
        <v>0</v>
      </c>
      <c r="C436" s="129" t="s">
        <v>407</v>
      </c>
      <c r="D436" s="130" t="s">
        <v>407</v>
      </c>
      <c r="E436" s="130" t="s">
        <v>40</v>
      </c>
      <c r="F436" s="130" t="s">
        <v>414</v>
      </c>
      <c r="G436" s="129">
        <v>2029</v>
      </c>
      <c r="H436" s="130" t="s">
        <v>134</v>
      </c>
      <c r="I436" s="130" t="s">
        <v>177</v>
      </c>
      <c r="J436" s="130">
        <v>289.00254821777298</v>
      </c>
      <c r="K436" s="130">
        <v>2.9614860881624399</v>
      </c>
    </row>
    <row r="437" spans="1:14" x14ac:dyDescent="0.5">
      <c r="A437" s="129" t="s">
        <v>409</v>
      </c>
      <c r="B437" s="129">
        <v>0</v>
      </c>
      <c r="C437" s="129" t="s">
        <v>407</v>
      </c>
      <c r="D437" s="130" t="s">
        <v>407</v>
      </c>
      <c r="E437" s="130" t="s">
        <v>38</v>
      </c>
      <c r="F437" s="130" t="s">
        <v>339</v>
      </c>
      <c r="G437" s="129">
        <v>2030</v>
      </c>
      <c r="H437" s="130" t="s">
        <v>133</v>
      </c>
      <c r="I437" s="130" t="s">
        <v>174</v>
      </c>
      <c r="J437" s="130">
        <v>816743.33203125</v>
      </c>
      <c r="K437" s="130">
        <v>1950.35020759286</v>
      </c>
    </row>
    <row r="438" spans="1:14" x14ac:dyDescent="0.5">
      <c r="A438" s="129" t="s">
        <v>409</v>
      </c>
      <c r="B438" s="129">
        <v>0</v>
      </c>
      <c r="C438" s="129" t="s">
        <v>407</v>
      </c>
      <c r="D438" s="130" t="s">
        <v>407</v>
      </c>
      <c r="E438" s="130" t="s">
        <v>38</v>
      </c>
      <c r="F438" s="130" t="s">
        <v>339</v>
      </c>
      <c r="G438" s="129">
        <v>2030</v>
      </c>
      <c r="H438" s="130" t="s">
        <v>133</v>
      </c>
      <c r="I438" s="130" t="s">
        <v>175</v>
      </c>
      <c r="J438" s="130">
        <v>816743.33203125</v>
      </c>
      <c r="K438" s="130">
        <v>1950.35020759286</v>
      </c>
      <c r="L438" s="130">
        <v>11908.1179199219</v>
      </c>
      <c r="M438" s="130">
        <v>14.5800001700733</v>
      </c>
      <c r="N438" s="130">
        <v>14.2180550492278</v>
      </c>
    </row>
    <row r="439" spans="1:14" x14ac:dyDescent="0.5">
      <c r="A439" s="129" t="s">
        <v>409</v>
      </c>
      <c r="B439" s="129">
        <v>0</v>
      </c>
      <c r="C439" s="129" t="s">
        <v>407</v>
      </c>
      <c r="D439" s="130" t="s">
        <v>407</v>
      </c>
      <c r="E439" s="130" t="s">
        <v>38</v>
      </c>
      <c r="F439" s="130" t="s">
        <v>339</v>
      </c>
      <c r="G439" s="129">
        <v>2030</v>
      </c>
      <c r="H439" s="130" t="s">
        <v>134</v>
      </c>
      <c r="I439" s="130" t="s">
        <v>176</v>
      </c>
      <c r="J439" s="130">
        <v>192.94719219207801</v>
      </c>
      <c r="K439" s="130">
        <v>0.46075021329530702</v>
      </c>
    </row>
    <row r="440" spans="1:14" x14ac:dyDescent="0.5">
      <c r="A440" s="129" t="s">
        <v>409</v>
      </c>
      <c r="B440" s="129">
        <v>0</v>
      </c>
      <c r="C440" s="129" t="s">
        <v>407</v>
      </c>
      <c r="D440" s="130" t="s">
        <v>407</v>
      </c>
      <c r="E440" s="130" t="s">
        <v>38</v>
      </c>
      <c r="F440" s="130" t="s">
        <v>339</v>
      </c>
      <c r="G440" s="129">
        <v>2030</v>
      </c>
      <c r="H440" s="130" t="s">
        <v>134</v>
      </c>
      <c r="I440" s="130" t="s">
        <v>177</v>
      </c>
      <c r="J440" s="130">
        <v>192.94719219207801</v>
      </c>
      <c r="K440" s="130">
        <v>0.46075021329530702</v>
      </c>
    </row>
    <row r="441" spans="1:14" x14ac:dyDescent="0.5">
      <c r="A441" s="129" t="s">
        <v>409</v>
      </c>
      <c r="B441" s="129">
        <v>0</v>
      </c>
      <c r="C441" s="129" t="s">
        <v>407</v>
      </c>
      <c r="D441" s="130" t="s">
        <v>407</v>
      </c>
      <c r="E441" s="130" t="s">
        <v>38</v>
      </c>
      <c r="F441" s="130" t="s">
        <v>339</v>
      </c>
      <c r="G441" s="129">
        <v>2030</v>
      </c>
      <c r="H441" s="130" t="s">
        <v>135</v>
      </c>
      <c r="I441" s="130" t="s">
        <v>178</v>
      </c>
      <c r="J441" s="130">
        <v>818.46006011962902</v>
      </c>
      <c r="K441" s="130">
        <v>1.95444993768297</v>
      </c>
    </row>
    <row r="442" spans="1:14" x14ac:dyDescent="0.5">
      <c r="A442" s="129" t="s">
        <v>409</v>
      </c>
      <c r="B442" s="129">
        <v>0</v>
      </c>
      <c r="C442" s="129" t="s">
        <v>407</v>
      </c>
      <c r="D442" s="130" t="s">
        <v>407</v>
      </c>
      <c r="E442" s="130" t="s">
        <v>38</v>
      </c>
      <c r="F442" s="130" t="s">
        <v>340</v>
      </c>
      <c r="G442" s="129">
        <v>2030</v>
      </c>
      <c r="H442" s="130" t="s">
        <v>133</v>
      </c>
      <c r="I442" s="130" t="s">
        <v>174</v>
      </c>
      <c r="J442" s="130">
        <v>827985.26953125</v>
      </c>
      <c r="K442" s="130">
        <v>1950.3504932194901</v>
      </c>
    </row>
    <row r="443" spans="1:14" x14ac:dyDescent="0.5">
      <c r="A443" s="129" t="s">
        <v>409</v>
      </c>
      <c r="B443" s="129">
        <v>0</v>
      </c>
      <c r="C443" s="129" t="s">
        <v>407</v>
      </c>
      <c r="D443" s="130" t="s">
        <v>407</v>
      </c>
      <c r="E443" s="130" t="s">
        <v>38</v>
      </c>
      <c r="F443" s="130" t="s">
        <v>340</v>
      </c>
      <c r="G443" s="129">
        <v>2030</v>
      </c>
      <c r="H443" s="130" t="s">
        <v>133</v>
      </c>
      <c r="I443" s="130" t="s">
        <v>175</v>
      </c>
      <c r="J443" s="130">
        <v>827985.26953125</v>
      </c>
      <c r="K443" s="130">
        <v>1950.3504932194901</v>
      </c>
      <c r="L443" s="130">
        <v>12072.0255126953</v>
      </c>
      <c r="M443" s="130">
        <v>14.580000341708599</v>
      </c>
      <c r="N443" s="130">
        <v>14.218056468499</v>
      </c>
    </row>
    <row r="444" spans="1:14" x14ac:dyDescent="0.5">
      <c r="A444" s="129" t="s">
        <v>409</v>
      </c>
      <c r="B444" s="129">
        <v>0</v>
      </c>
      <c r="C444" s="129" t="s">
        <v>407</v>
      </c>
      <c r="D444" s="130" t="s">
        <v>407</v>
      </c>
      <c r="E444" s="130" t="s">
        <v>38</v>
      </c>
      <c r="F444" s="130" t="s">
        <v>340</v>
      </c>
      <c r="G444" s="129">
        <v>2030</v>
      </c>
      <c r="H444" s="130" t="s">
        <v>134</v>
      </c>
      <c r="I444" s="130" t="s">
        <v>176</v>
      </c>
      <c r="J444" s="130">
        <v>259.72849941253702</v>
      </c>
      <c r="K444" s="130">
        <v>0.61180029804368397</v>
      </c>
    </row>
    <row r="445" spans="1:14" x14ac:dyDescent="0.5">
      <c r="A445" s="129" t="s">
        <v>409</v>
      </c>
      <c r="B445" s="129">
        <v>0</v>
      </c>
      <c r="C445" s="129" t="s">
        <v>407</v>
      </c>
      <c r="D445" s="130" t="s">
        <v>407</v>
      </c>
      <c r="E445" s="130" t="s">
        <v>38</v>
      </c>
      <c r="F445" s="130" t="s">
        <v>340</v>
      </c>
      <c r="G445" s="129">
        <v>2030</v>
      </c>
      <c r="H445" s="130" t="s">
        <v>134</v>
      </c>
      <c r="I445" s="130" t="s">
        <v>177</v>
      </c>
      <c r="J445" s="130">
        <v>259.72849941253702</v>
      </c>
      <c r="K445" s="130">
        <v>0.61180029804368397</v>
      </c>
    </row>
    <row r="446" spans="1:14" x14ac:dyDescent="0.5">
      <c r="A446" s="129" t="s">
        <v>409</v>
      </c>
      <c r="B446" s="129">
        <v>0</v>
      </c>
      <c r="C446" s="129" t="s">
        <v>407</v>
      </c>
      <c r="D446" s="130" t="s">
        <v>407</v>
      </c>
      <c r="E446" s="130" t="s">
        <v>38</v>
      </c>
      <c r="F446" s="130" t="s">
        <v>340</v>
      </c>
      <c r="G446" s="129">
        <v>2030</v>
      </c>
      <c r="H446" s="130" t="s">
        <v>135</v>
      </c>
      <c r="I446" s="130" t="s">
        <v>178</v>
      </c>
      <c r="J446" s="130">
        <v>829.72573089599598</v>
      </c>
      <c r="K446" s="130">
        <v>1.95445020119979</v>
      </c>
    </row>
    <row r="447" spans="1:14" x14ac:dyDescent="0.5">
      <c r="A447" s="129" t="s">
        <v>409</v>
      </c>
      <c r="B447" s="129">
        <v>0</v>
      </c>
      <c r="C447" s="129" t="s">
        <v>407</v>
      </c>
      <c r="D447" s="130" t="s">
        <v>407</v>
      </c>
      <c r="E447" s="130" t="s">
        <v>40</v>
      </c>
      <c r="F447" s="130" t="s">
        <v>414</v>
      </c>
      <c r="G447" s="129">
        <v>2030</v>
      </c>
      <c r="H447" s="130" t="s">
        <v>133</v>
      </c>
      <c r="I447" s="130" t="s">
        <v>174</v>
      </c>
      <c r="J447" s="130">
        <v>127328.03515625</v>
      </c>
      <c r="K447" s="130">
        <v>1304.76437045378</v>
      </c>
    </row>
    <row r="448" spans="1:14" x14ac:dyDescent="0.5">
      <c r="A448" s="129" t="s">
        <v>409</v>
      </c>
      <c r="B448" s="129">
        <v>0</v>
      </c>
      <c r="C448" s="129" t="s">
        <v>407</v>
      </c>
      <c r="D448" s="130" t="s">
        <v>407</v>
      </c>
      <c r="E448" s="130" t="s">
        <v>40</v>
      </c>
      <c r="F448" s="130" t="s">
        <v>414</v>
      </c>
      <c r="G448" s="129">
        <v>2030</v>
      </c>
      <c r="H448" s="130" t="s">
        <v>133</v>
      </c>
      <c r="I448" s="130" t="s">
        <v>175</v>
      </c>
      <c r="J448" s="130">
        <v>127328.03515625</v>
      </c>
      <c r="K448" s="130">
        <v>1304.76437045378</v>
      </c>
      <c r="L448" s="130">
        <v>1856.44299316406</v>
      </c>
      <c r="M448" s="130">
        <v>14.580001889497</v>
      </c>
      <c r="N448" s="130">
        <v>9.5117329096683303</v>
      </c>
    </row>
    <row r="449" spans="1:14" x14ac:dyDescent="0.5">
      <c r="A449" s="129" t="s">
        <v>409</v>
      </c>
      <c r="B449" s="129">
        <v>0</v>
      </c>
      <c r="C449" s="129" t="s">
        <v>407</v>
      </c>
      <c r="D449" s="130" t="s">
        <v>407</v>
      </c>
      <c r="E449" s="130" t="s">
        <v>40</v>
      </c>
      <c r="F449" s="130" t="s">
        <v>414</v>
      </c>
      <c r="G449" s="129">
        <v>2030</v>
      </c>
      <c r="H449" s="130" t="s">
        <v>134</v>
      </c>
      <c r="I449" s="130" t="s">
        <v>176</v>
      </c>
      <c r="J449" s="130">
        <v>289.00254821777298</v>
      </c>
      <c r="K449" s="130">
        <v>2.9614860881624399</v>
      </c>
    </row>
    <row r="450" spans="1:14" x14ac:dyDescent="0.5">
      <c r="A450" s="129" t="s">
        <v>409</v>
      </c>
      <c r="B450" s="129">
        <v>0</v>
      </c>
      <c r="C450" s="129" t="s">
        <v>407</v>
      </c>
      <c r="D450" s="130" t="s">
        <v>407</v>
      </c>
      <c r="E450" s="130" t="s">
        <v>40</v>
      </c>
      <c r="F450" s="130" t="s">
        <v>414</v>
      </c>
      <c r="G450" s="129">
        <v>2030</v>
      </c>
      <c r="H450" s="130" t="s">
        <v>134</v>
      </c>
      <c r="I450" s="130" t="s">
        <v>177</v>
      </c>
      <c r="J450" s="130">
        <v>289.00254821777298</v>
      </c>
      <c r="K450" s="130">
        <v>2.9614860881624399</v>
      </c>
    </row>
    <row r="451" spans="1:14" x14ac:dyDescent="0.5">
      <c r="A451" s="129" t="s">
        <v>409</v>
      </c>
      <c r="B451" s="129">
        <v>0</v>
      </c>
      <c r="C451" s="129" t="s">
        <v>407</v>
      </c>
      <c r="D451" s="130" t="s">
        <v>407</v>
      </c>
      <c r="E451" s="130" t="s">
        <v>38</v>
      </c>
      <c r="F451" s="130" t="s">
        <v>339</v>
      </c>
      <c r="G451" s="129">
        <v>2031</v>
      </c>
      <c r="H451" s="130" t="s">
        <v>133</v>
      </c>
      <c r="I451" s="130" t="s">
        <v>174</v>
      </c>
      <c r="J451" s="130">
        <v>782423.072265625</v>
      </c>
      <c r="K451" s="130">
        <v>1950.3499515886799</v>
      </c>
    </row>
    <row r="452" spans="1:14" x14ac:dyDescent="0.5">
      <c r="A452" s="129" t="s">
        <v>409</v>
      </c>
      <c r="B452" s="129">
        <v>0</v>
      </c>
      <c r="C452" s="129" t="s">
        <v>407</v>
      </c>
      <c r="D452" s="130" t="s">
        <v>407</v>
      </c>
      <c r="E452" s="130" t="s">
        <v>38</v>
      </c>
      <c r="F452" s="130" t="s">
        <v>339</v>
      </c>
      <c r="G452" s="129">
        <v>2031</v>
      </c>
      <c r="H452" s="130" t="s">
        <v>133</v>
      </c>
      <c r="I452" s="130" t="s">
        <v>175</v>
      </c>
      <c r="J452" s="130">
        <v>782423.072265625</v>
      </c>
      <c r="K452" s="130">
        <v>1950.3499515886799</v>
      </c>
      <c r="L452" s="130">
        <v>11806.7608642578</v>
      </c>
      <c r="M452" s="130">
        <v>15.0899957871507</v>
      </c>
      <c r="N452" s="130">
        <v>14.715388847803499</v>
      </c>
    </row>
    <row r="453" spans="1:14" x14ac:dyDescent="0.5">
      <c r="A453" s="129" t="s">
        <v>409</v>
      </c>
      <c r="B453" s="129">
        <v>0</v>
      </c>
      <c r="C453" s="129" t="s">
        <v>407</v>
      </c>
      <c r="D453" s="130" t="s">
        <v>407</v>
      </c>
      <c r="E453" s="130" t="s">
        <v>38</v>
      </c>
      <c r="F453" s="130" t="s">
        <v>339</v>
      </c>
      <c r="G453" s="129">
        <v>2031</v>
      </c>
      <c r="H453" s="130" t="s">
        <v>134</v>
      </c>
      <c r="I453" s="130" t="s">
        <v>176</v>
      </c>
      <c r="J453" s="130">
        <v>184.83938169479401</v>
      </c>
      <c r="K453" s="130">
        <v>0.46075017589832101</v>
      </c>
    </row>
    <row r="454" spans="1:14" x14ac:dyDescent="0.5">
      <c r="A454" s="129" t="s">
        <v>409</v>
      </c>
      <c r="B454" s="129">
        <v>0</v>
      </c>
      <c r="C454" s="129" t="s">
        <v>407</v>
      </c>
      <c r="D454" s="130" t="s">
        <v>407</v>
      </c>
      <c r="E454" s="130" t="s">
        <v>38</v>
      </c>
      <c r="F454" s="130" t="s">
        <v>339</v>
      </c>
      <c r="G454" s="129">
        <v>2031</v>
      </c>
      <c r="H454" s="130" t="s">
        <v>134</v>
      </c>
      <c r="I454" s="130" t="s">
        <v>177</v>
      </c>
      <c r="J454" s="130">
        <v>184.83938169479401</v>
      </c>
      <c r="K454" s="130">
        <v>0.46075017589832101</v>
      </c>
    </row>
    <row r="455" spans="1:14" x14ac:dyDescent="0.5">
      <c r="A455" s="129" t="s">
        <v>409</v>
      </c>
      <c r="B455" s="129">
        <v>0</v>
      </c>
      <c r="C455" s="129" t="s">
        <v>407</v>
      </c>
      <c r="D455" s="130" t="s">
        <v>407</v>
      </c>
      <c r="E455" s="130" t="s">
        <v>38</v>
      </c>
      <c r="F455" s="130" t="s">
        <v>339</v>
      </c>
      <c r="G455" s="129">
        <v>2031</v>
      </c>
      <c r="H455" s="130" t="s">
        <v>135</v>
      </c>
      <c r="I455" s="130" t="s">
        <v>178</v>
      </c>
      <c r="J455" s="130">
        <v>784.06763267517101</v>
      </c>
      <c r="K455" s="130">
        <v>1.95444976372196</v>
      </c>
    </row>
    <row r="456" spans="1:14" x14ac:dyDescent="0.5">
      <c r="A456" s="129" t="s">
        <v>409</v>
      </c>
      <c r="B456" s="129">
        <v>0</v>
      </c>
      <c r="C456" s="129" t="s">
        <v>407</v>
      </c>
      <c r="D456" s="130" t="s">
        <v>407</v>
      </c>
      <c r="E456" s="130" t="s">
        <v>38</v>
      </c>
      <c r="F456" s="130" t="s">
        <v>340</v>
      </c>
      <c r="G456" s="129">
        <v>2031</v>
      </c>
      <c r="H456" s="130" t="s">
        <v>133</v>
      </c>
      <c r="I456" s="130" t="s">
        <v>174</v>
      </c>
      <c r="J456" s="130">
        <v>792258.564453125</v>
      </c>
      <c r="K456" s="130">
        <v>1950.3503712325601</v>
      </c>
    </row>
    <row r="457" spans="1:14" x14ac:dyDescent="0.5">
      <c r="A457" s="129" t="s">
        <v>409</v>
      </c>
      <c r="B457" s="129">
        <v>0</v>
      </c>
      <c r="C457" s="129" t="s">
        <v>407</v>
      </c>
      <c r="D457" s="130" t="s">
        <v>407</v>
      </c>
      <c r="E457" s="130" t="s">
        <v>38</v>
      </c>
      <c r="F457" s="130" t="s">
        <v>340</v>
      </c>
      <c r="G457" s="129">
        <v>2031</v>
      </c>
      <c r="H457" s="130" t="s">
        <v>133</v>
      </c>
      <c r="I457" s="130" t="s">
        <v>175</v>
      </c>
      <c r="J457" s="130">
        <v>792258.564453125</v>
      </c>
      <c r="K457" s="130">
        <v>1950.3503712325601</v>
      </c>
      <c r="L457" s="130">
        <v>11955.179138183599</v>
      </c>
      <c r="M457" s="130">
        <v>15.0899967189827</v>
      </c>
      <c r="N457" s="130">
        <v>14.715390859265099</v>
      </c>
    </row>
    <row r="458" spans="1:14" x14ac:dyDescent="0.5">
      <c r="A458" s="129" t="s">
        <v>409</v>
      </c>
      <c r="B458" s="129">
        <v>0</v>
      </c>
      <c r="C458" s="129" t="s">
        <v>407</v>
      </c>
      <c r="D458" s="130" t="s">
        <v>407</v>
      </c>
      <c r="E458" s="130" t="s">
        <v>38</v>
      </c>
      <c r="F458" s="130" t="s">
        <v>340</v>
      </c>
      <c r="G458" s="129">
        <v>2031</v>
      </c>
      <c r="H458" s="130" t="s">
        <v>134</v>
      </c>
      <c r="I458" s="130" t="s">
        <v>176</v>
      </c>
      <c r="J458" s="130">
        <v>248.52147769928001</v>
      </c>
      <c r="K458" s="130">
        <v>0.61180021960829201</v>
      </c>
    </row>
    <row r="459" spans="1:14" x14ac:dyDescent="0.5">
      <c r="A459" s="129" t="s">
        <v>409</v>
      </c>
      <c r="B459" s="129">
        <v>0</v>
      </c>
      <c r="C459" s="129" t="s">
        <v>407</v>
      </c>
      <c r="D459" s="130" t="s">
        <v>407</v>
      </c>
      <c r="E459" s="130" t="s">
        <v>38</v>
      </c>
      <c r="F459" s="130" t="s">
        <v>340</v>
      </c>
      <c r="G459" s="129">
        <v>2031</v>
      </c>
      <c r="H459" s="130" t="s">
        <v>134</v>
      </c>
      <c r="I459" s="130" t="s">
        <v>177</v>
      </c>
      <c r="J459" s="130">
        <v>248.52147769928001</v>
      </c>
      <c r="K459" s="130">
        <v>0.61180021960829201</v>
      </c>
    </row>
    <row r="460" spans="1:14" x14ac:dyDescent="0.5">
      <c r="A460" s="129" t="s">
        <v>409</v>
      </c>
      <c r="B460" s="129">
        <v>0</v>
      </c>
      <c r="C460" s="129" t="s">
        <v>407</v>
      </c>
      <c r="D460" s="130" t="s">
        <v>407</v>
      </c>
      <c r="E460" s="130" t="s">
        <v>38</v>
      </c>
      <c r="F460" s="130" t="s">
        <v>340</v>
      </c>
      <c r="G460" s="129">
        <v>2031</v>
      </c>
      <c r="H460" s="130" t="s">
        <v>135</v>
      </c>
      <c r="I460" s="130" t="s">
        <v>178</v>
      </c>
      <c r="J460" s="130">
        <v>793.92391777038597</v>
      </c>
      <c r="K460" s="130">
        <v>1.9544499696822799</v>
      </c>
    </row>
    <row r="461" spans="1:14" x14ac:dyDescent="0.5">
      <c r="A461" s="129" t="s">
        <v>409</v>
      </c>
      <c r="B461" s="129">
        <v>0</v>
      </c>
      <c r="C461" s="129" t="s">
        <v>407</v>
      </c>
      <c r="D461" s="130" t="s">
        <v>407</v>
      </c>
      <c r="E461" s="130" t="s">
        <v>41</v>
      </c>
      <c r="F461" s="130" t="s">
        <v>445</v>
      </c>
      <c r="G461" s="129">
        <v>2031</v>
      </c>
      <c r="H461" s="130" t="s">
        <v>133</v>
      </c>
      <c r="I461" s="130" t="s">
        <v>174</v>
      </c>
      <c r="J461" s="130">
        <v>45363.095703125</v>
      </c>
      <c r="K461" s="130">
        <v>1178.0999640923001</v>
      </c>
    </row>
    <row r="462" spans="1:14" x14ac:dyDescent="0.5">
      <c r="A462" s="129" t="s">
        <v>409</v>
      </c>
      <c r="B462" s="129">
        <v>0</v>
      </c>
      <c r="C462" s="129" t="s">
        <v>407</v>
      </c>
      <c r="D462" s="130" t="s">
        <v>407</v>
      </c>
      <c r="E462" s="130" t="s">
        <v>41</v>
      </c>
      <c r="F462" s="130" t="s">
        <v>445</v>
      </c>
      <c r="G462" s="129">
        <v>2031</v>
      </c>
      <c r="H462" s="130" t="s">
        <v>133</v>
      </c>
      <c r="I462" s="130" t="s">
        <v>175</v>
      </c>
      <c r="J462" s="130">
        <v>45363.095703125</v>
      </c>
      <c r="K462" s="130">
        <v>1178.0999640923001</v>
      </c>
      <c r="L462" s="130">
        <v>684.529296875</v>
      </c>
      <c r="M462" s="130">
        <v>15.0900040278301</v>
      </c>
      <c r="N462" s="130">
        <v>8.8887662189605106</v>
      </c>
    </row>
    <row r="463" spans="1:14" x14ac:dyDescent="0.5">
      <c r="A463" s="129" t="s">
        <v>409</v>
      </c>
      <c r="B463" s="129">
        <v>0</v>
      </c>
      <c r="C463" s="129" t="s">
        <v>407</v>
      </c>
      <c r="D463" s="130" t="s">
        <v>407</v>
      </c>
      <c r="E463" s="130" t="s">
        <v>41</v>
      </c>
      <c r="F463" s="130" t="s">
        <v>445</v>
      </c>
      <c r="G463" s="129">
        <v>2031</v>
      </c>
      <c r="H463" s="130" t="s">
        <v>134</v>
      </c>
      <c r="I463" s="130" t="s">
        <v>176</v>
      </c>
      <c r="J463" s="130">
        <v>11.4360761642456</v>
      </c>
      <c r="K463" s="130">
        <v>0.29699995824224901</v>
      </c>
    </row>
    <row r="464" spans="1:14" x14ac:dyDescent="0.5">
      <c r="A464" s="129" t="s">
        <v>409</v>
      </c>
      <c r="B464" s="129">
        <v>0</v>
      </c>
      <c r="C464" s="129" t="s">
        <v>407</v>
      </c>
      <c r="D464" s="130" t="s">
        <v>407</v>
      </c>
      <c r="E464" s="130" t="s">
        <v>41</v>
      </c>
      <c r="F464" s="130" t="s">
        <v>445</v>
      </c>
      <c r="G464" s="129">
        <v>2031</v>
      </c>
      <c r="H464" s="130" t="s">
        <v>134</v>
      </c>
      <c r="I464" s="130" t="s">
        <v>177</v>
      </c>
      <c r="J464" s="130">
        <v>11.4360761642456</v>
      </c>
      <c r="K464" s="130">
        <v>0.29699995824224901</v>
      </c>
    </row>
    <row r="465" spans="1:14" x14ac:dyDescent="0.5">
      <c r="A465" s="129" t="s">
        <v>409</v>
      </c>
      <c r="B465" s="129">
        <v>0</v>
      </c>
      <c r="C465" s="129" t="s">
        <v>407</v>
      </c>
      <c r="D465" s="130" t="s">
        <v>407</v>
      </c>
      <c r="E465" s="130" t="s">
        <v>38</v>
      </c>
      <c r="F465" s="130" t="s">
        <v>339</v>
      </c>
      <c r="G465" s="129">
        <v>2032</v>
      </c>
      <c r="H465" s="130" t="s">
        <v>133</v>
      </c>
      <c r="I465" s="130" t="s">
        <v>174</v>
      </c>
      <c r="J465" s="130">
        <v>724266.95703125</v>
      </c>
      <c r="K465" s="130">
        <v>1950.3494802791599</v>
      </c>
    </row>
    <row r="466" spans="1:14" x14ac:dyDescent="0.5">
      <c r="A466" s="129" t="s">
        <v>409</v>
      </c>
      <c r="B466" s="129">
        <v>0</v>
      </c>
      <c r="C466" s="129" t="s">
        <v>407</v>
      </c>
      <c r="D466" s="130" t="s">
        <v>407</v>
      </c>
      <c r="E466" s="130" t="s">
        <v>38</v>
      </c>
      <c r="F466" s="130" t="s">
        <v>339</v>
      </c>
      <c r="G466" s="129">
        <v>2032</v>
      </c>
      <c r="H466" s="130" t="s">
        <v>133</v>
      </c>
      <c r="I466" s="130" t="s">
        <v>175</v>
      </c>
      <c r="J466" s="130">
        <v>724266.95703125</v>
      </c>
      <c r="K466" s="130">
        <v>1950.3494802791599</v>
      </c>
      <c r="L466" s="130">
        <v>11313.0479736328</v>
      </c>
      <c r="M466" s="130">
        <v>15.6199973832918</v>
      </c>
      <c r="N466" s="130">
        <v>15.2322288609108</v>
      </c>
    </row>
    <row r="467" spans="1:14" x14ac:dyDescent="0.5">
      <c r="A467" s="129" t="s">
        <v>409</v>
      </c>
      <c r="B467" s="129">
        <v>0</v>
      </c>
      <c r="C467" s="129" t="s">
        <v>407</v>
      </c>
      <c r="D467" s="130" t="s">
        <v>407</v>
      </c>
      <c r="E467" s="130" t="s">
        <v>38</v>
      </c>
      <c r="F467" s="130" t="s">
        <v>339</v>
      </c>
      <c r="G467" s="129">
        <v>2032</v>
      </c>
      <c r="H467" s="130" t="s">
        <v>134</v>
      </c>
      <c r="I467" s="130" t="s">
        <v>176</v>
      </c>
      <c r="J467" s="130">
        <v>171.100603580475</v>
      </c>
      <c r="K467" s="130">
        <v>0.46075006448143302</v>
      </c>
    </row>
    <row r="468" spans="1:14" x14ac:dyDescent="0.5">
      <c r="A468" s="129" t="s">
        <v>409</v>
      </c>
      <c r="B468" s="129">
        <v>0</v>
      </c>
      <c r="C468" s="129" t="s">
        <v>407</v>
      </c>
      <c r="D468" s="130" t="s">
        <v>407</v>
      </c>
      <c r="E468" s="130" t="s">
        <v>38</v>
      </c>
      <c r="F468" s="130" t="s">
        <v>339</v>
      </c>
      <c r="G468" s="129">
        <v>2032</v>
      </c>
      <c r="H468" s="130" t="s">
        <v>134</v>
      </c>
      <c r="I468" s="130" t="s">
        <v>177</v>
      </c>
      <c r="J468" s="130">
        <v>171.100603580475</v>
      </c>
      <c r="K468" s="130">
        <v>0.46075006448143302</v>
      </c>
    </row>
    <row r="469" spans="1:14" x14ac:dyDescent="0.5">
      <c r="A469" s="129" t="s">
        <v>409</v>
      </c>
      <c r="B469" s="129">
        <v>0</v>
      </c>
      <c r="C469" s="129" t="s">
        <v>407</v>
      </c>
      <c r="D469" s="130" t="s">
        <v>407</v>
      </c>
      <c r="E469" s="130" t="s">
        <v>38</v>
      </c>
      <c r="F469" s="130" t="s">
        <v>339</v>
      </c>
      <c r="G469" s="129">
        <v>2032</v>
      </c>
      <c r="H469" s="130" t="s">
        <v>135</v>
      </c>
      <c r="I469" s="130" t="s">
        <v>178</v>
      </c>
      <c r="J469" s="130">
        <v>725.789281845093</v>
      </c>
      <c r="K469" s="130">
        <v>1.9544493000074801</v>
      </c>
    </row>
    <row r="470" spans="1:14" x14ac:dyDescent="0.5">
      <c r="A470" s="129" t="s">
        <v>409</v>
      </c>
      <c r="B470" s="129">
        <v>0</v>
      </c>
      <c r="C470" s="129" t="s">
        <v>407</v>
      </c>
      <c r="D470" s="130" t="s">
        <v>407</v>
      </c>
      <c r="E470" s="130" t="s">
        <v>38</v>
      </c>
      <c r="F470" s="130" t="s">
        <v>340</v>
      </c>
      <c r="G470" s="129">
        <v>2032</v>
      </c>
      <c r="H470" s="130" t="s">
        <v>133</v>
      </c>
      <c r="I470" s="130" t="s">
        <v>174</v>
      </c>
      <c r="J470" s="130">
        <v>731654.64453125</v>
      </c>
      <c r="K470" s="130">
        <v>1950.3497174241199</v>
      </c>
    </row>
    <row r="471" spans="1:14" x14ac:dyDescent="0.5">
      <c r="A471" s="129" t="s">
        <v>409</v>
      </c>
      <c r="B471" s="129">
        <v>0</v>
      </c>
      <c r="C471" s="129" t="s">
        <v>407</v>
      </c>
      <c r="D471" s="130" t="s">
        <v>407</v>
      </c>
      <c r="E471" s="130" t="s">
        <v>38</v>
      </c>
      <c r="F471" s="130" t="s">
        <v>340</v>
      </c>
      <c r="G471" s="129">
        <v>2032</v>
      </c>
      <c r="H471" s="130" t="s">
        <v>133</v>
      </c>
      <c r="I471" s="130" t="s">
        <v>175</v>
      </c>
      <c r="J471" s="130">
        <v>731654.64453125</v>
      </c>
      <c r="K471" s="130">
        <v>1950.3497174241199</v>
      </c>
      <c r="L471" s="130">
        <v>11428.4440917969</v>
      </c>
      <c r="M471" s="130">
        <v>15.6199980102891</v>
      </c>
      <c r="N471" s="130">
        <v>15.2322304912988</v>
      </c>
    </row>
    <row r="472" spans="1:14" x14ac:dyDescent="0.5">
      <c r="A472" s="129" t="s">
        <v>409</v>
      </c>
      <c r="B472" s="129">
        <v>0</v>
      </c>
      <c r="C472" s="129" t="s">
        <v>407</v>
      </c>
      <c r="D472" s="130" t="s">
        <v>407</v>
      </c>
      <c r="E472" s="130" t="s">
        <v>38</v>
      </c>
      <c r="F472" s="130" t="s">
        <v>340</v>
      </c>
      <c r="G472" s="129">
        <v>2032</v>
      </c>
      <c r="H472" s="130" t="s">
        <v>134</v>
      </c>
      <c r="I472" s="130" t="s">
        <v>176</v>
      </c>
      <c r="J472" s="130">
        <v>229.51080036163299</v>
      </c>
      <c r="K472" s="130">
        <v>0.61180005601645104</v>
      </c>
    </row>
    <row r="473" spans="1:14" x14ac:dyDescent="0.5">
      <c r="A473" s="129" t="s">
        <v>409</v>
      </c>
      <c r="B473" s="129">
        <v>0</v>
      </c>
      <c r="C473" s="129" t="s">
        <v>407</v>
      </c>
      <c r="D473" s="130" t="s">
        <v>407</v>
      </c>
      <c r="E473" s="130" t="s">
        <v>38</v>
      </c>
      <c r="F473" s="130" t="s">
        <v>340</v>
      </c>
      <c r="G473" s="129">
        <v>2032</v>
      </c>
      <c r="H473" s="130" t="s">
        <v>134</v>
      </c>
      <c r="I473" s="130" t="s">
        <v>177</v>
      </c>
      <c r="J473" s="130">
        <v>229.51080036163299</v>
      </c>
      <c r="K473" s="130">
        <v>0.61180005601645104</v>
      </c>
    </row>
    <row r="474" spans="1:14" x14ac:dyDescent="0.5">
      <c r="A474" s="129" t="s">
        <v>409</v>
      </c>
      <c r="B474" s="129">
        <v>0</v>
      </c>
      <c r="C474" s="129" t="s">
        <v>407</v>
      </c>
      <c r="D474" s="130" t="s">
        <v>407</v>
      </c>
      <c r="E474" s="130" t="s">
        <v>38</v>
      </c>
      <c r="F474" s="130" t="s">
        <v>340</v>
      </c>
      <c r="G474" s="129">
        <v>2032</v>
      </c>
      <c r="H474" s="130" t="s">
        <v>135</v>
      </c>
      <c r="I474" s="130" t="s">
        <v>178</v>
      </c>
      <c r="J474" s="130">
        <v>733.19258689880405</v>
      </c>
      <c r="K474" s="130">
        <v>1.95444938298139</v>
      </c>
    </row>
    <row r="475" spans="1:14" x14ac:dyDescent="0.5">
      <c r="A475" s="129" t="s">
        <v>409</v>
      </c>
      <c r="B475" s="129">
        <v>0</v>
      </c>
      <c r="C475" s="129" t="s">
        <v>407</v>
      </c>
      <c r="D475" s="130" t="s">
        <v>407</v>
      </c>
      <c r="E475" s="130" t="s">
        <v>41</v>
      </c>
      <c r="F475" s="130" t="s">
        <v>445</v>
      </c>
      <c r="G475" s="129">
        <v>2032</v>
      </c>
      <c r="H475" s="130" t="s">
        <v>133</v>
      </c>
      <c r="I475" s="130" t="s">
        <v>174</v>
      </c>
      <c r="J475" s="130">
        <v>21704.01953125</v>
      </c>
      <c r="K475" s="130">
        <v>1178.09966470323</v>
      </c>
    </row>
    <row r="476" spans="1:14" x14ac:dyDescent="0.5">
      <c r="A476" s="129" t="s">
        <v>409</v>
      </c>
      <c r="B476" s="129">
        <v>0</v>
      </c>
      <c r="C476" s="129" t="s">
        <v>407</v>
      </c>
      <c r="D476" s="130" t="s">
        <v>407</v>
      </c>
      <c r="E476" s="130" t="s">
        <v>41</v>
      </c>
      <c r="F476" s="130" t="s">
        <v>445</v>
      </c>
      <c r="G476" s="129">
        <v>2032</v>
      </c>
      <c r="H476" s="130" t="s">
        <v>133</v>
      </c>
      <c r="I476" s="130" t="s">
        <v>175</v>
      </c>
      <c r="J476" s="130">
        <v>21704.01953125</v>
      </c>
      <c r="K476" s="130">
        <v>1178.09966470323</v>
      </c>
      <c r="L476" s="130">
        <v>339.01669311523398</v>
      </c>
      <c r="M476" s="130">
        <v>15.619995762863599</v>
      </c>
      <c r="N476" s="130">
        <v>9.2009583694054005</v>
      </c>
    </row>
    <row r="477" spans="1:14" x14ac:dyDescent="0.5">
      <c r="A477" s="129" t="s">
        <v>409</v>
      </c>
      <c r="B477" s="129">
        <v>0</v>
      </c>
      <c r="C477" s="129" t="s">
        <v>407</v>
      </c>
      <c r="D477" s="130" t="s">
        <v>407</v>
      </c>
      <c r="E477" s="130" t="s">
        <v>41</v>
      </c>
      <c r="F477" s="130" t="s">
        <v>445</v>
      </c>
      <c r="G477" s="129">
        <v>2032</v>
      </c>
      <c r="H477" s="130" t="s">
        <v>134</v>
      </c>
      <c r="I477" s="130" t="s">
        <v>176</v>
      </c>
      <c r="J477" s="130">
        <v>5.4716019630432102</v>
      </c>
      <c r="K477" s="130">
        <v>0.29699991386188002</v>
      </c>
    </row>
    <row r="478" spans="1:14" x14ac:dyDescent="0.5">
      <c r="A478" s="129" t="s">
        <v>409</v>
      </c>
      <c r="B478" s="129">
        <v>0</v>
      </c>
      <c r="C478" s="129" t="s">
        <v>407</v>
      </c>
      <c r="D478" s="130" t="s">
        <v>407</v>
      </c>
      <c r="E478" s="130" t="s">
        <v>41</v>
      </c>
      <c r="F478" s="130" t="s">
        <v>445</v>
      </c>
      <c r="G478" s="129">
        <v>2032</v>
      </c>
      <c r="H478" s="130" t="s">
        <v>134</v>
      </c>
      <c r="I478" s="130" t="s">
        <v>177</v>
      </c>
      <c r="J478" s="130">
        <v>5.4716019630432102</v>
      </c>
      <c r="K478" s="130">
        <v>0.29699991386188002</v>
      </c>
    </row>
    <row r="479" spans="1:14" x14ac:dyDescent="0.5">
      <c r="A479" s="129" t="s">
        <v>409</v>
      </c>
      <c r="B479" s="129">
        <v>0</v>
      </c>
      <c r="C479" s="129" t="s">
        <v>407</v>
      </c>
      <c r="D479" s="130" t="s">
        <v>407</v>
      </c>
      <c r="E479" s="130" t="s">
        <v>38</v>
      </c>
      <c r="F479" s="130" t="s">
        <v>339</v>
      </c>
      <c r="G479" s="129">
        <v>2033</v>
      </c>
      <c r="H479" s="130" t="s">
        <v>133</v>
      </c>
      <c r="I479" s="130" t="s">
        <v>174</v>
      </c>
      <c r="J479" s="130">
        <v>673196.25</v>
      </c>
      <c r="K479" s="130">
        <v>1962.8133391461799</v>
      </c>
    </row>
    <row r="480" spans="1:14" x14ac:dyDescent="0.5">
      <c r="A480" s="129" t="s">
        <v>409</v>
      </c>
      <c r="B480" s="129">
        <v>0</v>
      </c>
      <c r="C480" s="129" t="s">
        <v>407</v>
      </c>
      <c r="D480" s="130" t="s">
        <v>407</v>
      </c>
      <c r="E480" s="130" t="s">
        <v>38</v>
      </c>
      <c r="F480" s="130" t="s">
        <v>339</v>
      </c>
      <c r="G480" s="129">
        <v>2033</v>
      </c>
      <c r="H480" s="130" t="s">
        <v>133</v>
      </c>
      <c r="I480" s="130" t="s">
        <v>175</v>
      </c>
      <c r="J480" s="130">
        <v>673196.25</v>
      </c>
      <c r="K480" s="130">
        <v>1962.8133391461799</v>
      </c>
      <c r="L480" s="130">
        <v>10878.851074218799</v>
      </c>
      <c r="M480" s="130">
        <v>16.159999516067899</v>
      </c>
      <c r="N480" s="130">
        <v>15.859533329930599</v>
      </c>
    </row>
    <row r="481" spans="1:14" x14ac:dyDescent="0.5">
      <c r="A481" s="129" t="s">
        <v>409</v>
      </c>
      <c r="B481" s="129">
        <v>0</v>
      </c>
      <c r="C481" s="129" t="s">
        <v>407</v>
      </c>
      <c r="D481" s="130" t="s">
        <v>407</v>
      </c>
      <c r="E481" s="130" t="s">
        <v>38</v>
      </c>
      <c r="F481" s="130" t="s">
        <v>339</v>
      </c>
      <c r="G481" s="129">
        <v>2033</v>
      </c>
      <c r="H481" s="130" t="s">
        <v>134</v>
      </c>
      <c r="I481" s="130" t="s">
        <v>176</v>
      </c>
      <c r="J481" s="130">
        <v>159.035679340363</v>
      </c>
      <c r="K481" s="130">
        <v>0.46369450376716398</v>
      </c>
    </row>
    <row r="482" spans="1:14" x14ac:dyDescent="0.5">
      <c r="A482" s="129" t="s">
        <v>409</v>
      </c>
      <c r="B482" s="129">
        <v>0</v>
      </c>
      <c r="C482" s="129" t="s">
        <v>407</v>
      </c>
      <c r="D482" s="130" t="s">
        <v>407</v>
      </c>
      <c r="E482" s="130" t="s">
        <v>38</v>
      </c>
      <c r="F482" s="130" t="s">
        <v>339</v>
      </c>
      <c r="G482" s="129">
        <v>2033</v>
      </c>
      <c r="H482" s="130" t="s">
        <v>134</v>
      </c>
      <c r="I482" s="130" t="s">
        <v>177</v>
      </c>
      <c r="J482" s="130">
        <v>159.035679340363</v>
      </c>
      <c r="K482" s="130">
        <v>0.46369450376716398</v>
      </c>
    </row>
    <row r="483" spans="1:14" x14ac:dyDescent="0.5">
      <c r="A483" s="129" t="s">
        <v>409</v>
      </c>
      <c r="B483" s="129">
        <v>0</v>
      </c>
      <c r="C483" s="129" t="s">
        <v>407</v>
      </c>
      <c r="D483" s="130" t="s">
        <v>407</v>
      </c>
      <c r="E483" s="130" t="s">
        <v>38</v>
      </c>
      <c r="F483" s="130" t="s">
        <v>339</v>
      </c>
      <c r="G483" s="129">
        <v>2033</v>
      </c>
      <c r="H483" s="130" t="s">
        <v>135</v>
      </c>
      <c r="I483" s="130" t="s">
        <v>178</v>
      </c>
      <c r="J483" s="130">
        <v>674.61124992370605</v>
      </c>
      <c r="K483" s="130">
        <v>1.9669394031888301</v>
      </c>
    </row>
    <row r="484" spans="1:14" x14ac:dyDescent="0.5">
      <c r="A484" s="129" t="s">
        <v>409</v>
      </c>
      <c r="B484" s="129">
        <v>0</v>
      </c>
      <c r="C484" s="129" t="s">
        <v>407</v>
      </c>
      <c r="D484" s="130" t="s">
        <v>407</v>
      </c>
      <c r="E484" s="130" t="s">
        <v>38</v>
      </c>
      <c r="F484" s="130" t="s">
        <v>340</v>
      </c>
      <c r="G484" s="129">
        <v>2033</v>
      </c>
      <c r="H484" s="130" t="s">
        <v>133</v>
      </c>
      <c r="I484" s="130" t="s">
        <v>174</v>
      </c>
      <c r="J484" s="130">
        <v>661603.9140625</v>
      </c>
      <c r="K484" s="130">
        <v>1963.0332365660099</v>
      </c>
    </row>
    <row r="485" spans="1:14" x14ac:dyDescent="0.5">
      <c r="A485" s="129" t="s">
        <v>409</v>
      </c>
      <c r="B485" s="129">
        <v>0</v>
      </c>
      <c r="C485" s="129" t="s">
        <v>407</v>
      </c>
      <c r="D485" s="130" t="s">
        <v>407</v>
      </c>
      <c r="E485" s="130" t="s">
        <v>38</v>
      </c>
      <c r="F485" s="130" t="s">
        <v>340</v>
      </c>
      <c r="G485" s="129">
        <v>2033</v>
      </c>
      <c r="H485" s="130" t="s">
        <v>133</v>
      </c>
      <c r="I485" s="130" t="s">
        <v>175</v>
      </c>
      <c r="J485" s="130">
        <v>661603.9140625</v>
      </c>
      <c r="K485" s="130">
        <v>1963.0332365660099</v>
      </c>
      <c r="L485" s="130">
        <v>10691.519165039101</v>
      </c>
      <c r="M485" s="130">
        <v>16.159999869694001</v>
      </c>
      <c r="N485" s="130">
        <v>15.8613093600413</v>
      </c>
    </row>
    <row r="486" spans="1:14" x14ac:dyDescent="0.5">
      <c r="A486" s="129" t="s">
        <v>409</v>
      </c>
      <c r="B486" s="129">
        <v>0</v>
      </c>
      <c r="C486" s="129" t="s">
        <v>407</v>
      </c>
      <c r="D486" s="130" t="s">
        <v>407</v>
      </c>
      <c r="E486" s="130" t="s">
        <v>38</v>
      </c>
      <c r="F486" s="130" t="s">
        <v>340</v>
      </c>
      <c r="G486" s="129">
        <v>2033</v>
      </c>
      <c r="H486" s="130" t="s">
        <v>134</v>
      </c>
      <c r="I486" s="130" t="s">
        <v>176</v>
      </c>
      <c r="J486" s="130">
        <v>207.53677940368701</v>
      </c>
      <c r="K486" s="130">
        <v>0.61577873565416996</v>
      </c>
    </row>
    <row r="487" spans="1:14" x14ac:dyDescent="0.5">
      <c r="A487" s="129" t="s">
        <v>409</v>
      </c>
      <c r="B487" s="129">
        <v>0</v>
      </c>
      <c r="C487" s="129" t="s">
        <v>407</v>
      </c>
      <c r="D487" s="130" t="s">
        <v>407</v>
      </c>
      <c r="E487" s="130" t="s">
        <v>38</v>
      </c>
      <c r="F487" s="130" t="s">
        <v>340</v>
      </c>
      <c r="G487" s="129">
        <v>2033</v>
      </c>
      <c r="H487" s="130" t="s">
        <v>134</v>
      </c>
      <c r="I487" s="130" t="s">
        <v>177</v>
      </c>
      <c r="J487" s="130">
        <v>207.53677940368701</v>
      </c>
      <c r="K487" s="130">
        <v>0.61577873565416996</v>
      </c>
    </row>
    <row r="488" spans="1:14" x14ac:dyDescent="0.5">
      <c r="A488" s="129" t="s">
        <v>409</v>
      </c>
      <c r="B488" s="129">
        <v>0</v>
      </c>
      <c r="C488" s="129" t="s">
        <v>407</v>
      </c>
      <c r="D488" s="130" t="s">
        <v>407</v>
      </c>
      <c r="E488" s="130" t="s">
        <v>38</v>
      </c>
      <c r="F488" s="130" t="s">
        <v>340</v>
      </c>
      <c r="G488" s="129">
        <v>2033</v>
      </c>
      <c r="H488" s="130" t="s">
        <v>135</v>
      </c>
      <c r="I488" s="130" t="s">
        <v>178</v>
      </c>
      <c r="J488" s="130">
        <v>662.99461174011196</v>
      </c>
      <c r="K488" s="130">
        <v>1.9671595256380601</v>
      </c>
    </row>
    <row r="489" spans="1:14" x14ac:dyDescent="0.5">
      <c r="A489" s="129" t="s">
        <v>409</v>
      </c>
      <c r="B489" s="129">
        <v>0</v>
      </c>
      <c r="C489" s="129" t="s">
        <v>407</v>
      </c>
      <c r="D489" s="130" t="s">
        <v>407</v>
      </c>
      <c r="E489" s="130" t="s">
        <v>41</v>
      </c>
      <c r="F489" s="130" t="s">
        <v>445</v>
      </c>
      <c r="G489" s="129">
        <v>2033</v>
      </c>
      <c r="H489" s="130" t="s">
        <v>133</v>
      </c>
      <c r="I489" s="130" t="s">
        <v>174</v>
      </c>
      <c r="J489" s="130">
        <v>12510.982421875</v>
      </c>
      <c r="K489" s="130">
        <v>1178.0997885409099</v>
      </c>
    </row>
    <row r="490" spans="1:14" x14ac:dyDescent="0.5">
      <c r="A490" s="129" t="s">
        <v>409</v>
      </c>
      <c r="B490" s="129">
        <v>0</v>
      </c>
      <c r="C490" s="129" t="s">
        <v>407</v>
      </c>
      <c r="D490" s="130" t="s">
        <v>407</v>
      </c>
      <c r="E490" s="130" t="s">
        <v>41</v>
      </c>
      <c r="F490" s="130" t="s">
        <v>445</v>
      </c>
      <c r="G490" s="129">
        <v>2033</v>
      </c>
      <c r="H490" s="130" t="s">
        <v>133</v>
      </c>
      <c r="I490" s="130" t="s">
        <v>175</v>
      </c>
      <c r="J490" s="130">
        <v>12510.982421875</v>
      </c>
      <c r="K490" s="130">
        <v>1178.0997885409099</v>
      </c>
      <c r="L490" s="130">
        <v>202.17742919921901</v>
      </c>
      <c r="M490" s="130">
        <v>16.1599962642197</v>
      </c>
      <c r="N490" s="130">
        <v>9.5190448338721101</v>
      </c>
    </row>
    <row r="491" spans="1:14" x14ac:dyDescent="0.5">
      <c r="A491" s="129" t="s">
        <v>409</v>
      </c>
      <c r="B491" s="129">
        <v>0</v>
      </c>
      <c r="C491" s="129" t="s">
        <v>407</v>
      </c>
      <c r="D491" s="130" t="s">
        <v>407</v>
      </c>
      <c r="E491" s="130" t="s">
        <v>41</v>
      </c>
      <c r="F491" s="130" t="s">
        <v>445</v>
      </c>
      <c r="G491" s="129">
        <v>2033</v>
      </c>
      <c r="H491" s="130" t="s">
        <v>134</v>
      </c>
      <c r="I491" s="130" t="s">
        <v>176</v>
      </c>
      <c r="J491" s="130">
        <v>3.1540291309356698</v>
      </c>
      <c r="K491" s="130">
        <v>0.29699994261589102</v>
      </c>
    </row>
    <row r="492" spans="1:14" x14ac:dyDescent="0.5">
      <c r="A492" s="129" t="s">
        <v>409</v>
      </c>
      <c r="B492" s="129">
        <v>0</v>
      </c>
      <c r="C492" s="129" t="s">
        <v>407</v>
      </c>
      <c r="D492" s="130" t="s">
        <v>407</v>
      </c>
      <c r="E492" s="130" t="s">
        <v>41</v>
      </c>
      <c r="F492" s="130" t="s">
        <v>445</v>
      </c>
      <c r="G492" s="129">
        <v>2033</v>
      </c>
      <c r="H492" s="130" t="s">
        <v>134</v>
      </c>
      <c r="I492" s="130" t="s">
        <v>177</v>
      </c>
      <c r="J492" s="130">
        <v>3.1540291309356698</v>
      </c>
      <c r="K492" s="130">
        <v>0.29699994261589102</v>
      </c>
    </row>
    <row r="493" spans="1:14" x14ac:dyDescent="0.5">
      <c r="A493" s="129" t="s">
        <v>409</v>
      </c>
      <c r="B493" s="129">
        <v>0</v>
      </c>
      <c r="C493" s="129" t="s">
        <v>407</v>
      </c>
      <c r="D493" s="130" t="s">
        <v>407</v>
      </c>
      <c r="E493" s="130" t="s">
        <v>38</v>
      </c>
      <c r="F493" s="130" t="s">
        <v>339</v>
      </c>
      <c r="G493" s="129">
        <v>2034</v>
      </c>
      <c r="H493" s="130" t="s">
        <v>133</v>
      </c>
      <c r="I493" s="130" t="s">
        <v>174</v>
      </c>
      <c r="J493" s="130">
        <v>676220.255859375</v>
      </c>
      <c r="K493" s="130">
        <v>1962.85805054908</v>
      </c>
    </row>
    <row r="494" spans="1:14" x14ac:dyDescent="0.5">
      <c r="A494" s="129" t="s">
        <v>409</v>
      </c>
      <c r="B494" s="129">
        <v>0</v>
      </c>
      <c r="C494" s="129" t="s">
        <v>407</v>
      </c>
      <c r="D494" s="130" t="s">
        <v>407</v>
      </c>
      <c r="E494" s="130" t="s">
        <v>38</v>
      </c>
      <c r="F494" s="130" t="s">
        <v>339</v>
      </c>
      <c r="G494" s="129">
        <v>2034</v>
      </c>
      <c r="H494" s="130" t="s">
        <v>133</v>
      </c>
      <c r="I494" s="130" t="s">
        <v>175</v>
      </c>
      <c r="J494" s="130">
        <v>676220.255859375</v>
      </c>
      <c r="K494" s="130">
        <v>1962.85805054908</v>
      </c>
      <c r="L494" s="130">
        <v>11313.162750244101</v>
      </c>
      <c r="M494" s="130">
        <v>16.7299968497199</v>
      </c>
      <c r="N494" s="130">
        <v>16.419305971205599</v>
      </c>
    </row>
    <row r="495" spans="1:14" x14ac:dyDescent="0.5">
      <c r="A495" s="129" t="s">
        <v>409</v>
      </c>
      <c r="B495" s="129">
        <v>0</v>
      </c>
      <c r="C495" s="129" t="s">
        <v>407</v>
      </c>
      <c r="D495" s="130" t="s">
        <v>407</v>
      </c>
      <c r="E495" s="130" t="s">
        <v>38</v>
      </c>
      <c r="F495" s="130" t="s">
        <v>339</v>
      </c>
      <c r="G495" s="129">
        <v>2034</v>
      </c>
      <c r="H495" s="130" t="s">
        <v>134</v>
      </c>
      <c r="I495" s="130" t="s">
        <v>176</v>
      </c>
      <c r="J495" s="130">
        <v>159.75007343292199</v>
      </c>
      <c r="K495" s="130">
        <v>0.463705055694901</v>
      </c>
    </row>
    <row r="496" spans="1:14" x14ac:dyDescent="0.5">
      <c r="A496" s="129" t="s">
        <v>409</v>
      </c>
      <c r="B496" s="129">
        <v>0</v>
      </c>
      <c r="C496" s="129" t="s">
        <v>407</v>
      </c>
      <c r="D496" s="130" t="s">
        <v>407</v>
      </c>
      <c r="E496" s="130" t="s">
        <v>38</v>
      </c>
      <c r="F496" s="130" t="s">
        <v>339</v>
      </c>
      <c r="G496" s="129">
        <v>2034</v>
      </c>
      <c r="H496" s="130" t="s">
        <v>134</v>
      </c>
      <c r="I496" s="130" t="s">
        <v>177</v>
      </c>
      <c r="J496" s="130">
        <v>159.75007343292199</v>
      </c>
      <c r="K496" s="130">
        <v>0.463705055694901</v>
      </c>
    </row>
    <row r="497" spans="1:14" x14ac:dyDescent="0.5">
      <c r="A497" s="129" t="s">
        <v>409</v>
      </c>
      <c r="B497" s="129">
        <v>0</v>
      </c>
      <c r="C497" s="129" t="s">
        <v>407</v>
      </c>
      <c r="D497" s="130" t="s">
        <v>407</v>
      </c>
      <c r="E497" s="130" t="s">
        <v>38</v>
      </c>
      <c r="F497" s="130" t="s">
        <v>339</v>
      </c>
      <c r="G497" s="129">
        <v>2034</v>
      </c>
      <c r="H497" s="130" t="s">
        <v>135</v>
      </c>
      <c r="I497" s="130" t="s">
        <v>178</v>
      </c>
      <c r="J497" s="130">
        <v>677.641626358032</v>
      </c>
      <c r="K497" s="130">
        <v>1.96698407500835</v>
      </c>
    </row>
    <row r="498" spans="1:14" x14ac:dyDescent="0.5">
      <c r="A498" s="129" t="s">
        <v>409</v>
      </c>
      <c r="B498" s="129">
        <v>0</v>
      </c>
      <c r="C498" s="129" t="s">
        <v>407</v>
      </c>
      <c r="D498" s="130" t="s">
        <v>407</v>
      </c>
      <c r="E498" s="130" t="s">
        <v>38</v>
      </c>
      <c r="F498" s="130" t="s">
        <v>340</v>
      </c>
      <c r="G498" s="129">
        <v>2034</v>
      </c>
      <c r="H498" s="130" t="s">
        <v>133</v>
      </c>
      <c r="I498" s="130" t="s">
        <v>174</v>
      </c>
      <c r="J498" s="130">
        <v>663892.076171875</v>
      </c>
      <c r="K498" s="130">
        <v>1963.09196134283</v>
      </c>
    </row>
    <row r="499" spans="1:14" x14ac:dyDescent="0.5">
      <c r="A499" s="129" t="s">
        <v>409</v>
      </c>
      <c r="B499" s="129">
        <v>0</v>
      </c>
      <c r="C499" s="129" t="s">
        <v>407</v>
      </c>
      <c r="D499" s="130" t="s">
        <v>407</v>
      </c>
      <c r="E499" s="130" t="s">
        <v>38</v>
      </c>
      <c r="F499" s="130" t="s">
        <v>340</v>
      </c>
      <c r="G499" s="129">
        <v>2034</v>
      </c>
      <c r="H499" s="130" t="s">
        <v>133</v>
      </c>
      <c r="I499" s="130" t="s">
        <v>175</v>
      </c>
      <c r="J499" s="130">
        <v>663892.076171875</v>
      </c>
      <c r="K499" s="130">
        <v>1963.09196134283</v>
      </c>
      <c r="L499" s="130">
        <v>11106.913604736301</v>
      </c>
      <c r="M499" s="130">
        <v>16.729998750370498</v>
      </c>
      <c r="N499" s="130">
        <v>16.421263754717401</v>
      </c>
    </row>
    <row r="500" spans="1:14" x14ac:dyDescent="0.5">
      <c r="A500" s="129" t="s">
        <v>409</v>
      </c>
      <c r="B500" s="129">
        <v>0</v>
      </c>
      <c r="C500" s="129" t="s">
        <v>407</v>
      </c>
      <c r="D500" s="130" t="s">
        <v>407</v>
      </c>
      <c r="E500" s="130" t="s">
        <v>38</v>
      </c>
      <c r="F500" s="130" t="s">
        <v>340</v>
      </c>
      <c r="G500" s="129">
        <v>2034</v>
      </c>
      <c r="H500" s="130" t="s">
        <v>134</v>
      </c>
      <c r="I500" s="130" t="s">
        <v>176</v>
      </c>
      <c r="J500" s="130">
        <v>208.254549980164</v>
      </c>
      <c r="K500" s="130">
        <v>0.61579716802490103</v>
      </c>
    </row>
    <row r="501" spans="1:14" x14ac:dyDescent="0.5">
      <c r="A501" s="129" t="s">
        <v>409</v>
      </c>
      <c r="B501" s="129">
        <v>0</v>
      </c>
      <c r="C501" s="129" t="s">
        <v>407</v>
      </c>
      <c r="D501" s="130" t="s">
        <v>407</v>
      </c>
      <c r="E501" s="130" t="s">
        <v>38</v>
      </c>
      <c r="F501" s="130" t="s">
        <v>340</v>
      </c>
      <c r="G501" s="129">
        <v>2034</v>
      </c>
      <c r="H501" s="130" t="s">
        <v>134</v>
      </c>
      <c r="I501" s="130" t="s">
        <v>177</v>
      </c>
      <c r="J501" s="130">
        <v>208.254549980164</v>
      </c>
      <c r="K501" s="130">
        <v>0.61579716802490103</v>
      </c>
    </row>
    <row r="502" spans="1:14" x14ac:dyDescent="0.5">
      <c r="A502" s="129" t="s">
        <v>409</v>
      </c>
      <c r="B502" s="129">
        <v>0</v>
      </c>
      <c r="C502" s="129" t="s">
        <v>407</v>
      </c>
      <c r="D502" s="130" t="s">
        <v>407</v>
      </c>
      <c r="E502" s="130" t="s">
        <v>38</v>
      </c>
      <c r="F502" s="130" t="s">
        <v>340</v>
      </c>
      <c r="G502" s="129">
        <v>2034</v>
      </c>
      <c r="H502" s="130" t="s">
        <v>135</v>
      </c>
      <c r="I502" s="130" t="s">
        <v>178</v>
      </c>
      <c r="J502" s="130">
        <v>665.28761482238804</v>
      </c>
      <c r="K502" s="130">
        <v>1.96721835840421</v>
      </c>
    </row>
    <row r="503" spans="1:14" x14ac:dyDescent="0.5">
      <c r="A503" s="129" t="s">
        <v>409</v>
      </c>
      <c r="B503" s="129">
        <v>0</v>
      </c>
      <c r="C503" s="129" t="s">
        <v>407</v>
      </c>
      <c r="D503" s="130" t="s">
        <v>407</v>
      </c>
      <c r="E503" s="130" t="s">
        <v>38</v>
      </c>
      <c r="F503" s="130" t="s">
        <v>339</v>
      </c>
      <c r="G503" s="129">
        <v>2035</v>
      </c>
      <c r="H503" s="130" t="s">
        <v>133</v>
      </c>
      <c r="I503" s="130" t="s">
        <v>174</v>
      </c>
      <c r="J503" s="130">
        <v>680314.859375</v>
      </c>
      <c r="K503" s="130">
        <v>1962.3787650873001</v>
      </c>
    </row>
    <row r="504" spans="1:14" x14ac:dyDescent="0.5">
      <c r="A504" s="129" t="s">
        <v>409</v>
      </c>
      <c r="B504" s="129">
        <v>0</v>
      </c>
      <c r="C504" s="129" t="s">
        <v>407</v>
      </c>
      <c r="D504" s="130" t="s">
        <v>407</v>
      </c>
      <c r="E504" s="130" t="s">
        <v>38</v>
      </c>
      <c r="F504" s="130" t="s">
        <v>339</v>
      </c>
      <c r="G504" s="129">
        <v>2035</v>
      </c>
      <c r="H504" s="130" t="s">
        <v>133</v>
      </c>
      <c r="I504" s="130" t="s">
        <v>175</v>
      </c>
      <c r="J504" s="130">
        <v>680314.859375</v>
      </c>
      <c r="K504" s="130">
        <v>1962.3787650873001</v>
      </c>
      <c r="L504" s="130">
        <v>11776.254547119101</v>
      </c>
      <c r="M504" s="130">
        <v>17.310006366666599</v>
      </c>
      <c r="N504" s="130">
        <v>16.984396214122501</v>
      </c>
    </row>
    <row r="505" spans="1:14" x14ac:dyDescent="0.5">
      <c r="A505" s="129" t="s">
        <v>409</v>
      </c>
      <c r="B505" s="129">
        <v>0</v>
      </c>
      <c r="C505" s="129" t="s">
        <v>407</v>
      </c>
      <c r="D505" s="130" t="s">
        <v>407</v>
      </c>
      <c r="E505" s="130" t="s">
        <v>38</v>
      </c>
      <c r="F505" s="130" t="s">
        <v>339</v>
      </c>
      <c r="G505" s="129">
        <v>2035</v>
      </c>
      <c r="H505" s="130" t="s">
        <v>134</v>
      </c>
      <c r="I505" s="130" t="s">
        <v>176</v>
      </c>
      <c r="J505" s="130">
        <v>160.717377662659</v>
      </c>
      <c r="K505" s="130">
        <v>0.46359182787458703</v>
      </c>
    </row>
    <row r="506" spans="1:14" x14ac:dyDescent="0.5">
      <c r="A506" s="129" t="s">
        <v>409</v>
      </c>
      <c r="B506" s="129">
        <v>0</v>
      </c>
      <c r="C506" s="129" t="s">
        <v>407</v>
      </c>
      <c r="D506" s="130" t="s">
        <v>407</v>
      </c>
      <c r="E506" s="130" t="s">
        <v>38</v>
      </c>
      <c r="F506" s="130" t="s">
        <v>339</v>
      </c>
      <c r="G506" s="129">
        <v>2035</v>
      </c>
      <c r="H506" s="130" t="s">
        <v>134</v>
      </c>
      <c r="I506" s="130" t="s">
        <v>177</v>
      </c>
      <c r="J506" s="130">
        <v>160.717377662659</v>
      </c>
      <c r="K506" s="130">
        <v>0.46359182787458703</v>
      </c>
    </row>
    <row r="507" spans="1:14" x14ac:dyDescent="0.5">
      <c r="A507" s="129" t="s">
        <v>409</v>
      </c>
      <c r="B507" s="129">
        <v>0</v>
      </c>
      <c r="C507" s="129" t="s">
        <v>407</v>
      </c>
      <c r="D507" s="130" t="s">
        <v>407</v>
      </c>
      <c r="E507" s="130" t="s">
        <v>38</v>
      </c>
      <c r="F507" s="130" t="s">
        <v>339</v>
      </c>
      <c r="G507" s="129">
        <v>2035</v>
      </c>
      <c r="H507" s="130" t="s">
        <v>135</v>
      </c>
      <c r="I507" s="130" t="s">
        <v>178</v>
      </c>
      <c r="J507" s="130">
        <v>681.74481964111305</v>
      </c>
      <c r="K507" s="130">
        <v>1.96650385394685</v>
      </c>
    </row>
    <row r="508" spans="1:14" x14ac:dyDescent="0.5">
      <c r="A508" s="129" t="s">
        <v>409</v>
      </c>
      <c r="B508" s="129">
        <v>0</v>
      </c>
      <c r="C508" s="129" t="s">
        <v>407</v>
      </c>
      <c r="D508" s="130" t="s">
        <v>407</v>
      </c>
      <c r="E508" s="130" t="s">
        <v>38</v>
      </c>
      <c r="F508" s="130" t="s">
        <v>340</v>
      </c>
      <c r="G508" s="129">
        <v>2035</v>
      </c>
      <c r="H508" s="130" t="s">
        <v>133</v>
      </c>
      <c r="I508" s="130" t="s">
        <v>174</v>
      </c>
      <c r="J508" s="130">
        <v>670046.875</v>
      </c>
      <c r="K508" s="130">
        <v>1962.56442330664</v>
      </c>
    </row>
    <row r="509" spans="1:14" x14ac:dyDescent="0.5">
      <c r="A509" s="129" t="s">
        <v>409</v>
      </c>
      <c r="B509" s="129">
        <v>0</v>
      </c>
      <c r="C509" s="129" t="s">
        <v>407</v>
      </c>
      <c r="D509" s="130" t="s">
        <v>407</v>
      </c>
      <c r="E509" s="130" t="s">
        <v>38</v>
      </c>
      <c r="F509" s="130" t="s">
        <v>340</v>
      </c>
      <c r="G509" s="129">
        <v>2035</v>
      </c>
      <c r="H509" s="130" t="s">
        <v>133</v>
      </c>
      <c r="I509" s="130" t="s">
        <v>175</v>
      </c>
      <c r="J509" s="130">
        <v>670046.875</v>
      </c>
      <c r="K509" s="130">
        <v>1962.56442330664</v>
      </c>
      <c r="L509" s="130">
        <v>11598.5156555176</v>
      </c>
      <c r="M509" s="130">
        <v>17.3100063417467</v>
      </c>
      <c r="N509" s="130">
        <v>16.986002098964299</v>
      </c>
    </row>
    <row r="510" spans="1:14" x14ac:dyDescent="0.5">
      <c r="A510" s="129" t="s">
        <v>409</v>
      </c>
      <c r="B510" s="129">
        <v>0</v>
      </c>
      <c r="C510" s="129" t="s">
        <v>407</v>
      </c>
      <c r="D510" s="130" t="s">
        <v>407</v>
      </c>
      <c r="E510" s="130" t="s">
        <v>38</v>
      </c>
      <c r="F510" s="130" t="s">
        <v>340</v>
      </c>
      <c r="G510" s="129">
        <v>2035</v>
      </c>
      <c r="H510" s="130" t="s">
        <v>134</v>
      </c>
      <c r="I510" s="130" t="s">
        <v>176</v>
      </c>
      <c r="J510" s="130">
        <v>210.18523502349899</v>
      </c>
      <c r="K510" s="130">
        <v>0.61563166952067805</v>
      </c>
    </row>
    <row r="511" spans="1:14" x14ac:dyDescent="0.5">
      <c r="A511" s="129" t="s">
        <v>409</v>
      </c>
      <c r="B511" s="129">
        <v>0</v>
      </c>
      <c r="C511" s="129" t="s">
        <v>407</v>
      </c>
      <c r="D511" s="130" t="s">
        <v>407</v>
      </c>
      <c r="E511" s="130" t="s">
        <v>38</v>
      </c>
      <c r="F511" s="130" t="s">
        <v>340</v>
      </c>
      <c r="G511" s="129">
        <v>2035</v>
      </c>
      <c r="H511" s="130" t="s">
        <v>134</v>
      </c>
      <c r="I511" s="130" t="s">
        <v>177</v>
      </c>
      <c r="J511" s="130">
        <v>210.18523502349899</v>
      </c>
      <c r="K511" s="130">
        <v>0.61563166952067805</v>
      </c>
    </row>
    <row r="512" spans="1:14" x14ac:dyDescent="0.5">
      <c r="A512" s="129" t="s">
        <v>409</v>
      </c>
      <c r="B512" s="129">
        <v>0</v>
      </c>
      <c r="C512" s="129" t="s">
        <v>407</v>
      </c>
      <c r="D512" s="130" t="s">
        <v>407</v>
      </c>
      <c r="E512" s="130" t="s">
        <v>38</v>
      </c>
      <c r="F512" s="130" t="s">
        <v>340</v>
      </c>
      <c r="G512" s="129">
        <v>2035</v>
      </c>
      <c r="H512" s="130" t="s">
        <v>135</v>
      </c>
      <c r="I512" s="130" t="s">
        <v>178</v>
      </c>
      <c r="J512" s="130">
        <v>671.45534515380905</v>
      </c>
      <c r="K512" s="130">
        <v>1.9666897281253399</v>
      </c>
    </row>
    <row r="513" spans="1:14" x14ac:dyDescent="0.5">
      <c r="A513" s="129" t="s">
        <v>409</v>
      </c>
      <c r="B513" s="129">
        <v>0</v>
      </c>
      <c r="C513" s="129" t="s">
        <v>407</v>
      </c>
      <c r="D513" s="130" t="s">
        <v>407</v>
      </c>
      <c r="E513" s="130" t="s">
        <v>38</v>
      </c>
      <c r="F513" s="130" t="s">
        <v>339</v>
      </c>
      <c r="G513" s="129">
        <v>2036</v>
      </c>
      <c r="H513" s="130" t="s">
        <v>133</v>
      </c>
      <c r="I513" s="130" t="s">
        <v>174</v>
      </c>
      <c r="J513" s="130">
        <v>660718.923828125</v>
      </c>
      <c r="K513" s="130">
        <v>1977.94105317554</v>
      </c>
    </row>
    <row r="514" spans="1:14" x14ac:dyDescent="0.5">
      <c r="A514" s="129" t="s">
        <v>409</v>
      </c>
      <c r="B514" s="129">
        <v>0</v>
      </c>
      <c r="C514" s="129" t="s">
        <v>407</v>
      </c>
      <c r="D514" s="130" t="s">
        <v>407</v>
      </c>
      <c r="E514" s="130" t="s">
        <v>38</v>
      </c>
      <c r="F514" s="130" t="s">
        <v>339</v>
      </c>
      <c r="G514" s="129">
        <v>2036</v>
      </c>
      <c r="H514" s="130" t="s">
        <v>133</v>
      </c>
      <c r="I514" s="130" t="s">
        <v>175</v>
      </c>
      <c r="J514" s="130">
        <v>660718.923828125</v>
      </c>
      <c r="K514" s="130">
        <v>1977.94105317554</v>
      </c>
      <c r="L514" s="130">
        <v>11840.083679199201</v>
      </c>
      <c r="M514" s="130">
        <v>17.920000853917099</v>
      </c>
      <c r="N514" s="130">
        <v>17.722354304990599</v>
      </c>
    </row>
    <row r="515" spans="1:14" x14ac:dyDescent="0.5">
      <c r="A515" s="129" t="s">
        <v>409</v>
      </c>
      <c r="B515" s="129">
        <v>0</v>
      </c>
      <c r="C515" s="129" t="s">
        <v>407</v>
      </c>
      <c r="D515" s="130" t="s">
        <v>407</v>
      </c>
      <c r="E515" s="130" t="s">
        <v>38</v>
      </c>
      <c r="F515" s="130" t="s">
        <v>339</v>
      </c>
      <c r="G515" s="129">
        <v>2036</v>
      </c>
      <c r="H515" s="130" t="s">
        <v>134</v>
      </c>
      <c r="I515" s="130" t="s">
        <v>176</v>
      </c>
      <c r="J515" s="130">
        <v>156.088042259216</v>
      </c>
      <c r="K515" s="130">
        <v>0.46726825954865198</v>
      </c>
    </row>
    <row r="516" spans="1:14" x14ac:dyDescent="0.5">
      <c r="A516" s="129" t="s">
        <v>409</v>
      </c>
      <c r="B516" s="129">
        <v>0</v>
      </c>
      <c r="C516" s="129" t="s">
        <v>407</v>
      </c>
      <c r="D516" s="130" t="s">
        <v>407</v>
      </c>
      <c r="E516" s="130" t="s">
        <v>38</v>
      </c>
      <c r="F516" s="130" t="s">
        <v>339</v>
      </c>
      <c r="G516" s="129">
        <v>2036</v>
      </c>
      <c r="H516" s="130" t="s">
        <v>134</v>
      </c>
      <c r="I516" s="130" t="s">
        <v>177</v>
      </c>
      <c r="J516" s="130">
        <v>156.088042259216</v>
      </c>
      <c r="K516" s="130">
        <v>0.46726825954865198</v>
      </c>
    </row>
    <row r="517" spans="1:14" x14ac:dyDescent="0.5">
      <c r="A517" s="129" t="s">
        <v>409</v>
      </c>
      <c r="B517" s="129">
        <v>0</v>
      </c>
      <c r="C517" s="129" t="s">
        <v>407</v>
      </c>
      <c r="D517" s="130" t="s">
        <v>407</v>
      </c>
      <c r="E517" s="130" t="s">
        <v>38</v>
      </c>
      <c r="F517" s="130" t="s">
        <v>339</v>
      </c>
      <c r="G517" s="129">
        <v>2036</v>
      </c>
      <c r="H517" s="130" t="s">
        <v>135</v>
      </c>
      <c r="I517" s="130" t="s">
        <v>178</v>
      </c>
      <c r="J517" s="130">
        <v>662.10769653320301</v>
      </c>
      <c r="K517" s="130">
        <v>1.9820988174765699</v>
      </c>
    </row>
    <row r="518" spans="1:14" x14ac:dyDescent="0.5">
      <c r="A518" s="129" t="s">
        <v>409</v>
      </c>
      <c r="B518" s="129">
        <v>0</v>
      </c>
      <c r="C518" s="129" t="s">
        <v>407</v>
      </c>
      <c r="D518" s="130" t="s">
        <v>407</v>
      </c>
      <c r="E518" s="130" t="s">
        <v>38</v>
      </c>
      <c r="F518" s="130" t="s">
        <v>340</v>
      </c>
      <c r="G518" s="129">
        <v>2036</v>
      </c>
      <c r="H518" s="130" t="s">
        <v>133</v>
      </c>
      <c r="I518" s="130" t="s">
        <v>174</v>
      </c>
      <c r="J518" s="130">
        <v>654300.486328125</v>
      </c>
      <c r="K518" s="130">
        <v>1978.2158575349999</v>
      </c>
    </row>
    <row r="519" spans="1:14" x14ac:dyDescent="0.5">
      <c r="A519" s="129" t="s">
        <v>409</v>
      </c>
      <c r="B519" s="129">
        <v>0</v>
      </c>
      <c r="C519" s="129" t="s">
        <v>407</v>
      </c>
      <c r="D519" s="130" t="s">
        <v>407</v>
      </c>
      <c r="E519" s="130" t="s">
        <v>38</v>
      </c>
      <c r="F519" s="130" t="s">
        <v>340</v>
      </c>
      <c r="G519" s="129">
        <v>2036</v>
      </c>
      <c r="H519" s="130" t="s">
        <v>133</v>
      </c>
      <c r="I519" s="130" t="s">
        <v>175</v>
      </c>
      <c r="J519" s="130">
        <v>654300.486328125</v>
      </c>
      <c r="K519" s="130">
        <v>1978.2158575349999</v>
      </c>
      <c r="L519" s="130">
        <v>11725.0654907227</v>
      </c>
      <c r="M519" s="130">
        <v>17.920001185575501</v>
      </c>
      <c r="N519" s="130">
        <v>17.724816473096801</v>
      </c>
    </row>
    <row r="520" spans="1:14" x14ac:dyDescent="0.5">
      <c r="A520" s="129" t="s">
        <v>409</v>
      </c>
      <c r="B520" s="129">
        <v>0</v>
      </c>
      <c r="C520" s="129" t="s">
        <v>407</v>
      </c>
      <c r="D520" s="130" t="s">
        <v>407</v>
      </c>
      <c r="E520" s="130" t="s">
        <v>38</v>
      </c>
      <c r="F520" s="130" t="s">
        <v>340</v>
      </c>
      <c r="G520" s="129">
        <v>2036</v>
      </c>
      <c r="H520" s="130" t="s">
        <v>134</v>
      </c>
      <c r="I520" s="130" t="s">
        <v>176</v>
      </c>
      <c r="J520" s="130">
        <v>205.24579143524201</v>
      </c>
      <c r="K520" s="130">
        <v>0.620541347259842</v>
      </c>
    </row>
    <row r="521" spans="1:14" x14ac:dyDescent="0.5">
      <c r="A521" s="129" t="s">
        <v>409</v>
      </c>
      <c r="B521" s="129">
        <v>0</v>
      </c>
      <c r="C521" s="129" t="s">
        <v>407</v>
      </c>
      <c r="D521" s="130" t="s">
        <v>407</v>
      </c>
      <c r="E521" s="130" t="s">
        <v>38</v>
      </c>
      <c r="F521" s="130" t="s">
        <v>340</v>
      </c>
      <c r="G521" s="129">
        <v>2036</v>
      </c>
      <c r="H521" s="130" t="s">
        <v>134</v>
      </c>
      <c r="I521" s="130" t="s">
        <v>177</v>
      </c>
      <c r="J521" s="130">
        <v>205.24579143524201</v>
      </c>
      <c r="K521" s="130">
        <v>0.620541347259842</v>
      </c>
    </row>
    <row r="522" spans="1:14" x14ac:dyDescent="0.5">
      <c r="A522" s="129" t="s">
        <v>409</v>
      </c>
      <c r="B522" s="129">
        <v>0</v>
      </c>
      <c r="C522" s="129" t="s">
        <v>407</v>
      </c>
      <c r="D522" s="130" t="s">
        <v>407</v>
      </c>
      <c r="E522" s="130" t="s">
        <v>38</v>
      </c>
      <c r="F522" s="130" t="s">
        <v>340</v>
      </c>
      <c r="G522" s="129">
        <v>2036</v>
      </c>
      <c r="H522" s="130" t="s">
        <v>135</v>
      </c>
      <c r="I522" s="130" t="s">
        <v>178</v>
      </c>
      <c r="J522" s="130">
        <v>655.67582702636696</v>
      </c>
      <c r="K522" s="130">
        <v>1.98237398748903</v>
      </c>
    </row>
    <row r="523" spans="1:14" x14ac:dyDescent="0.5">
      <c r="A523" s="129" t="s">
        <v>409</v>
      </c>
      <c r="B523" s="129">
        <v>0</v>
      </c>
      <c r="C523" s="129" t="s">
        <v>407</v>
      </c>
      <c r="D523" s="130" t="s">
        <v>407</v>
      </c>
      <c r="E523" s="130" t="s">
        <v>38</v>
      </c>
      <c r="F523" s="130" t="s">
        <v>339</v>
      </c>
      <c r="G523" s="129">
        <v>2037</v>
      </c>
      <c r="H523" s="130" t="s">
        <v>133</v>
      </c>
      <c r="I523" s="130" t="s">
        <v>174</v>
      </c>
      <c r="J523" s="130">
        <v>660189.0546875</v>
      </c>
      <c r="K523" s="130">
        <v>1978.15882329182</v>
      </c>
    </row>
    <row r="524" spans="1:14" x14ac:dyDescent="0.5">
      <c r="A524" s="129" t="s">
        <v>409</v>
      </c>
      <c r="B524" s="129">
        <v>0</v>
      </c>
      <c r="C524" s="129" t="s">
        <v>407</v>
      </c>
      <c r="D524" s="130" t="s">
        <v>407</v>
      </c>
      <c r="E524" s="130" t="s">
        <v>38</v>
      </c>
      <c r="F524" s="130" t="s">
        <v>339</v>
      </c>
      <c r="G524" s="129">
        <v>2037</v>
      </c>
      <c r="H524" s="130" t="s">
        <v>133</v>
      </c>
      <c r="I524" s="130" t="s">
        <v>175</v>
      </c>
      <c r="J524" s="130">
        <v>660189.0546875</v>
      </c>
      <c r="K524" s="130">
        <v>1978.15882329182</v>
      </c>
      <c r="L524" s="130">
        <v>12246.504577636701</v>
      </c>
      <c r="M524" s="130">
        <v>18.549996384647098</v>
      </c>
      <c r="N524" s="130">
        <v>18.347421789904299</v>
      </c>
    </row>
    <row r="525" spans="1:14" x14ac:dyDescent="0.5">
      <c r="A525" s="129" t="s">
        <v>409</v>
      </c>
      <c r="B525" s="129">
        <v>0</v>
      </c>
      <c r="C525" s="129" t="s">
        <v>407</v>
      </c>
      <c r="D525" s="130" t="s">
        <v>407</v>
      </c>
      <c r="E525" s="130" t="s">
        <v>38</v>
      </c>
      <c r="F525" s="130" t="s">
        <v>339</v>
      </c>
      <c r="G525" s="129">
        <v>2037</v>
      </c>
      <c r="H525" s="130" t="s">
        <v>134</v>
      </c>
      <c r="I525" s="130" t="s">
        <v>176</v>
      </c>
      <c r="J525" s="130">
        <v>155.96286153793301</v>
      </c>
      <c r="K525" s="130">
        <v>0.46731972699307101</v>
      </c>
    </row>
    <row r="526" spans="1:14" x14ac:dyDescent="0.5">
      <c r="A526" s="129" t="s">
        <v>409</v>
      </c>
      <c r="B526" s="129">
        <v>0</v>
      </c>
      <c r="C526" s="129" t="s">
        <v>407</v>
      </c>
      <c r="D526" s="130" t="s">
        <v>407</v>
      </c>
      <c r="E526" s="130" t="s">
        <v>38</v>
      </c>
      <c r="F526" s="130" t="s">
        <v>339</v>
      </c>
      <c r="G526" s="129">
        <v>2037</v>
      </c>
      <c r="H526" s="130" t="s">
        <v>134</v>
      </c>
      <c r="I526" s="130" t="s">
        <v>177</v>
      </c>
      <c r="J526" s="130">
        <v>155.96286153793301</v>
      </c>
      <c r="K526" s="130">
        <v>0.46731972699307101</v>
      </c>
    </row>
    <row r="527" spans="1:14" x14ac:dyDescent="0.5">
      <c r="A527" s="129" t="s">
        <v>409</v>
      </c>
      <c r="B527" s="129">
        <v>0</v>
      </c>
      <c r="C527" s="129" t="s">
        <v>407</v>
      </c>
      <c r="D527" s="130" t="s">
        <v>407</v>
      </c>
      <c r="E527" s="130" t="s">
        <v>38</v>
      </c>
      <c r="F527" s="130" t="s">
        <v>339</v>
      </c>
      <c r="G527" s="129">
        <v>2037</v>
      </c>
      <c r="H527" s="130" t="s">
        <v>135</v>
      </c>
      <c r="I527" s="130" t="s">
        <v>178</v>
      </c>
      <c r="J527" s="130">
        <v>661.57671165466297</v>
      </c>
      <c r="K527" s="130">
        <v>1.9823171098396499</v>
      </c>
    </row>
    <row r="528" spans="1:14" x14ac:dyDescent="0.5">
      <c r="A528" s="129" t="s">
        <v>409</v>
      </c>
      <c r="B528" s="129">
        <v>0</v>
      </c>
      <c r="C528" s="129" t="s">
        <v>407</v>
      </c>
      <c r="D528" s="130" t="s">
        <v>407</v>
      </c>
      <c r="E528" s="130" t="s">
        <v>38</v>
      </c>
      <c r="F528" s="130" t="s">
        <v>340</v>
      </c>
      <c r="G528" s="129">
        <v>2037</v>
      </c>
      <c r="H528" s="130" t="s">
        <v>133</v>
      </c>
      <c r="I528" s="130" t="s">
        <v>174</v>
      </c>
      <c r="J528" s="130">
        <v>651715.859375</v>
      </c>
      <c r="K528" s="130">
        <v>1978.52592091256</v>
      </c>
    </row>
    <row r="529" spans="1:14" x14ac:dyDescent="0.5">
      <c r="A529" s="129" t="s">
        <v>409</v>
      </c>
      <c r="B529" s="129">
        <v>0</v>
      </c>
      <c r="C529" s="129" t="s">
        <v>407</v>
      </c>
      <c r="D529" s="130" t="s">
        <v>407</v>
      </c>
      <c r="E529" s="130" t="s">
        <v>38</v>
      </c>
      <c r="F529" s="130" t="s">
        <v>340</v>
      </c>
      <c r="G529" s="129">
        <v>2037</v>
      </c>
      <c r="H529" s="130" t="s">
        <v>133</v>
      </c>
      <c r="I529" s="130" t="s">
        <v>175</v>
      </c>
      <c r="J529" s="130">
        <v>651715.859375</v>
      </c>
      <c r="K529" s="130">
        <v>1978.52592091256</v>
      </c>
      <c r="L529" s="130">
        <v>12089.326599121099</v>
      </c>
      <c r="M529" s="130">
        <v>18.549996022369101</v>
      </c>
      <c r="N529" s="130">
        <v>18.350825191442599</v>
      </c>
    </row>
    <row r="530" spans="1:14" x14ac:dyDescent="0.5">
      <c r="A530" s="129" t="s">
        <v>409</v>
      </c>
      <c r="B530" s="129">
        <v>0</v>
      </c>
      <c r="C530" s="129" t="s">
        <v>407</v>
      </c>
      <c r="D530" s="130" t="s">
        <v>407</v>
      </c>
      <c r="E530" s="130" t="s">
        <v>38</v>
      </c>
      <c r="F530" s="130" t="s">
        <v>340</v>
      </c>
      <c r="G530" s="129">
        <v>2037</v>
      </c>
      <c r="H530" s="130" t="s">
        <v>134</v>
      </c>
      <c r="I530" s="130" t="s">
        <v>176</v>
      </c>
      <c r="J530" s="130">
        <v>204.43502616882299</v>
      </c>
      <c r="K530" s="130">
        <v>0.62063860422190698</v>
      </c>
    </row>
    <row r="531" spans="1:14" x14ac:dyDescent="0.5">
      <c r="A531" s="129" t="s">
        <v>409</v>
      </c>
      <c r="B531" s="129">
        <v>0</v>
      </c>
      <c r="C531" s="129" t="s">
        <v>407</v>
      </c>
      <c r="D531" s="130" t="s">
        <v>407</v>
      </c>
      <c r="E531" s="130" t="s">
        <v>38</v>
      </c>
      <c r="F531" s="130" t="s">
        <v>340</v>
      </c>
      <c r="G531" s="129">
        <v>2037</v>
      </c>
      <c r="H531" s="130" t="s">
        <v>134</v>
      </c>
      <c r="I531" s="130" t="s">
        <v>177</v>
      </c>
      <c r="J531" s="130">
        <v>204.43502616882299</v>
      </c>
      <c r="K531" s="130">
        <v>0.62063860422190698</v>
      </c>
    </row>
    <row r="532" spans="1:14" x14ac:dyDescent="0.5">
      <c r="A532" s="129" t="s">
        <v>409</v>
      </c>
      <c r="B532" s="129">
        <v>0</v>
      </c>
      <c r="C532" s="129" t="s">
        <v>407</v>
      </c>
      <c r="D532" s="130" t="s">
        <v>407</v>
      </c>
      <c r="E532" s="130" t="s">
        <v>38</v>
      </c>
      <c r="F532" s="130" t="s">
        <v>340</v>
      </c>
      <c r="G532" s="129">
        <v>2037</v>
      </c>
      <c r="H532" s="130" t="s">
        <v>135</v>
      </c>
      <c r="I532" s="130" t="s">
        <v>178</v>
      </c>
      <c r="J532" s="130">
        <v>653.08576774597202</v>
      </c>
      <c r="K532" s="130">
        <v>1.98268472699709</v>
      </c>
    </row>
    <row r="533" spans="1:14" x14ac:dyDescent="0.5">
      <c r="A533" s="129" t="s">
        <v>409</v>
      </c>
      <c r="B533" s="129">
        <v>0</v>
      </c>
      <c r="C533" s="129" t="s">
        <v>407</v>
      </c>
      <c r="D533" s="130" t="s">
        <v>407</v>
      </c>
      <c r="E533" s="130" t="s">
        <v>38</v>
      </c>
      <c r="F533" s="130" t="s">
        <v>339</v>
      </c>
      <c r="G533" s="129">
        <v>2038</v>
      </c>
      <c r="H533" s="130" t="s">
        <v>133</v>
      </c>
      <c r="I533" s="130" t="s">
        <v>174</v>
      </c>
      <c r="J533" s="130">
        <v>646401.1796875</v>
      </c>
      <c r="K533" s="130">
        <v>1996.6184134284599</v>
      </c>
    </row>
    <row r="534" spans="1:14" x14ac:dyDescent="0.5">
      <c r="A534" s="129" t="s">
        <v>409</v>
      </c>
      <c r="B534" s="129">
        <v>0</v>
      </c>
      <c r="C534" s="129" t="s">
        <v>407</v>
      </c>
      <c r="D534" s="130" t="s">
        <v>407</v>
      </c>
      <c r="E534" s="130" t="s">
        <v>38</v>
      </c>
      <c r="F534" s="130" t="s">
        <v>339</v>
      </c>
      <c r="G534" s="129">
        <v>2038</v>
      </c>
      <c r="H534" s="130" t="s">
        <v>133</v>
      </c>
      <c r="I534" s="130" t="s">
        <v>175</v>
      </c>
      <c r="J534" s="130">
        <v>646401.1796875</v>
      </c>
      <c r="K534" s="130">
        <v>1996.6184134284599</v>
      </c>
      <c r="L534" s="130">
        <v>12410.903137207</v>
      </c>
      <c r="M534" s="130">
        <v>19.200000753722399</v>
      </c>
      <c r="N534" s="130">
        <v>19.167539027162299</v>
      </c>
    </row>
    <row r="535" spans="1:14" x14ac:dyDescent="0.5">
      <c r="A535" s="129" t="s">
        <v>409</v>
      </c>
      <c r="B535" s="129">
        <v>0</v>
      </c>
      <c r="C535" s="129" t="s">
        <v>407</v>
      </c>
      <c r="D535" s="130" t="s">
        <v>407</v>
      </c>
      <c r="E535" s="130" t="s">
        <v>38</v>
      </c>
      <c r="F535" s="130" t="s">
        <v>339</v>
      </c>
      <c r="G535" s="129">
        <v>2038</v>
      </c>
      <c r="H535" s="130" t="s">
        <v>134</v>
      </c>
      <c r="I535" s="130" t="s">
        <v>176</v>
      </c>
      <c r="J535" s="130">
        <v>152.70562219619799</v>
      </c>
      <c r="K535" s="130">
        <v>0.47168058677637398</v>
      </c>
    </row>
    <row r="536" spans="1:14" x14ac:dyDescent="0.5">
      <c r="A536" s="129" t="s">
        <v>409</v>
      </c>
      <c r="B536" s="129">
        <v>0</v>
      </c>
      <c r="C536" s="129" t="s">
        <v>407</v>
      </c>
      <c r="D536" s="130" t="s">
        <v>407</v>
      </c>
      <c r="E536" s="130" t="s">
        <v>38</v>
      </c>
      <c r="F536" s="130" t="s">
        <v>339</v>
      </c>
      <c r="G536" s="129">
        <v>2038</v>
      </c>
      <c r="H536" s="130" t="s">
        <v>134</v>
      </c>
      <c r="I536" s="130" t="s">
        <v>177</v>
      </c>
      <c r="J536" s="130">
        <v>152.70562219619799</v>
      </c>
      <c r="K536" s="130">
        <v>0.47168058677637398</v>
      </c>
    </row>
    <row r="537" spans="1:14" x14ac:dyDescent="0.5">
      <c r="A537" s="129" t="s">
        <v>409</v>
      </c>
      <c r="B537" s="129">
        <v>0</v>
      </c>
      <c r="C537" s="129" t="s">
        <v>407</v>
      </c>
      <c r="D537" s="130" t="s">
        <v>407</v>
      </c>
      <c r="E537" s="130" t="s">
        <v>38</v>
      </c>
      <c r="F537" s="130" t="s">
        <v>339</v>
      </c>
      <c r="G537" s="129">
        <v>2038</v>
      </c>
      <c r="H537" s="130" t="s">
        <v>135</v>
      </c>
      <c r="I537" s="130" t="s">
        <v>178</v>
      </c>
      <c r="J537" s="130">
        <v>647.75985145568802</v>
      </c>
      <c r="K537" s="130">
        <v>2.0008154136281999</v>
      </c>
    </row>
    <row r="538" spans="1:14" x14ac:dyDescent="0.5">
      <c r="A538" s="129" t="s">
        <v>409</v>
      </c>
      <c r="B538" s="129">
        <v>0</v>
      </c>
      <c r="C538" s="129" t="s">
        <v>407</v>
      </c>
      <c r="D538" s="130" t="s">
        <v>407</v>
      </c>
      <c r="E538" s="130" t="s">
        <v>38</v>
      </c>
      <c r="F538" s="130" t="s">
        <v>340</v>
      </c>
      <c r="G538" s="129">
        <v>2038</v>
      </c>
      <c r="H538" s="130" t="s">
        <v>133</v>
      </c>
      <c r="I538" s="130" t="s">
        <v>174</v>
      </c>
      <c r="J538" s="130">
        <v>642358.65625</v>
      </c>
      <c r="K538" s="130">
        <v>1996.9167277911199</v>
      </c>
    </row>
    <row r="539" spans="1:14" x14ac:dyDescent="0.5">
      <c r="A539" s="129" t="s">
        <v>409</v>
      </c>
      <c r="B539" s="129">
        <v>0</v>
      </c>
      <c r="C539" s="129" t="s">
        <v>407</v>
      </c>
      <c r="D539" s="130" t="s">
        <v>407</v>
      </c>
      <c r="E539" s="130" t="s">
        <v>38</v>
      </c>
      <c r="F539" s="130" t="s">
        <v>340</v>
      </c>
      <c r="G539" s="129">
        <v>2038</v>
      </c>
      <c r="H539" s="130" t="s">
        <v>133</v>
      </c>
      <c r="I539" s="130" t="s">
        <v>175</v>
      </c>
      <c r="J539" s="130">
        <v>642358.65625</v>
      </c>
      <c r="K539" s="130">
        <v>1996.9167277911199</v>
      </c>
      <c r="L539" s="130">
        <v>12333.286315918</v>
      </c>
      <c r="M539" s="130">
        <v>19.200000180456801</v>
      </c>
      <c r="N539" s="130">
        <v>19.170401816168201</v>
      </c>
    </row>
    <row r="540" spans="1:14" x14ac:dyDescent="0.5">
      <c r="A540" s="129" t="s">
        <v>409</v>
      </c>
      <c r="B540" s="129">
        <v>0</v>
      </c>
      <c r="C540" s="129" t="s">
        <v>407</v>
      </c>
      <c r="D540" s="130" t="s">
        <v>407</v>
      </c>
      <c r="E540" s="130" t="s">
        <v>38</v>
      </c>
      <c r="F540" s="130" t="s">
        <v>340</v>
      </c>
      <c r="G540" s="129">
        <v>2038</v>
      </c>
      <c r="H540" s="130" t="s">
        <v>134</v>
      </c>
      <c r="I540" s="130" t="s">
        <v>176</v>
      </c>
      <c r="J540" s="130">
        <v>201.499793052673</v>
      </c>
      <c r="K540" s="130">
        <v>0.62640756512392703</v>
      </c>
    </row>
    <row r="541" spans="1:14" x14ac:dyDescent="0.5">
      <c r="A541" s="129" t="s">
        <v>409</v>
      </c>
      <c r="B541" s="129">
        <v>0</v>
      </c>
      <c r="C541" s="129" t="s">
        <v>407</v>
      </c>
      <c r="D541" s="130" t="s">
        <v>407</v>
      </c>
      <c r="E541" s="130" t="s">
        <v>38</v>
      </c>
      <c r="F541" s="130" t="s">
        <v>340</v>
      </c>
      <c r="G541" s="129">
        <v>2038</v>
      </c>
      <c r="H541" s="130" t="s">
        <v>134</v>
      </c>
      <c r="I541" s="130" t="s">
        <v>177</v>
      </c>
      <c r="J541" s="130">
        <v>201.499793052673</v>
      </c>
      <c r="K541" s="130">
        <v>0.62640756512392703</v>
      </c>
    </row>
    <row r="542" spans="1:14" x14ac:dyDescent="0.5">
      <c r="A542" s="129" t="s">
        <v>409</v>
      </c>
      <c r="B542" s="129">
        <v>0</v>
      </c>
      <c r="C542" s="129" t="s">
        <v>407</v>
      </c>
      <c r="D542" s="130" t="s">
        <v>407</v>
      </c>
      <c r="E542" s="130" t="s">
        <v>38</v>
      </c>
      <c r="F542" s="130" t="s">
        <v>340</v>
      </c>
      <c r="G542" s="129">
        <v>2038</v>
      </c>
      <c r="H542" s="130" t="s">
        <v>135</v>
      </c>
      <c r="I542" s="130" t="s">
        <v>178</v>
      </c>
      <c r="J542" s="130">
        <v>643.70889472961403</v>
      </c>
      <c r="K542" s="130">
        <v>2.0011142217131002</v>
      </c>
    </row>
    <row r="543" spans="1:14" x14ac:dyDescent="0.5">
      <c r="A543" s="129" t="s">
        <v>409</v>
      </c>
      <c r="B543" s="129">
        <v>0</v>
      </c>
      <c r="C543" s="129" t="s">
        <v>407</v>
      </c>
      <c r="D543" s="130" t="s">
        <v>407</v>
      </c>
      <c r="E543" s="130" t="s">
        <v>38</v>
      </c>
      <c r="F543" s="130" t="s">
        <v>339</v>
      </c>
      <c r="G543" s="129">
        <v>2039</v>
      </c>
      <c r="H543" s="130" t="s">
        <v>133</v>
      </c>
      <c r="I543" s="130" t="s">
        <v>174</v>
      </c>
      <c r="J543" s="130">
        <v>647448.4609375</v>
      </c>
      <c r="K543" s="130">
        <v>1996.5941259278</v>
      </c>
    </row>
    <row r="544" spans="1:14" x14ac:dyDescent="0.5">
      <c r="A544" s="129" t="s">
        <v>409</v>
      </c>
      <c r="B544" s="129">
        <v>0</v>
      </c>
      <c r="C544" s="129" t="s">
        <v>407</v>
      </c>
      <c r="D544" s="130" t="s">
        <v>407</v>
      </c>
      <c r="E544" s="130" t="s">
        <v>38</v>
      </c>
      <c r="F544" s="130" t="s">
        <v>339</v>
      </c>
      <c r="G544" s="129">
        <v>2039</v>
      </c>
      <c r="H544" s="130" t="s">
        <v>133</v>
      </c>
      <c r="I544" s="130" t="s">
        <v>175</v>
      </c>
      <c r="J544" s="130">
        <v>647448.4609375</v>
      </c>
      <c r="K544" s="130">
        <v>1996.5941259278</v>
      </c>
      <c r="L544" s="130">
        <v>12864.8027954102</v>
      </c>
      <c r="M544" s="130">
        <v>19.8700028984269</v>
      </c>
      <c r="N544" s="130">
        <v>19.836167449424199</v>
      </c>
    </row>
    <row r="545" spans="1:14" x14ac:dyDescent="0.5">
      <c r="A545" s="129" t="s">
        <v>409</v>
      </c>
      <c r="B545" s="129">
        <v>0</v>
      </c>
      <c r="C545" s="129" t="s">
        <v>407</v>
      </c>
      <c r="D545" s="130" t="s">
        <v>407</v>
      </c>
      <c r="E545" s="130" t="s">
        <v>38</v>
      </c>
      <c r="F545" s="130" t="s">
        <v>339</v>
      </c>
      <c r="G545" s="129">
        <v>2039</v>
      </c>
      <c r="H545" s="130" t="s">
        <v>134</v>
      </c>
      <c r="I545" s="130" t="s">
        <v>176</v>
      </c>
      <c r="J545" s="130">
        <v>152.953030109406</v>
      </c>
      <c r="K545" s="130">
        <v>0.471674861769591</v>
      </c>
    </row>
    <row r="546" spans="1:14" x14ac:dyDescent="0.5">
      <c r="A546" s="129" t="s">
        <v>409</v>
      </c>
      <c r="B546" s="129">
        <v>0</v>
      </c>
      <c r="C546" s="129" t="s">
        <v>407</v>
      </c>
      <c r="D546" s="130" t="s">
        <v>407</v>
      </c>
      <c r="E546" s="130" t="s">
        <v>38</v>
      </c>
      <c r="F546" s="130" t="s">
        <v>339</v>
      </c>
      <c r="G546" s="129">
        <v>2039</v>
      </c>
      <c r="H546" s="130" t="s">
        <v>134</v>
      </c>
      <c r="I546" s="130" t="s">
        <v>177</v>
      </c>
      <c r="J546" s="130">
        <v>152.953030109406</v>
      </c>
      <c r="K546" s="130">
        <v>0.471674861769591</v>
      </c>
    </row>
    <row r="547" spans="1:14" x14ac:dyDescent="0.5">
      <c r="A547" s="129" t="s">
        <v>409</v>
      </c>
      <c r="B547" s="129">
        <v>0</v>
      </c>
      <c r="C547" s="129" t="s">
        <v>407</v>
      </c>
      <c r="D547" s="130" t="s">
        <v>407</v>
      </c>
      <c r="E547" s="130" t="s">
        <v>38</v>
      </c>
      <c r="F547" s="130" t="s">
        <v>339</v>
      </c>
      <c r="G547" s="129">
        <v>2039</v>
      </c>
      <c r="H547" s="130" t="s">
        <v>135</v>
      </c>
      <c r="I547" s="130" t="s">
        <v>178</v>
      </c>
      <c r="J547" s="130">
        <v>648.80933570861805</v>
      </c>
      <c r="K547" s="130">
        <v>2.0007910690467399</v>
      </c>
    </row>
    <row r="548" spans="1:14" x14ac:dyDescent="0.5">
      <c r="A548" s="129" t="s">
        <v>409</v>
      </c>
      <c r="B548" s="129">
        <v>0</v>
      </c>
      <c r="C548" s="129" t="s">
        <v>407</v>
      </c>
      <c r="D548" s="130" t="s">
        <v>407</v>
      </c>
      <c r="E548" s="130" t="s">
        <v>38</v>
      </c>
      <c r="F548" s="130" t="s">
        <v>340</v>
      </c>
      <c r="G548" s="129">
        <v>2039</v>
      </c>
      <c r="H548" s="130" t="s">
        <v>133</v>
      </c>
      <c r="I548" s="130" t="s">
        <v>174</v>
      </c>
      <c r="J548" s="130">
        <v>644027.5</v>
      </c>
      <c r="K548" s="130">
        <v>1996.8457206933499</v>
      </c>
    </row>
    <row r="549" spans="1:14" x14ac:dyDescent="0.5">
      <c r="A549" s="129" t="s">
        <v>409</v>
      </c>
      <c r="B549" s="129">
        <v>0</v>
      </c>
      <c r="C549" s="129" t="s">
        <v>407</v>
      </c>
      <c r="D549" s="130" t="s">
        <v>407</v>
      </c>
      <c r="E549" s="130" t="s">
        <v>38</v>
      </c>
      <c r="F549" s="130" t="s">
        <v>340</v>
      </c>
      <c r="G549" s="129">
        <v>2039</v>
      </c>
      <c r="H549" s="130" t="s">
        <v>133</v>
      </c>
      <c r="I549" s="130" t="s">
        <v>175</v>
      </c>
      <c r="J549" s="130">
        <v>644027.5</v>
      </c>
      <c r="K549" s="130">
        <v>1996.8457206933499</v>
      </c>
      <c r="L549" s="130">
        <v>12796.8279418945</v>
      </c>
      <c r="M549" s="130">
        <v>19.870002355325699</v>
      </c>
      <c r="N549" s="130">
        <v>19.838666030640098</v>
      </c>
    </row>
    <row r="550" spans="1:14" x14ac:dyDescent="0.5">
      <c r="A550" s="129" t="s">
        <v>409</v>
      </c>
      <c r="B550" s="129">
        <v>0</v>
      </c>
      <c r="C550" s="129" t="s">
        <v>407</v>
      </c>
      <c r="D550" s="130" t="s">
        <v>407</v>
      </c>
      <c r="E550" s="130" t="s">
        <v>38</v>
      </c>
      <c r="F550" s="130" t="s">
        <v>340</v>
      </c>
      <c r="G550" s="129">
        <v>2039</v>
      </c>
      <c r="H550" s="130" t="s">
        <v>134</v>
      </c>
      <c r="I550" s="130" t="s">
        <v>176</v>
      </c>
      <c r="J550" s="130">
        <v>202.02328681945801</v>
      </c>
      <c r="K550" s="130">
        <v>0.62638531278864995</v>
      </c>
    </row>
    <row r="551" spans="1:14" x14ac:dyDescent="0.5">
      <c r="A551" s="129" t="s">
        <v>409</v>
      </c>
      <c r="B551" s="129">
        <v>0</v>
      </c>
      <c r="C551" s="129" t="s">
        <v>407</v>
      </c>
      <c r="D551" s="130" t="s">
        <v>407</v>
      </c>
      <c r="E551" s="130" t="s">
        <v>38</v>
      </c>
      <c r="F551" s="130" t="s">
        <v>340</v>
      </c>
      <c r="G551" s="129">
        <v>2039</v>
      </c>
      <c r="H551" s="130" t="s">
        <v>134</v>
      </c>
      <c r="I551" s="130" t="s">
        <v>177</v>
      </c>
      <c r="J551" s="130">
        <v>202.02328681945801</v>
      </c>
      <c r="K551" s="130">
        <v>0.62638531278864995</v>
      </c>
    </row>
    <row r="552" spans="1:14" x14ac:dyDescent="0.5">
      <c r="A552" s="129" t="s">
        <v>409</v>
      </c>
      <c r="B552" s="129">
        <v>0</v>
      </c>
      <c r="C552" s="129" t="s">
        <v>407</v>
      </c>
      <c r="D552" s="130" t="s">
        <v>407</v>
      </c>
      <c r="E552" s="130" t="s">
        <v>38</v>
      </c>
      <c r="F552" s="130" t="s">
        <v>340</v>
      </c>
      <c r="G552" s="129">
        <v>2039</v>
      </c>
      <c r="H552" s="130" t="s">
        <v>135</v>
      </c>
      <c r="I552" s="130" t="s">
        <v>178</v>
      </c>
      <c r="J552" s="130">
        <v>645.38123512268101</v>
      </c>
      <c r="K552" s="130">
        <v>2.0010430669028101</v>
      </c>
    </row>
    <row r="553" spans="1:14" x14ac:dyDescent="0.5">
      <c r="A553" s="129" t="s">
        <v>409</v>
      </c>
      <c r="B553" s="129">
        <v>0</v>
      </c>
      <c r="C553" s="129" t="s">
        <v>407</v>
      </c>
      <c r="D553" s="130" t="s">
        <v>407</v>
      </c>
      <c r="E553" s="130" t="s">
        <v>38</v>
      </c>
      <c r="F553" s="130" t="s">
        <v>339</v>
      </c>
      <c r="G553" s="129">
        <v>2040</v>
      </c>
      <c r="H553" s="130" t="s">
        <v>133</v>
      </c>
      <c r="I553" s="130" t="s">
        <v>174</v>
      </c>
      <c r="J553" s="130">
        <v>646251.5</v>
      </c>
      <c r="K553" s="130">
        <v>2016.37401642501</v>
      </c>
    </row>
    <row r="554" spans="1:14" x14ac:dyDescent="0.5">
      <c r="A554" s="129" t="s">
        <v>409</v>
      </c>
      <c r="B554" s="129">
        <v>0</v>
      </c>
      <c r="C554" s="129" t="s">
        <v>407</v>
      </c>
      <c r="D554" s="130" t="s">
        <v>407</v>
      </c>
      <c r="E554" s="130" t="s">
        <v>38</v>
      </c>
      <c r="F554" s="130" t="s">
        <v>339</v>
      </c>
      <c r="G554" s="129">
        <v>2040</v>
      </c>
      <c r="H554" s="130" t="s">
        <v>133</v>
      </c>
      <c r="I554" s="130" t="s">
        <v>175</v>
      </c>
      <c r="J554" s="130">
        <v>646251.5</v>
      </c>
      <c r="K554" s="130">
        <v>2016.37401642501</v>
      </c>
      <c r="L554" s="130">
        <v>13286.9333496094</v>
      </c>
      <c r="M554" s="130">
        <v>20.560003883332399</v>
      </c>
      <c r="N554" s="130">
        <v>20.728330933935698</v>
      </c>
    </row>
    <row r="555" spans="1:14" x14ac:dyDescent="0.5">
      <c r="A555" s="129" t="s">
        <v>409</v>
      </c>
      <c r="B555" s="129">
        <v>0</v>
      </c>
      <c r="C555" s="129" t="s">
        <v>407</v>
      </c>
      <c r="D555" s="130" t="s">
        <v>407</v>
      </c>
      <c r="E555" s="130" t="s">
        <v>38</v>
      </c>
      <c r="F555" s="130" t="s">
        <v>339</v>
      </c>
      <c r="G555" s="129">
        <v>2040</v>
      </c>
      <c r="H555" s="130" t="s">
        <v>134</v>
      </c>
      <c r="I555" s="130" t="s">
        <v>176</v>
      </c>
      <c r="J555" s="130">
        <v>152.67026138305701</v>
      </c>
      <c r="K555" s="130">
        <v>0.47634765935690998</v>
      </c>
    </row>
    <row r="556" spans="1:14" x14ac:dyDescent="0.5">
      <c r="A556" s="129" t="s">
        <v>409</v>
      </c>
      <c r="B556" s="129">
        <v>0</v>
      </c>
      <c r="C556" s="129" t="s">
        <v>407</v>
      </c>
      <c r="D556" s="130" t="s">
        <v>407</v>
      </c>
      <c r="E556" s="130" t="s">
        <v>38</v>
      </c>
      <c r="F556" s="130" t="s">
        <v>339</v>
      </c>
      <c r="G556" s="129">
        <v>2040</v>
      </c>
      <c r="H556" s="130" t="s">
        <v>134</v>
      </c>
      <c r="I556" s="130" t="s">
        <v>177</v>
      </c>
      <c r="J556" s="130">
        <v>152.67026138305701</v>
      </c>
      <c r="K556" s="130">
        <v>0.47634765935690998</v>
      </c>
    </row>
    <row r="557" spans="1:14" x14ac:dyDescent="0.5">
      <c r="A557" s="129" t="s">
        <v>409</v>
      </c>
      <c r="B557" s="129">
        <v>0</v>
      </c>
      <c r="C557" s="129" t="s">
        <v>407</v>
      </c>
      <c r="D557" s="130" t="s">
        <v>407</v>
      </c>
      <c r="E557" s="130" t="s">
        <v>38</v>
      </c>
      <c r="F557" s="130" t="s">
        <v>339</v>
      </c>
      <c r="G557" s="129">
        <v>2040</v>
      </c>
      <c r="H557" s="130" t="s">
        <v>135</v>
      </c>
      <c r="I557" s="130" t="s">
        <v>178</v>
      </c>
      <c r="J557" s="130">
        <v>647.60985183715798</v>
      </c>
      <c r="K557" s="130">
        <v>2.0206125703520601</v>
      </c>
    </row>
    <row r="558" spans="1:14" x14ac:dyDescent="0.5">
      <c r="A558" s="129" t="s">
        <v>409</v>
      </c>
      <c r="B558" s="129">
        <v>0</v>
      </c>
      <c r="C558" s="129" t="s">
        <v>407</v>
      </c>
      <c r="D558" s="130" t="s">
        <v>407</v>
      </c>
      <c r="E558" s="130" t="s">
        <v>38</v>
      </c>
      <c r="F558" s="130" t="s">
        <v>340</v>
      </c>
      <c r="G558" s="129">
        <v>2040</v>
      </c>
      <c r="H558" s="130" t="s">
        <v>133</v>
      </c>
      <c r="I558" s="130" t="s">
        <v>174</v>
      </c>
      <c r="J558" s="130">
        <v>641538.4765625</v>
      </c>
      <c r="K558" s="130">
        <v>2016.8757160669199</v>
      </c>
    </row>
    <row r="559" spans="1:14" x14ac:dyDescent="0.5">
      <c r="A559" s="129" t="s">
        <v>409</v>
      </c>
      <c r="B559" s="129">
        <v>0</v>
      </c>
      <c r="C559" s="129" t="s">
        <v>407</v>
      </c>
      <c r="D559" s="130" t="s">
        <v>407</v>
      </c>
      <c r="E559" s="130" t="s">
        <v>38</v>
      </c>
      <c r="F559" s="130" t="s">
        <v>340</v>
      </c>
      <c r="G559" s="129">
        <v>2040</v>
      </c>
      <c r="H559" s="130" t="s">
        <v>133</v>
      </c>
      <c r="I559" s="130" t="s">
        <v>175</v>
      </c>
      <c r="J559" s="130">
        <v>641538.4765625</v>
      </c>
      <c r="K559" s="130">
        <v>2016.8757160669199</v>
      </c>
      <c r="L559" s="130">
        <v>13190.034790039101</v>
      </c>
      <c r="M559" s="130">
        <v>20.560005785956999</v>
      </c>
      <c r="N559" s="130">
        <v>20.733489837114199</v>
      </c>
    </row>
    <row r="560" spans="1:14" x14ac:dyDescent="0.5">
      <c r="A560" s="129" t="s">
        <v>409</v>
      </c>
      <c r="B560" s="129">
        <v>0</v>
      </c>
      <c r="C560" s="129" t="s">
        <v>407</v>
      </c>
      <c r="D560" s="130" t="s">
        <v>407</v>
      </c>
      <c r="E560" s="130" t="s">
        <v>38</v>
      </c>
      <c r="F560" s="130" t="s">
        <v>340</v>
      </c>
      <c r="G560" s="129">
        <v>2040</v>
      </c>
      <c r="H560" s="130" t="s">
        <v>134</v>
      </c>
      <c r="I560" s="130" t="s">
        <v>176</v>
      </c>
      <c r="J560" s="130">
        <v>201.24251461029101</v>
      </c>
      <c r="K560" s="130">
        <v>0.632668474092693</v>
      </c>
    </row>
    <row r="561" spans="1:11" x14ac:dyDescent="0.5">
      <c r="A561" s="129" t="s">
        <v>409</v>
      </c>
      <c r="B561" s="129">
        <v>0</v>
      </c>
      <c r="C561" s="129" t="s">
        <v>407</v>
      </c>
      <c r="D561" s="130" t="s">
        <v>407</v>
      </c>
      <c r="E561" s="130" t="s">
        <v>38</v>
      </c>
      <c r="F561" s="130" t="s">
        <v>340</v>
      </c>
      <c r="G561" s="129">
        <v>2040</v>
      </c>
      <c r="H561" s="130" t="s">
        <v>134</v>
      </c>
      <c r="I561" s="130" t="s">
        <v>177</v>
      </c>
      <c r="J561" s="130">
        <v>201.24251461029101</v>
      </c>
      <c r="K561" s="130">
        <v>0.632668474092693</v>
      </c>
    </row>
    <row r="562" spans="1:11" x14ac:dyDescent="0.5">
      <c r="A562" s="129" t="s">
        <v>409</v>
      </c>
      <c r="B562" s="129">
        <v>0</v>
      </c>
      <c r="C562" s="129" t="s">
        <v>407</v>
      </c>
      <c r="D562" s="130" t="s">
        <v>407</v>
      </c>
      <c r="E562" s="130" t="s">
        <v>38</v>
      </c>
      <c r="F562" s="130" t="s">
        <v>340</v>
      </c>
      <c r="G562" s="129">
        <v>2040</v>
      </c>
      <c r="H562" s="130" t="s">
        <v>135</v>
      </c>
      <c r="I562" s="130" t="s">
        <v>178</v>
      </c>
      <c r="J562" s="130">
        <v>642.88698959350597</v>
      </c>
      <c r="K562" s="130">
        <v>2.0211152022301202</v>
      </c>
    </row>
    <row r="563" spans="1:11" x14ac:dyDescent="0.5">
      <c r="A563" s="129" t="s">
        <v>410</v>
      </c>
      <c r="B563" s="129">
        <v>0</v>
      </c>
      <c r="C563" s="129" t="s">
        <v>407</v>
      </c>
      <c r="D563" s="130" t="s">
        <v>407</v>
      </c>
      <c r="E563" s="130" t="s">
        <v>38</v>
      </c>
      <c r="F563" s="130" t="s">
        <v>339</v>
      </c>
      <c r="G563" s="129">
        <v>2021</v>
      </c>
      <c r="H563" s="130" t="s">
        <v>133</v>
      </c>
      <c r="I563" s="130" t="s">
        <v>174</v>
      </c>
      <c r="J563" s="130">
        <v>1020033.0078125</v>
      </c>
      <c r="K563" s="130">
        <v>1950.3500142852399</v>
      </c>
    </row>
    <row r="564" spans="1:11" x14ac:dyDescent="0.5">
      <c r="A564" s="129" t="s">
        <v>410</v>
      </c>
      <c r="B564" s="129">
        <v>0</v>
      </c>
      <c r="C564" s="129" t="s">
        <v>407</v>
      </c>
      <c r="D564" s="130" t="s">
        <v>407</v>
      </c>
      <c r="E564" s="130" t="s">
        <v>38</v>
      </c>
      <c r="F564" s="130" t="s">
        <v>339</v>
      </c>
      <c r="G564" s="129">
        <v>2021</v>
      </c>
      <c r="H564" s="130" t="s">
        <v>133</v>
      </c>
      <c r="I564" s="130" t="s">
        <v>175</v>
      </c>
      <c r="J564" s="130">
        <v>1020033.0078125</v>
      </c>
      <c r="K564" s="130">
        <v>1950.3500142852399</v>
      </c>
    </row>
    <row r="565" spans="1:11" x14ac:dyDescent="0.5">
      <c r="A565" s="129" t="s">
        <v>410</v>
      </c>
      <c r="B565" s="129">
        <v>0</v>
      </c>
      <c r="C565" s="129" t="s">
        <v>407</v>
      </c>
      <c r="D565" s="130" t="s">
        <v>407</v>
      </c>
      <c r="E565" s="130" t="s">
        <v>38</v>
      </c>
      <c r="F565" s="130" t="s">
        <v>339</v>
      </c>
      <c r="G565" s="129">
        <v>2021</v>
      </c>
      <c r="H565" s="130" t="s">
        <v>134</v>
      </c>
      <c r="I565" s="130" t="s">
        <v>176</v>
      </c>
      <c r="J565" s="130">
        <v>240.97230529785199</v>
      </c>
      <c r="K565" s="130">
        <v>0.46075015110086598</v>
      </c>
    </row>
    <row r="566" spans="1:11" x14ac:dyDescent="0.5">
      <c r="A566" s="129" t="s">
        <v>410</v>
      </c>
      <c r="B566" s="129">
        <v>0</v>
      </c>
      <c r="C566" s="129" t="s">
        <v>407</v>
      </c>
      <c r="D566" s="130" t="s">
        <v>407</v>
      </c>
      <c r="E566" s="130" t="s">
        <v>38</v>
      </c>
      <c r="F566" s="130" t="s">
        <v>339</v>
      </c>
      <c r="G566" s="129">
        <v>2021</v>
      </c>
      <c r="H566" s="130" t="s">
        <v>134</v>
      </c>
      <c r="I566" s="130" t="s">
        <v>177</v>
      </c>
      <c r="J566" s="130">
        <v>240.97230529785199</v>
      </c>
      <c r="K566" s="130">
        <v>0.46075015110086598</v>
      </c>
    </row>
    <row r="567" spans="1:11" x14ac:dyDescent="0.5">
      <c r="A567" s="129" t="s">
        <v>410</v>
      </c>
      <c r="B567" s="129">
        <v>0</v>
      </c>
      <c r="C567" s="129" t="s">
        <v>407</v>
      </c>
      <c r="D567" s="130" t="s">
        <v>407</v>
      </c>
      <c r="E567" s="130" t="s">
        <v>38</v>
      </c>
      <c r="F567" s="130" t="s">
        <v>339</v>
      </c>
      <c r="G567" s="129">
        <v>2021</v>
      </c>
      <c r="H567" s="130" t="s">
        <v>135</v>
      </c>
      <c r="I567" s="130" t="s">
        <v>178</v>
      </c>
      <c r="J567" s="130">
        <v>1022.17706298828</v>
      </c>
      <c r="K567" s="130">
        <v>1.9544498041351499</v>
      </c>
    </row>
    <row r="568" spans="1:11" x14ac:dyDescent="0.5">
      <c r="A568" s="129" t="s">
        <v>410</v>
      </c>
      <c r="B568" s="129">
        <v>0</v>
      </c>
      <c r="C568" s="129" t="s">
        <v>407</v>
      </c>
      <c r="D568" s="130" t="s">
        <v>407</v>
      </c>
      <c r="E568" s="130" t="s">
        <v>38</v>
      </c>
      <c r="F568" s="130" t="s">
        <v>340</v>
      </c>
      <c r="G568" s="129">
        <v>2021</v>
      </c>
      <c r="H568" s="130" t="s">
        <v>133</v>
      </c>
      <c r="I568" s="130" t="s">
        <v>174</v>
      </c>
      <c r="J568" s="130">
        <v>1000352.91796875</v>
      </c>
      <c r="K568" s="130">
        <v>1950.3499640202399</v>
      </c>
    </row>
    <row r="569" spans="1:11" x14ac:dyDescent="0.5">
      <c r="A569" s="129" t="s">
        <v>410</v>
      </c>
      <c r="B569" s="129">
        <v>0</v>
      </c>
      <c r="C569" s="129" t="s">
        <v>407</v>
      </c>
      <c r="D569" s="130" t="s">
        <v>407</v>
      </c>
      <c r="E569" s="130" t="s">
        <v>38</v>
      </c>
      <c r="F569" s="130" t="s">
        <v>340</v>
      </c>
      <c r="G569" s="129">
        <v>2021</v>
      </c>
      <c r="H569" s="130" t="s">
        <v>133</v>
      </c>
      <c r="I569" s="130" t="s">
        <v>175</v>
      </c>
      <c r="J569" s="130">
        <v>1000352.91796875</v>
      </c>
      <c r="K569" s="130">
        <v>1950.3499640202399</v>
      </c>
    </row>
    <row r="570" spans="1:11" x14ac:dyDescent="0.5">
      <c r="A570" s="129" t="s">
        <v>410</v>
      </c>
      <c r="B570" s="129">
        <v>0</v>
      </c>
      <c r="C570" s="129" t="s">
        <v>407</v>
      </c>
      <c r="D570" s="130" t="s">
        <v>407</v>
      </c>
      <c r="E570" s="130" t="s">
        <v>38</v>
      </c>
      <c r="F570" s="130" t="s">
        <v>340</v>
      </c>
      <c r="G570" s="129">
        <v>2021</v>
      </c>
      <c r="H570" s="130" t="s">
        <v>134</v>
      </c>
      <c r="I570" s="130" t="s">
        <v>176</v>
      </c>
      <c r="J570" s="130">
        <v>313.79806900024403</v>
      </c>
      <c r="K570" s="130">
        <v>0.61180005261492598</v>
      </c>
    </row>
    <row r="571" spans="1:11" x14ac:dyDescent="0.5">
      <c r="A571" s="129" t="s">
        <v>410</v>
      </c>
      <c r="B571" s="129">
        <v>0</v>
      </c>
      <c r="C571" s="129" t="s">
        <v>407</v>
      </c>
      <c r="D571" s="130" t="s">
        <v>407</v>
      </c>
      <c r="E571" s="130" t="s">
        <v>38</v>
      </c>
      <c r="F571" s="130" t="s">
        <v>340</v>
      </c>
      <c r="G571" s="129">
        <v>2021</v>
      </c>
      <c r="H571" s="130" t="s">
        <v>134</v>
      </c>
      <c r="I571" s="130" t="s">
        <v>177</v>
      </c>
      <c r="J571" s="130">
        <v>313.79806900024403</v>
      </c>
      <c r="K571" s="130">
        <v>0.61180005261492598</v>
      </c>
    </row>
    <row r="572" spans="1:11" x14ac:dyDescent="0.5">
      <c r="A572" s="129" t="s">
        <v>410</v>
      </c>
      <c r="B572" s="129">
        <v>0</v>
      </c>
      <c r="C572" s="129" t="s">
        <v>407</v>
      </c>
      <c r="D572" s="130" t="s">
        <v>407</v>
      </c>
      <c r="E572" s="130" t="s">
        <v>38</v>
      </c>
      <c r="F572" s="130" t="s">
        <v>340</v>
      </c>
      <c r="G572" s="129">
        <v>2021</v>
      </c>
      <c r="H572" s="130" t="s">
        <v>135</v>
      </c>
      <c r="I572" s="130" t="s">
        <v>178</v>
      </c>
      <c r="J572" s="130">
        <v>1002.4557228088401</v>
      </c>
      <c r="K572" s="130">
        <v>1.9544495631891601</v>
      </c>
    </row>
    <row r="573" spans="1:11" x14ac:dyDescent="0.5">
      <c r="A573" s="129" t="s">
        <v>410</v>
      </c>
      <c r="B573" s="129">
        <v>0</v>
      </c>
      <c r="C573" s="129" t="s">
        <v>407</v>
      </c>
      <c r="D573" s="130" t="s">
        <v>407</v>
      </c>
      <c r="E573" s="130" t="s">
        <v>38</v>
      </c>
      <c r="F573" s="130" t="s">
        <v>412</v>
      </c>
      <c r="G573" s="129">
        <v>2021</v>
      </c>
      <c r="H573" s="130" t="s">
        <v>133</v>
      </c>
      <c r="I573" s="130" t="s">
        <v>174</v>
      </c>
      <c r="J573" s="130">
        <v>950775.3671875</v>
      </c>
      <c r="K573" s="130">
        <v>1950.3501468766201</v>
      </c>
    </row>
    <row r="574" spans="1:11" x14ac:dyDescent="0.5">
      <c r="A574" s="129" t="s">
        <v>410</v>
      </c>
      <c r="B574" s="129">
        <v>0</v>
      </c>
      <c r="C574" s="129" t="s">
        <v>407</v>
      </c>
      <c r="D574" s="130" t="s">
        <v>407</v>
      </c>
      <c r="E574" s="130" t="s">
        <v>38</v>
      </c>
      <c r="F574" s="130" t="s">
        <v>412</v>
      </c>
      <c r="G574" s="129">
        <v>2021</v>
      </c>
      <c r="H574" s="130" t="s">
        <v>133</v>
      </c>
      <c r="I574" s="130" t="s">
        <v>175</v>
      </c>
      <c r="J574" s="130">
        <v>950775.3671875</v>
      </c>
      <c r="K574" s="130">
        <v>1950.3501468766201</v>
      </c>
    </row>
    <row r="575" spans="1:11" x14ac:dyDescent="0.5">
      <c r="A575" s="129" t="s">
        <v>410</v>
      </c>
      <c r="B575" s="129">
        <v>0</v>
      </c>
      <c r="C575" s="129" t="s">
        <v>407</v>
      </c>
      <c r="D575" s="130" t="s">
        <v>407</v>
      </c>
      <c r="E575" s="130" t="s">
        <v>38</v>
      </c>
      <c r="F575" s="130" t="s">
        <v>412</v>
      </c>
      <c r="G575" s="129">
        <v>2021</v>
      </c>
      <c r="H575" s="130" t="s">
        <v>134</v>
      </c>
      <c r="I575" s="130" t="s">
        <v>176</v>
      </c>
      <c r="J575" s="130">
        <v>197.481575012207</v>
      </c>
      <c r="K575" s="130">
        <v>0.40509905370673799</v>
      </c>
    </row>
    <row r="576" spans="1:11" x14ac:dyDescent="0.5">
      <c r="A576" s="129" t="s">
        <v>410</v>
      </c>
      <c r="B576" s="129">
        <v>0</v>
      </c>
      <c r="C576" s="129" t="s">
        <v>407</v>
      </c>
      <c r="D576" s="130" t="s">
        <v>407</v>
      </c>
      <c r="E576" s="130" t="s">
        <v>38</v>
      </c>
      <c r="F576" s="130" t="s">
        <v>412</v>
      </c>
      <c r="G576" s="129">
        <v>2021</v>
      </c>
      <c r="H576" s="130" t="s">
        <v>134</v>
      </c>
      <c r="I576" s="130" t="s">
        <v>177</v>
      </c>
      <c r="J576" s="130">
        <v>197.481575012207</v>
      </c>
      <c r="K576" s="130">
        <v>0.40509905370673799</v>
      </c>
    </row>
    <row r="577" spans="1:11" x14ac:dyDescent="0.5">
      <c r="A577" s="129" t="s">
        <v>410</v>
      </c>
      <c r="B577" s="129">
        <v>0</v>
      </c>
      <c r="C577" s="129" t="s">
        <v>407</v>
      </c>
      <c r="D577" s="130" t="s">
        <v>407</v>
      </c>
      <c r="E577" s="130" t="s">
        <v>38</v>
      </c>
      <c r="F577" s="130" t="s">
        <v>412</v>
      </c>
      <c r="G577" s="129">
        <v>2021</v>
      </c>
      <c r="H577" s="130" t="s">
        <v>135</v>
      </c>
      <c r="I577" s="130" t="s">
        <v>178</v>
      </c>
      <c r="J577" s="130">
        <v>120.053364753723</v>
      </c>
      <c r="K577" s="130">
        <v>0.24626857503372501</v>
      </c>
    </row>
    <row r="578" spans="1:11" x14ac:dyDescent="0.5">
      <c r="A578" s="129" t="s">
        <v>410</v>
      </c>
      <c r="B578" s="129">
        <v>0</v>
      </c>
      <c r="C578" s="129" t="s">
        <v>407</v>
      </c>
      <c r="D578" s="130" t="s">
        <v>407</v>
      </c>
      <c r="E578" s="130" t="s">
        <v>38</v>
      </c>
      <c r="F578" s="130" t="s">
        <v>413</v>
      </c>
      <c r="G578" s="129">
        <v>2021</v>
      </c>
      <c r="H578" s="130" t="s">
        <v>133</v>
      </c>
      <c r="I578" s="130" t="s">
        <v>174</v>
      </c>
      <c r="J578" s="130">
        <v>947383.8984375</v>
      </c>
      <c r="K578" s="130">
        <v>1950.3501306758801</v>
      </c>
    </row>
    <row r="579" spans="1:11" x14ac:dyDescent="0.5">
      <c r="A579" s="129" t="s">
        <v>410</v>
      </c>
      <c r="B579" s="129">
        <v>0</v>
      </c>
      <c r="C579" s="129" t="s">
        <v>407</v>
      </c>
      <c r="D579" s="130" t="s">
        <v>407</v>
      </c>
      <c r="E579" s="130" t="s">
        <v>38</v>
      </c>
      <c r="F579" s="130" t="s">
        <v>413</v>
      </c>
      <c r="G579" s="129">
        <v>2021</v>
      </c>
      <c r="H579" s="130" t="s">
        <v>133</v>
      </c>
      <c r="I579" s="130" t="s">
        <v>175</v>
      </c>
      <c r="J579" s="130">
        <v>947383.8984375</v>
      </c>
      <c r="K579" s="130">
        <v>1950.3501306758801</v>
      </c>
    </row>
    <row r="580" spans="1:11" x14ac:dyDescent="0.5">
      <c r="A580" s="129" t="s">
        <v>410</v>
      </c>
      <c r="B580" s="129">
        <v>0</v>
      </c>
      <c r="C580" s="129" t="s">
        <v>407</v>
      </c>
      <c r="D580" s="130" t="s">
        <v>407</v>
      </c>
      <c r="E580" s="130" t="s">
        <v>38</v>
      </c>
      <c r="F580" s="130" t="s">
        <v>413</v>
      </c>
      <c r="G580" s="129">
        <v>2021</v>
      </c>
      <c r="H580" s="130" t="s">
        <v>134</v>
      </c>
      <c r="I580" s="130" t="s">
        <v>176</v>
      </c>
      <c r="J580" s="130">
        <v>1089.51453399658</v>
      </c>
      <c r="K580" s="130">
        <v>2.2429500475081299</v>
      </c>
    </row>
    <row r="581" spans="1:11" x14ac:dyDescent="0.5">
      <c r="A581" s="129" t="s">
        <v>410</v>
      </c>
      <c r="B581" s="129">
        <v>0</v>
      </c>
      <c r="C581" s="129" t="s">
        <v>407</v>
      </c>
      <c r="D581" s="130" t="s">
        <v>407</v>
      </c>
      <c r="E581" s="130" t="s">
        <v>38</v>
      </c>
      <c r="F581" s="130" t="s">
        <v>413</v>
      </c>
      <c r="G581" s="129">
        <v>2021</v>
      </c>
      <c r="H581" s="130" t="s">
        <v>134</v>
      </c>
      <c r="I581" s="130" t="s">
        <v>177</v>
      </c>
      <c r="J581" s="130">
        <v>1089.51453399658</v>
      </c>
      <c r="K581" s="130">
        <v>2.2429500475081299</v>
      </c>
    </row>
    <row r="582" spans="1:11" x14ac:dyDescent="0.5">
      <c r="A582" s="129" t="s">
        <v>410</v>
      </c>
      <c r="B582" s="129">
        <v>0</v>
      </c>
      <c r="C582" s="129" t="s">
        <v>407</v>
      </c>
      <c r="D582" s="130" t="s">
        <v>407</v>
      </c>
      <c r="E582" s="130" t="s">
        <v>38</v>
      </c>
      <c r="F582" s="130" t="s">
        <v>413</v>
      </c>
      <c r="G582" s="129">
        <v>2021</v>
      </c>
      <c r="H582" s="130" t="s">
        <v>135</v>
      </c>
      <c r="I582" s="130" t="s">
        <v>178</v>
      </c>
      <c r="J582" s="130">
        <v>119.62511920929001</v>
      </c>
      <c r="K582" s="130">
        <v>0.24626857342267899</v>
      </c>
    </row>
    <row r="583" spans="1:11" x14ac:dyDescent="0.5">
      <c r="A583" s="129" t="s">
        <v>410</v>
      </c>
      <c r="B583" s="129">
        <v>0</v>
      </c>
      <c r="C583" s="129" t="s">
        <v>407</v>
      </c>
      <c r="D583" s="130" t="s">
        <v>407</v>
      </c>
      <c r="E583" s="130" t="s">
        <v>40</v>
      </c>
      <c r="F583" s="130" t="s">
        <v>414</v>
      </c>
      <c r="G583" s="129">
        <v>2021</v>
      </c>
      <c r="H583" s="130" t="s">
        <v>133</v>
      </c>
      <c r="I583" s="130" t="s">
        <v>174</v>
      </c>
      <c r="J583" s="130">
        <v>124498.5234375</v>
      </c>
      <c r="K583" s="130">
        <v>1304.76455724177</v>
      </c>
    </row>
    <row r="584" spans="1:11" x14ac:dyDescent="0.5">
      <c r="A584" s="129" t="s">
        <v>410</v>
      </c>
      <c r="B584" s="129">
        <v>0</v>
      </c>
      <c r="C584" s="129" t="s">
        <v>407</v>
      </c>
      <c r="D584" s="130" t="s">
        <v>407</v>
      </c>
      <c r="E584" s="130" t="s">
        <v>40</v>
      </c>
      <c r="F584" s="130" t="s">
        <v>414</v>
      </c>
      <c r="G584" s="129">
        <v>2021</v>
      </c>
      <c r="H584" s="130" t="s">
        <v>133</v>
      </c>
      <c r="I584" s="130" t="s">
        <v>175</v>
      </c>
      <c r="J584" s="130">
        <v>124498.5234375</v>
      </c>
      <c r="K584" s="130">
        <v>1304.76455724177</v>
      </c>
    </row>
    <row r="585" spans="1:11" x14ac:dyDescent="0.5">
      <c r="A585" s="129" t="s">
        <v>410</v>
      </c>
      <c r="B585" s="129">
        <v>0</v>
      </c>
      <c r="C585" s="129" t="s">
        <v>407</v>
      </c>
      <c r="D585" s="130" t="s">
        <v>407</v>
      </c>
      <c r="E585" s="130" t="s">
        <v>40</v>
      </c>
      <c r="F585" s="130" t="s">
        <v>414</v>
      </c>
      <c r="G585" s="129">
        <v>2021</v>
      </c>
      <c r="H585" s="130" t="s">
        <v>134</v>
      </c>
      <c r="I585" s="130" t="s">
        <v>176</v>
      </c>
      <c r="J585" s="130">
        <v>282.58026123046898</v>
      </c>
      <c r="K585" s="130">
        <v>2.96148673840593</v>
      </c>
    </row>
    <row r="586" spans="1:11" x14ac:dyDescent="0.5">
      <c r="A586" s="129" t="s">
        <v>410</v>
      </c>
      <c r="B586" s="129">
        <v>0</v>
      </c>
      <c r="C586" s="129" t="s">
        <v>407</v>
      </c>
      <c r="D586" s="130" t="s">
        <v>407</v>
      </c>
      <c r="E586" s="130" t="s">
        <v>40</v>
      </c>
      <c r="F586" s="130" t="s">
        <v>414</v>
      </c>
      <c r="G586" s="129">
        <v>2021</v>
      </c>
      <c r="H586" s="130" t="s">
        <v>134</v>
      </c>
      <c r="I586" s="130" t="s">
        <v>177</v>
      </c>
      <c r="J586" s="130">
        <v>282.58026123046898</v>
      </c>
      <c r="K586" s="130">
        <v>2.96148673840593</v>
      </c>
    </row>
    <row r="587" spans="1:11" x14ac:dyDescent="0.5">
      <c r="A587" s="129" t="s">
        <v>410</v>
      </c>
      <c r="B587" s="129">
        <v>0</v>
      </c>
      <c r="C587" s="129" t="s">
        <v>407</v>
      </c>
      <c r="D587" s="130" t="s">
        <v>407</v>
      </c>
      <c r="E587" s="130" t="s">
        <v>38</v>
      </c>
      <c r="F587" s="130" t="s">
        <v>339</v>
      </c>
      <c r="G587" s="129">
        <v>2022</v>
      </c>
      <c r="H587" s="130" t="s">
        <v>133</v>
      </c>
      <c r="I587" s="130" t="s">
        <v>174</v>
      </c>
      <c r="J587" s="130">
        <v>1020516.359375</v>
      </c>
      <c r="K587" s="130">
        <v>1950.35021587653</v>
      </c>
    </row>
    <row r="588" spans="1:11" x14ac:dyDescent="0.5">
      <c r="A588" s="129" t="s">
        <v>410</v>
      </c>
      <c r="B588" s="129">
        <v>0</v>
      </c>
      <c r="C588" s="129" t="s">
        <v>407</v>
      </c>
      <c r="D588" s="130" t="s">
        <v>407</v>
      </c>
      <c r="E588" s="130" t="s">
        <v>38</v>
      </c>
      <c r="F588" s="130" t="s">
        <v>339</v>
      </c>
      <c r="G588" s="129">
        <v>2022</v>
      </c>
      <c r="H588" s="130" t="s">
        <v>133</v>
      </c>
      <c r="I588" s="130" t="s">
        <v>175</v>
      </c>
      <c r="J588" s="130">
        <v>1020516.359375</v>
      </c>
      <c r="K588" s="130">
        <v>1950.35021587653</v>
      </c>
    </row>
    <row r="589" spans="1:11" x14ac:dyDescent="0.5">
      <c r="A589" s="129" t="s">
        <v>410</v>
      </c>
      <c r="B589" s="129">
        <v>0</v>
      </c>
      <c r="C589" s="129" t="s">
        <v>407</v>
      </c>
      <c r="D589" s="130" t="s">
        <v>407</v>
      </c>
      <c r="E589" s="130" t="s">
        <v>38</v>
      </c>
      <c r="F589" s="130" t="s">
        <v>339</v>
      </c>
      <c r="G589" s="129">
        <v>2022</v>
      </c>
      <c r="H589" s="130" t="s">
        <v>134</v>
      </c>
      <c r="I589" s="130" t="s">
        <v>176</v>
      </c>
      <c r="J589" s="130">
        <v>241.086490631104</v>
      </c>
      <c r="K589" s="130">
        <v>0.46075019225848002</v>
      </c>
    </row>
    <row r="590" spans="1:11" x14ac:dyDescent="0.5">
      <c r="A590" s="129" t="s">
        <v>410</v>
      </c>
      <c r="B590" s="129">
        <v>0</v>
      </c>
      <c r="C590" s="129" t="s">
        <v>407</v>
      </c>
      <c r="D590" s="130" t="s">
        <v>407</v>
      </c>
      <c r="E590" s="130" t="s">
        <v>38</v>
      </c>
      <c r="F590" s="130" t="s">
        <v>339</v>
      </c>
      <c r="G590" s="129">
        <v>2022</v>
      </c>
      <c r="H590" s="130" t="s">
        <v>134</v>
      </c>
      <c r="I590" s="130" t="s">
        <v>177</v>
      </c>
      <c r="J590" s="130">
        <v>241.086490631104</v>
      </c>
      <c r="K590" s="130">
        <v>0.46075019225848002</v>
      </c>
    </row>
    <row r="591" spans="1:11" x14ac:dyDescent="0.5">
      <c r="A591" s="129" t="s">
        <v>410</v>
      </c>
      <c r="B591" s="129">
        <v>0</v>
      </c>
      <c r="C591" s="129" t="s">
        <v>407</v>
      </c>
      <c r="D591" s="130" t="s">
        <v>407</v>
      </c>
      <c r="E591" s="130" t="s">
        <v>38</v>
      </c>
      <c r="F591" s="130" t="s">
        <v>339</v>
      </c>
      <c r="G591" s="129">
        <v>2022</v>
      </c>
      <c r="H591" s="130" t="s">
        <v>135</v>
      </c>
      <c r="I591" s="130" t="s">
        <v>178</v>
      </c>
      <c r="J591" s="130">
        <v>1022.66144561768</v>
      </c>
      <c r="K591" s="130">
        <v>1.95444995447732</v>
      </c>
    </row>
    <row r="592" spans="1:11" x14ac:dyDescent="0.5">
      <c r="A592" s="129" t="s">
        <v>410</v>
      </c>
      <c r="B592" s="129">
        <v>0</v>
      </c>
      <c r="C592" s="129" t="s">
        <v>407</v>
      </c>
      <c r="D592" s="130" t="s">
        <v>407</v>
      </c>
      <c r="E592" s="130" t="s">
        <v>38</v>
      </c>
      <c r="F592" s="130" t="s">
        <v>340</v>
      </c>
      <c r="G592" s="129">
        <v>2022</v>
      </c>
      <c r="H592" s="130" t="s">
        <v>133</v>
      </c>
      <c r="I592" s="130" t="s">
        <v>174</v>
      </c>
      <c r="J592" s="130">
        <v>1040109.73046875</v>
      </c>
      <c r="K592" s="130">
        <v>1950.3499318428901</v>
      </c>
    </row>
    <row r="593" spans="1:11" x14ac:dyDescent="0.5">
      <c r="A593" s="129" t="s">
        <v>410</v>
      </c>
      <c r="B593" s="129">
        <v>0</v>
      </c>
      <c r="C593" s="129" t="s">
        <v>407</v>
      </c>
      <c r="D593" s="130" t="s">
        <v>407</v>
      </c>
      <c r="E593" s="130" t="s">
        <v>38</v>
      </c>
      <c r="F593" s="130" t="s">
        <v>340</v>
      </c>
      <c r="G593" s="129">
        <v>2022</v>
      </c>
      <c r="H593" s="130" t="s">
        <v>133</v>
      </c>
      <c r="I593" s="130" t="s">
        <v>175</v>
      </c>
      <c r="J593" s="130">
        <v>1040109.73046875</v>
      </c>
      <c r="K593" s="130">
        <v>1950.3499318428901</v>
      </c>
    </row>
    <row r="594" spans="1:11" x14ac:dyDescent="0.5">
      <c r="A594" s="129" t="s">
        <v>410</v>
      </c>
      <c r="B594" s="129">
        <v>0</v>
      </c>
      <c r="C594" s="129" t="s">
        <v>407</v>
      </c>
      <c r="D594" s="130" t="s">
        <v>407</v>
      </c>
      <c r="E594" s="130" t="s">
        <v>38</v>
      </c>
      <c r="F594" s="130" t="s">
        <v>340</v>
      </c>
      <c r="G594" s="129">
        <v>2022</v>
      </c>
      <c r="H594" s="130" t="s">
        <v>134</v>
      </c>
      <c r="I594" s="130" t="s">
        <v>176</v>
      </c>
      <c r="J594" s="130">
        <v>326.26927375793503</v>
      </c>
      <c r="K594" s="130">
        <v>0.61180005363526901</v>
      </c>
    </row>
    <row r="595" spans="1:11" x14ac:dyDescent="0.5">
      <c r="A595" s="129" t="s">
        <v>410</v>
      </c>
      <c r="B595" s="129">
        <v>0</v>
      </c>
      <c r="C595" s="129" t="s">
        <v>407</v>
      </c>
      <c r="D595" s="130" t="s">
        <v>407</v>
      </c>
      <c r="E595" s="130" t="s">
        <v>38</v>
      </c>
      <c r="F595" s="130" t="s">
        <v>340</v>
      </c>
      <c r="G595" s="129">
        <v>2022</v>
      </c>
      <c r="H595" s="130" t="s">
        <v>134</v>
      </c>
      <c r="I595" s="130" t="s">
        <v>177</v>
      </c>
      <c r="J595" s="130">
        <v>326.26927375793503</v>
      </c>
      <c r="K595" s="130">
        <v>0.61180005363526901</v>
      </c>
    </row>
    <row r="596" spans="1:11" x14ac:dyDescent="0.5">
      <c r="A596" s="129" t="s">
        <v>410</v>
      </c>
      <c r="B596" s="129">
        <v>0</v>
      </c>
      <c r="C596" s="129" t="s">
        <v>407</v>
      </c>
      <c r="D596" s="130" t="s">
        <v>407</v>
      </c>
      <c r="E596" s="130" t="s">
        <v>38</v>
      </c>
      <c r="F596" s="130" t="s">
        <v>340</v>
      </c>
      <c r="G596" s="129">
        <v>2022</v>
      </c>
      <c r="H596" s="130" t="s">
        <v>135</v>
      </c>
      <c r="I596" s="130" t="s">
        <v>178</v>
      </c>
      <c r="J596" s="130">
        <v>1042.29612731934</v>
      </c>
      <c r="K596" s="130">
        <v>1.95444957750691</v>
      </c>
    </row>
    <row r="597" spans="1:11" x14ac:dyDescent="0.5">
      <c r="A597" s="129" t="s">
        <v>410</v>
      </c>
      <c r="B597" s="129">
        <v>0</v>
      </c>
      <c r="C597" s="129" t="s">
        <v>407</v>
      </c>
      <c r="D597" s="130" t="s">
        <v>407</v>
      </c>
      <c r="E597" s="130" t="s">
        <v>38</v>
      </c>
      <c r="F597" s="130" t="s">
        <v>412</v>
      </c>
      <c r="G597" s="129">
        <v>2022</v>
      </c>
      <c r="H597" s="130" t="s">
        <v>133</v>
      </c>
      <c r="I597" s="130" t="s">
        <v>174</v>
      </c>
      <c r="J597" s="130">
        <v>949156.46484375</v>
      </c>
      <c r="K597" s="130">
        <v>1950.35033512266</v>
      </c>
    </row>
    <row r="598" spans="1:11" x14ac:dyDescent="0.5">
      <c r="A598" s="129" t="s">
        <v>410</v>
      </c>
      <c r="B598" s="129">
        <v>0</v>
      </c>
      <c r="C598" s="129" t="s">
        <v>407</v>
      </c>
      <c r="D598" s="130" t="s">
        <v>407</v>
      </c>
      <c r="E598" s="130" t="s">
        <v>38</v>
      </c>
      <c r="F598" s="130" t="s">
        <v>412</v>
      </c>
      <c r="G598" s="129">
        <v>2022</v>
      </c>
      <c r="H598" s="130" t="s">
        <v>133</v>
      </c>
      <c r="I598" s="130" t="s">
        <v>175</v>
      </c>
      <c r="J598" s="130">
        <v>949156.46484375</v>
      </c>
      <c r="K598" s="130">
        <v>1950.35033512266</v>
      </c>
    </row>
    <row r="599" spans="1:11" x14ac:dyDescent="0.5">
      <c r="A599" s="129" t="s">
        <v>410</v>
      </c>
      <c r="B599" s="129">
        <v>0</v>
      </c>
      <c r="C599" s="129" t="s">
        <v>407</v>
      </c>
      <c r="D599" s="130" t="s">
        <v>407</v>
      </c>
      <c r="E599" s="130" t="s">
        <v>38</v>
      </c>
      <c r="F599" s="130" t="s">
        <v>412</v>
      </c>
      <c r="G599" s="129">
        <v>2022</v>
      </c>
      <c r="H599" s="130" t="s">
        <v>134</v>
      </c>
      <c r="I599" s="130" t="s">
        <v>176</v>
      </c>
      <c r="J599" s="130">
        <v>197.145315170288</v>
      </c>
      <c r="K599" s="130">
        <v>0.40509908784416299</v>
      </c>
    </row>
    <row r="600" spans="1:11" x14ac:dyDescent="0.5">
      <c r="A600" s="129" t="s">
        <v>410</v>
      </c>
      <c r="B600" s="129">
        <v>0</v>
      </c>
      <c r="C600" s="129" t="s">
        <v>407</v>
      </c>
      <c r="D600" s="130" t="s">
        <v>407</v>
      </c>
      <c r="E600" s="130" t="s">
        <v>38</v>
      </c>
      <c r="F600" s="130" t="s">
        <v>412</v>
      </c>
      <c r="G600" s="129">
        <v>2022</v>
      </c>
      <c r="H600" s="130" t="s">
        <v>134</v>
      </c>
      <c r="I600" s="130" t="s">
        <v>177</v>
      </c>
      <c r="J600" s="130">
        <v>197.145315170288</v>
      </c>
      <c r="K600" s="130">
        <v>0.40509908784416299</v>
      </c>
    </row>
    <row r="601" spans="1:11" x14ac:dyDescent="0.5">
      <c r="A601" s="129" t="s">
        <v>410</v>
      </c>
      <c r="B601" s="129">
        <v>0</v>
      </c>
      <c r="C601" s="129" t="s">
        <v>407</v>
      </c>
      <c r="D601" s="130" t="s">
        <v>407</v>
      </c>
      <c r="E601" s="130" t="s">
        <v>38</v>
      </c>
      <c r="F601" s="130" t="s">
        <v>412</v>
      </c>
      <c r="G601" s="129">
        <v>2022</v>
      </c>
      <c r="H601" s="130" t="s">
        <v>135</v>
      </c>
      <c r="I601" s="130" t="s">
        <v>178</v>
      </c>
      <c r="J601" s="130">
        <v>119.84894418716399</v>
      </c>
      <c r="K601" s="130">
        <v>0.246268604464391</v>
      </c>
    </row>
    <row r="602" spans="1:11" x14ac:dyDescent="0.5">
      <c r="A602" s="129" t="s">
        <v>410</v>
      </c>
      <c r="B602" s="129">
        <v>0</v>
      </c>
      <c r="C602" s="129" t="s">
        <v>407</v>
      </c>
      <c r="D602" s="130" t="s">
        <v>407</v>
      </c>
      <c r="E602" s="130" t="s">
        <v>40</v>
      </c>
      <c r="F602" s="130" t="s">
        <v>414</v>
      </c>
      <c r="G602" s="129">
        <v>2022</v>
      </c>
      <c r="H602" s="130" t="s">
        <v>133</v>
      </c>
      <c r="I602" s="130" t="s">
        <v>174</v>
      </c>
      <c r="J602" s="130">
        <v>246167.53515625</v>
      </c>
      <c r="K602" s="130">
        <v>1304.7643372826101</v>
      </c>
    </row>
    <row r="603" spans="1:11" x14ac:dyDescent="0.5">
      <c r="A603" s="129" t="s">
        <v>410</v>
      </c>
      <c r="B603" s="129">
        <v>0</v>
      </c>
      <c r="C603" s="129" t="s">
        <v>407</v>
      </c>
      <c r="D603" s="130" t="s">
        <v>407</v>
      </c>
      <c r="E603" s="130" t="s">
        <v>40</v>
      </c>
      <c r="F603" s="130" t="s">
        <v>414</v>
      </c>
      <c r="G603" s="129">
        <v>2022</v>
      </c>
      <c r="H603" s="130" t="s">
        <v>133</v>
      </c>
      <c r="I603" s="130" t="s">
        <v>175</v>
      </c>
      <c r="J603" s="130">
        <v>246167.53515625</v>
      </c>
      <c r="K603" s="130">
        <v>1304.7643372826101</v>
      </c>
    </row>
    <row r="604" spans="1:11" x14ac:dyDescent="0.5">
      <c r="A604" s="129" t="s">
        <v>410</v>
      </c>
      <c r="B604" s="129">
        <v>0</v>
      </c>
      <c r="C604" s="129" t="s">
        <v>407</v>
      </c>
      <c r="D604" s="130" t="s">
        <v>407</v>
      </c>
      <c r="E604" s="130" t="s">
        <v>40</v>
      </c>
      <c r="F604" s="130" t="s">
        <v>414</v>
      </c>
      <c r="G604" s="129">
        <v>2022</v>
      </c>
      <c r="H604" s="130" t="s">
        <v>134</v>
      </c>
      <c r="I604" s="130" t="s">
        <v>176</v>
      </c>
      <c r="J604" s="130">
        <v>558.73826599121105</v>
      </c>
      <c r="K604" s="130">
        <v>2.9614860326911399</v>
      </c>
    </row>
    <row r="605" spans="1:11" x14ac:dyDescent="0.5">
      <c r="A605" s="129" t="s">
        <v>410</v>
      </c>
      <c r="B605" s="129">
        <v>0</v>
      </c>
      <c r="C605" s="129" t="s">
        <v>407</v>
      </c>
      <c r="D605" s="130" t="s">
        <v>407</v>
      </c>
      <c r="E605" s="130" t="s">
        <v>40</v>
      </c>
      <c r="F605" s="130" t="s">
        <v>414</v>
      </c>
      <c r="G605" s="129">
        <v>2022</v>
      </c>
      <c r="H605" s="130" t="s">
        <v>134</v>
      </c>
      <c r="I605" s="130" t="s">
        <v>177</v>
      </c>
      <c r="J605" s="130">
        <v>558.73826599121105</v>
      </c>
      <c r="K605" s="130">
        <v>2.9614860326911399</v>
      </c>
    </row>
    <row r="606" spans="1:11" x14ac:dyDescent="0.5">
      <c r="A606" s="129" t="s">
        <v>410</v>
      </c>
      <c r="B606" s="129">
        <v>0</v>
      </c>
      <c r="C606" s="129" t="s">
        <v>407</v>
      </c>
      <c r="D606" s="130" t="s">
        <v>407</v>
      </c>
      <c r="E606" s="130" t="s">
        <v>38</v>
      </c>
      <c r="F606" s="130" t="s">
        <v>339</v>
      </c>
      <c r="G606" s="129">
        <v>2023</v>
      </c>
      <c r="H606" s="130" t="s">
        <v>133</v>
      </c>
      <c r="I606" s="130" t="s">
        <v>174</v>
      </c>
      <c r="J606" s="130">
        <v>1106144.6484375</v>
      </c>
      <c r="K606" s="130">
        <v>1950.3505246679399</v>
      </c>
    </row>
    <row r="607" spans="1:11" x14ac:dyDescent="0.5">
      <c r="A607" s="129" t="s">
        <v>410</v>
      </c>
      <c r="B607" s="129">
        <v>0</v>
      </c>
      <c r="C607" s="129" t="s">
        <v>407</v>
      </c>
      <c r="D607" s="130" t="s">
        <v>407</v>
      </c>
      <c r="E607" s="130" t="s">
        <v>38</v>
      </c>
      <c r="F607" s="130" t="s">
        <v>339</v>
      </c>
      <c r="G607" s="129">
        <v>2023</v>
      </c>
      <c r="H607" s="130" t="s">
        <v>133</v>
      </c>
      <c r="I607" s="130" t="s">
        <v>175</v>
      </c>
      <c r="J607" s="130">
        <v>1106144.6484375</v>
      </c>
      <c r="K607" s="130">
        <v>1950.3505246679399</v>
      </c>
    </row>
    <row r="608" spans="1:11" x14ac:dyDescent="0.5">
      <c r="A608" s="129" t="s">
        <v>410</v>
      </c>
      <c r="B608" s="129">
        <v>0</v>
      </c>
      <c r="C608" s="129" t="s">
        <v>407</v>
      </c>
      <c r="D608" s="130" t="s">
        <v>407</v>
      </c>
      <c r="E608" s="130" t="s">
        <v>38</v>
      </c>
      <c r="F608" s="130" t="s">
        <v>339</v>
      </c>
      <c r="G608" s="129">
        <v>2023</v>
      </c>
      <c r="H608" s="130" t="s">
        <v>134</v>
      </c>
      <c r="I608" s="130" t="s">
        <v>176</v>
      </c>
      <c r="J608" s="130">
        <v>261.31528186798101</v>
      </c>
      <c r="K608" s="130">
        <v>0.460750252883939</v>
      </c>
    </row>
    <row r="609" spans="1:11" x14ac:dyDescent="0.5">
      <c r="A609" s="129" t="s">
        <v>410</v>
      </c>
      <c r="B609" s="129">
        <v>0</v>
      </c>
      <c r="C609" s="129" t="s">
        <v>407</v>
      </c>
      <c r="D609" s="130" t="s">
        <v>407</v>
      </c>
      <c r="E609" s="130" t="s">
        <v>38</v>
      </c>
      <c r="F609" s="130" t="s">
        <v>339</v>
      </c>
      <c r="G609" s="129">
        <v>2023</v>
      </c>
      <c r="H609" s="130" t="s">
        <v>134</v>
      </c>
      <c r="I609" s="130" t="s">
        <v>177</v>
      </c>
      <c r="J609" s="130">
        <v>261.31528186798101</v>
      </c>
      <c r="K609" s="130">
        <v>0.460750252883939</v>
      </c>
    </row>
    <row r="610" spans="1:11" x14ac:dyDescent="0.5">
      <c r="A610" s="129" t="s">
        <v>410</v>
      </c>
      <c r="B610" s="129">
        <v>0</v>
      </c>
      <c r="C610" s="129" t="s">
        <v>407</v>
      </c>
      <c r="D610" s="130" t="s">
        <v>407</v>
      </c>
      <c r="E610" s="130" t="s">
        <v>38</v>
      </c>
      <c r="F610" s="130" t="s">
        <v>339</v>
      </c>
      <c r="G610" s="129">
        <v>2023</v>
      </c>
      <c r="H610" s="130" t="s">
        <v>135</v>
      </c>
      <c r="I610" s="130" t="s">
        <v>178</v>
      </c>
      <c r="J610" s="130">
        <v>1108.4697227478</v>
      </c>
      <c r="K610" s="130">
        <v>1.95445020327217</v>
      </c>
    </row>
    <row r="611" spans="1:11" x14ac:dyDescent="0.5">
      <c r="A611" s="129" t="s">
        <v>410</v>
      </c>
      <c r="B611" s="129">
        <v>0</v>
      </c>
      <c r="C611" s="129" t="s">
        <v>407</v>
      </c>
      <c r="D611" s="130" t="s">
        <v>407</v>
      </c>
      <c r="E611" s="130" t="s">
        <v>38</v>
      </c>
      <c r="F611" s="130" t="s">
        <v>340</v>
      </c>
      <c r="G611" s="129">
        <v>2023</v>
      </c>
      <c r="H611" s="130" t="s">
        <v>133</v>
      </c>
      <c r="I611" s="130" t="s">
        <v>174</v>
      </c>
      <c r="J611" s="130">
        <v>1087934.28515625</v>
      </c>
      <c r="K611" s="130">
        <v>1950.3499658637099</v>
      </c>
    </row>
    <row r="612" spans="1:11" x14ac:dyDescent="0.5">
      <c r="A612" s="129" t="s">
        <v>410</v>
      </c>
      <c r="B612" s="129">
        <v>0</v>
      </c>
      <c r="C612" s="129" t="s">
        <v>407</v>
      </c>
      <c r="D612" s="130" t="s">
        <v>407</v>
      </c>
      <c r="E612" s="130" t="s">
        <v>38</v>
      </c>
      <c r="F612" s="130" t="s">
        <v>340</v>
      </c>
      <c r="G612" s="129">
        <v>2023</v>
      </c>
      <c r="H612" s="130" t="s">
        <v>133</v>
      </c>
      <c r="I612" s="130" t="s">
        <v>175</v>
      </c>
      <c r="J612" s="130">
        <v>1087934.28515625</v>
      </c>
      <c r="K612" s="130">
        <v>1950.3499658637099</v>
      </c>
    </row>
    <row r="613" spans="1:11" x14ac:dyDescent="0.5">
      <c r="A613" s="129" t="s">
        <v>410</v>
      </c>
      <c r="B613" s="129">
        <v>0</v>
      </c>
      <c r="C613" s="129" t="s">
        <v>407</v>
      </c>
      <c r="D613" s="130" t="s">
        <v>407</v>
      </c>
      <c r="E613" s="130" t="s">
        <v>38</v>
      </c>
      <c r="F613" s="130" t="s">
        <v>340</v>
      </c>
      <c r="G613" s="129">
        <v>2023</v>
      </c>
      <c r="H613" s="130" t="s">
        <v>134</v>
      </c>
      <c r="I613" s="130" t="s">
        <v>176</v>
      </c>
      <c r="J613" s="130">
        <v>341.27121067047102</v>
      </c>
      <c r="K613" s="130">
        <v>0.61180007043871198</v>
      </c>
    </row>
    <row r="614" spans="1:11" x14ac:dyDescent="0.5">
      <c r="A614" s="129" t="s">
        <v>410</v>
      </c>
      <c r="B614" s="129">
        <v>0</v>
      </c>
      <c r="C614" s="129" t="s">
        <v>407</v>
      </c>
      <c r="D614" s="130" t="s">
        <v>407</v>
      </c>
      <c r="E614" s="130" t="s">
        <v>38</v>
      </c>
      <c r="F614" s="130" t="s">
        <v>340</v>
      </c>
      <c r="G614" s="129">
        <v>2023</v>
      </c>
      <c r="H614" s="130" t="s">
        <v>134</v>
      </c>
      <c r="I614" s="130" t="s">
        <v>177</v>
      </c>
      <c r="J614" s="130">
        <v>341.27121067047102</v>
      </c>
      <c r="K614" s="130">
        <v>0.61180007043871198</v>
      </c>
    </row>
    <row r="615" spans="1:11" x14ac:dyDescent="0.5">
      <c r="A615" s="129" t="s">
        <v>410</v>
      </c>
      <c r="B615" s="129">
        <v>0</v>
      </c>
      <c r="C615" s="129" t="s">
        <v>407</v>
      </c>
      <c r="D615" s="130" t="s">
        <v>407</v>
      </c>
      <c r="E615" s="130" t="s">
        <v>38</v>
      </c>
      <c r="F615" s="130" t="s">
        <v>340</v>
      </c>
      <c r="G615" s="129">
        <v>2023</v>
      </c>
      <c r="H615" s="130" t="s">
        <v>135</v>
      </c>
      <c r="I615" s="130" t="s">
        <v>178</v>
      </c>
      <c r="J615" s="130">
        <v>1090.2212333679199</v>
      </c>
      <c r="K615" s="130">
        <v>1.95444966271315</v>
      </c>
    </row>
    <row r="616" spans="1:11" x14ac:dyDescent="0.5">
      <c r="A616" s="129" t="s">
        <v>410</v>
      </c>
      <c r="B616" s="129">
        <v>0</v>
      </c>
      <c r="C616" s="129" t="s">
        <v>407</v>
      </c>
      <c r="D616" s="130" t="s">
        <v>407</v>
      </c>
      <c r="E616" s="130" t="s">
        <v>40</v>
      </c>
      <c r="F616" s="130" t="s">
        <v>414</v>
      </c>
      <c r="G616" s="129">
        <v>2023</v>
      </c>
      <c r="H616" s="130" t="s">
        <v>133</v>
      </c>
      <c r="I616" s="130" t="s">
        <v>174</v>
      </c>
      <c r="J616" s="130">
        <v>308416.796875</v>
      </c>
      <c r="K616" s="130">
        <v>1304.7643816780301</v>
      </c>
    </row>
    <row r="617" spans="1:11" x14ac:dyDescent="0.5">
      <c r="A617" s="129" t="s">
        <v>410</v>
      </c>
      <c r="B617" s="129">
        <v>0</v>
      </c>
      <c r="C617" s="129" t="s">
        <v>407</v>
      </c>
      <c r="D617" s="130" t="s">
        <v>407</v>
      </c>
      <c r="E617" s="130" t="s">
        <v>40</v>
      </c>
      <c r="F617" s="130" t="s">
        <v>414</v>
      </c>
      <c r="G617" s="129">
        <v>2023</v>
      </c>
      <c r="H617" s="130" t="s">
        <v>133</v>
      </c>
      <c r="I617" s="130" t="s">
        <v>175</v>
      </c>
      <c r="J617" s="130">
        <v>308416.796875</v>
      </c>
      <c r="K617" s="130">
        <v>1304.7643816780301</v>
      </c>
    </row>
    <row r="618" spans="1:11" x14ac:dyDescent="0.5">
      <c r="A618" s="129" t="s">
        <v>410</v>
      </c>
      <c r="B618" s="129">
        <v>0</v>
      </c>
      <c r="C618" s="129" t="s">
        <v>407</v>
      </c>
      <c r="D618" s="130" t="s">
        <v>407</v>
      </c>
      <c r="E618" s="130" t="s">
        <v>40</v>
      </c>
      <c r="F618" s="130" t="s">
        <v>414</v>
      </c>
      <c r="G618" s="129">
        <v>2023</v>
      </c>
      <c r="H618" s="130" t="s">
        <v>134</v>
      </c>
      <c r="I618" s="130" t="s">
        <v>176</v>
      </c>
      <c r="J618" s="130">
        <v>700.02839660644497</v>
      </c>
      <c r="K618" s="130">
        <v>2.9614861751289698</v>
      </c>
    </row>
    <row r="619" spans="1:11" x14ac:dyDescent="0.5">
      <c r="A619" s="129" t="s">
        <v>410</v>
      </c>
      <c r="B619" s="129">
        <v>0</v>
      </c>
      <c r="C619" s="129" t="s">
        <v>407</v>
      </c>
      <c r="D619" s="130" t="s">
        <v>407</v>
      </c>
      <c r="E619" s="130" t="s">
        <v>40</v>
      </c>
      <c r="F619" s="130" t="s">
        <v>414</v>
      </c>
      <c r="G619" s="129">
        <v>2023</v>
      </c>
      <c r="H619" s="130" t="s">
        <v>134</v>
      </c>
      <c r="I619" s="130" t="s">
        <v>177</v>
      </c>
      <c r="J619" s="130">
        <v>700.02839660644497</v>
      </c>
      <c r="K619" s="130">
        <v>2.9614861751289698</v>
      </c>
    </row>
    <row r="620" spans="1:11" x14ac:dyDescent="0.5">
      <c r="A620" s="129" t="s">
        <v>410</v>
      </c>
      <c r="B620" s="129">
        <v>0</v>
      </c>
      <c r="C620" s="129" t="s">
        <v>407</v>
      </c>
      <c r="D620" s="130" t="s">
        <v>407</v>
      </c>
      <c r="E620" s="130" t="s">
        <v>38</v>
      </c>
      <c r="F620" s="130" t="s">
        <v>339</v>
      </c>
      <c r="G620" s="129">
        <v>2024</v>
      </c>
      <c r="H620" s="130" t="s">
        <v>133</v>
      </c>
      <c r="I620" s="130" t="s">
        <v>174</v>
      </c>
      <c r="J620" s="130">
        <v>1103717.96875</v>
      </c>
      <c r="K620" s="130">
        <v>1950.3500827420601</v>
      </c>
    </row>
    <row r="621" spans="1:11" x14ac:dyDescent="0.5">
      <c r="A621" s="129" t="s">
        <v>410</v>
      </c>
      <c r="B621" s="129">
        <v>0</v>
      </c>
      <c r="C621" s="129" t="s">
        <v>407</v>
      </c>
      <c r="D621" s="130" t="s">
        <v>407</v>
      </c>
      <c r="E621" s="130" t="s">
        <v>38</v>
      </c>
      <c r="F621" s="130" t="s">
        <v>339</v>
      </c>
      <c r="G621" s="129">
        <v>2024</v>
      </c>
      <c r="H621" s="130" t="s">
        <v>133</v>
      </c>
      <c r="I621" s="130" t="s">
        <v>175</v>
      </c>
      <c r="J621" s="130">
        <v>1103717.96875</v>
      </c>
      <c r="K621" s="130">
        <v>1950.3500827420601</v>
      </c>
    </row>
    <row r="622" spans="1:11" x14ac:dyDescent="0.5">
      <c r="A622" s="129" t="s">
        <v>410</v>
      </c>
      <c r="B622" s="129">
        <v>0</v>
      </c>
      <c r="C622" s="129" t="s">
        <v>407</v>
      </c>
      <c r="D622" s="130" t="s">
        <v>407</v>
      </c>
      <c r="E622" s="130" t="s">
        <v>38</v>
      </c>
      <c r="F622" s="130" t="s">
        <v>339</v>
      </c>
      <c r="G622" s="129">
        <v>2024</v>
      </c>
      <c r="H622" s="130" t="s">
        <v>134</v>
      </c>
      <c r="I622" s="130" t="s">
        <v>176</v>
      </c>
      <c r="J622" s="130">
        <v>260.74200534820602</v>
      </c>
      <c r="K622" s="130">
        <v>0.46075014995100799</v>
      </c>
    </row>
    <row r="623" spans="1:11" x14ac:dyDescent="0.5">
      <c r="A623" s="129" t="s">
        <v>410</v>
      </c>
      <c r="B623" s="129">
        <v>0</v>
      </c>
      <c r="C623" s="129" t="s">
        <v>407</v>
      </c>
      <c r="D623" s="130" t="s">
        <v>407</v>
      </c>
      <c r="E623" s="130" t="s">
        <v>38</v>
      </c>
      <c r="F623" s="130" t="s">
        <v>339</v>
      </c>
      <c r="G623" s="129">
        <v>2024</v>
      </c>
      <c r="H623" s="130" t="s">
        <v>134</v>
      </c>
      <c r="I623" s="130" t="s">
        <v>177</v>
      </c>
      <c r="J623" s="130">
        <v>260.74200534820602</v>
      </c>
      <c r="K623" s="130">
        <v>0.46075014995100799</v>
      </c>
    </row>
    <row r="624" spans="1:11" x14ac:dyDescent="0.5">
      <c r="A624" s="129" t="s">
        <v>410</v>
      </c>
      <c r="B624" s="129">
        <v>0</v>
      </c>
      <c r="C624" s="129" t="s">
        <v>407</v>
      </c>
      <c r="D624" s="130" t="s">
        <v>407</v>
      </c>
      <c r="E624" s="130" t="s">
        <v>38</v>
      </c>
      <c r="F624" s="130" t="s">
        <v>339</v>
      </c>
      <c r="G624" s="129">
        <v>2024</v>
      </c>
      <c r="H624" s="130" t="s">
        <v>135</v>
      </c>
      <c r="I624" s="130" t="s">
        <v>178</v>
      </c>
      <c r="J624" s="130">
        <v>1106.037940979</v>
      </c>
      <c r="K624" s="130">
        <v>1.95444973036658</v>
      </c>
    </row>
    <row r="625" spans="1:11" x14ac:dyDescent="0.5">
      <c r="A625" s="129" t="s">
        <v>410</v>
      </c>
      <c r="B625" s="129">
        <v>0</v>
      </c>
      <c r="C625" s="129" t="s">
        <v>407</v>
      </c>
      <c r="D625" s="130" t="s">
        <v>407</v>
      </c>
      <c r="E625" s="130" t="s">
        <v>38</v>
      </c>
      <c r="F625" s="130" t="s">
        <v>340</v>
      </c>
      <c r="G625" s="129">
        <v>2024</v>
      </c>
      <c r="H625" s="130" t="s">
        <v>133</v>
      </c>
      <c r="I625" s="130" t="s">
        <v>174</v>
      </c>
      <c r="J625" s="130">
        <v>1126656.98828125</v>
      </c>
      <c r="K625" s="130">
        <v>1950.3500749347099</v>
      </c>
    </row>
    <row r="626" spans="1:11" x14ac:dyDescent="0.5">
      <c r="A626" s="129" t="s">
        <v>410</v>
      </c>
      <c r="B626" s="129">
        <v>0</v>
      </c>
      <c r="C626" s="129" t="s">
        <v>407</v>
      </c>
      <c r="D626" s="130" t="s">
        <v>407</v>
      </c>
      <c r="E626" s="130" t="s">
        <v>38</v>
      </c>
      <c r="F626" s="130" t="s">
        <v>340</v>
      </c>
      <c r="G626" s="129">
        <v>2024</v>
      </c>
      <c r="H626" s="130" t="s">
        <v>133</v>
      </c>
      <c r="I626" s="130" t="s">
        <v>175</v>
      </c>
      <c r="J626" s="130">
        <v>1126656.98828125</v>
      </c>
      <c r="K626" s="130">
        <v>1950.3500749347099</v>
      </c>
    </row>
    <row r="627" spans="1:11" x14ac:dyDescent="0.5">
      <c r="A627" s="129" t="s">
        <v>410</v>
      </c>
      <c r="B627" s="129">
        <v>0</v>
      </c>
      <c r="C627" s="129" t="s">
        <v>407</v>
      </c>
      <c r="D627" s="130" t="s">
        <v>407</v>
      </c>
      <c r="E627" s="130" t="s">
        <v>38</v>
      </c>
      <c r="F627" s="130" t="s">
        <v>340</v>
      </c>
      <c r="G627" s="129">
        <v>2024</v>
      </c>
      <c r="H627" s="130" t="s">
        <v>134</v>
      </c>
      <c r="I627" s="130" t="s">
        <v>176</v>
      </c>
      <c r="J627" s="130">
        <v>353.41803359985403</v>
      </c>
      <c r="K627" s="130">
        <v>0.61180011360442099</v>
      </c>
    </row>
    <row r="628" spans="1:11" x14ac:dyDescent="0.5">
      <c r="A628" s="129" t="s">
        <v>410</v>
      </c>
      <c r="B628" s="129">
        <v>0</v>
      </c>
      <c r="C628" s="129" t="s">
        <v>407</v>
      </c>
      <c r="D628" s="130" t="s">
        <v>407</v>
      </c>
      <c r="E628" s="130" t="s">
        <v>38</v>
      </c>
      <c r="F628" s="130" t="s">
        <v>340</v>
      </c>
      <c r="G628" s="129">
        <v>2024</v>
      </c>
      <c r="H628" s="130" t="s">
        <v>134</v>
      </c>
      <c r="I628" s="130" t="s">
        <v>177</v>
      </c>
      <c r="J628" s="130">
        <v>353.41803359985403</v>
      </c>
      <c r="K628" s="130">
        <v>0.61180011360442099</v>
      </c>
    </row>
    <row r="629" spans="1:11" x14ac:dyDescent="0.5">
      <c r="A629" s="129" t="s">
        <v>410</v>
      </c>
      <c r="B629" s="129">
        <v>0</v>
      </c>
      <c r="C629" s="129" t="s">
        <v>407</v>
      </c>
      <c r="D629" s="130" t="s">
        <v>407</v>
      </c>
      <c r="E629" s="130" t="s">
        <v>38</v>
      </c>
      <c r="F629" s="130" t="s">
        <v>340</v>
      </c>
      <c r="G629" s="129">
        <v>2024</v>
      </c>
      <c r="H629" s="130" t="s">
        <v>135</v>
      </c>
      <c r="I629" s="130" t="s">
        <v>178</v>
      </c>
      <c r="J629" s="130">
        <v>1129.0253143310499</v>
      </c>
      <c r="K629" s="130">
        <v>1.9544497806471299</v>
      </c>
    </row>
    <row r="630" spans="1:11" x14ac:dyDescent="0.5">
      <c r="A630" s="129" t="s">
        <v>410</v>
      </c>
      <c r="B630" s="129">
        <v>0</v>
      </c>
      <c r="C630" s="129" t="s">
        <v>407</v>
      </c>
      <c r="D630" s="130" t="s">
        <v>407</v>
      </c>
      <c r="E630" s="130" t="s">
        <v>40</v>
      </c>
      <c r="F630" s="130" t="s">
        <v>414</v>
      </c>
      <c r="G630" s="129">
        <v>2024</v>
      </c>
      <c r="H630" s="130" t="s">
        <v>133</v>
      </c>
      <c r="I630" s="130" t="s">
        <v>174</v>
      </c>
      <c r="J630" s="130">
        <v>308416.796875</v>
      </c>
      <c r="K630" s="130">
        <v>1304.76430198305</v>
      </c>
    </row>
    <row r="631" spans="1:11" x14ac:dyDescent="0.5">
      <c r="A631" s="129" t="s">
        <v>410</v>
      </c>
      <c r="B631" s="129">
        <v>0</v>
      </c>
      <c r="C631" s="129" t="s">
        <v>407</v>
      </c>
      <c r="D631" s="130" t="s">
        <v>407</v>
      </c>
      <c r="E631" s="130" t="s">
        <v>40</v>
      </c>
      <c r="F631" s="130" t="s">
        <v>414</v>
      </c>
      <c r="G631" s="129">
        <v>2024</v>
      </c>
      <c r="H631" s="130" t="s">
        <v>133</v>
      </c>
      <c r="I631" s="130" t="s">
        <v>175</v>
      </c>
      <c r="J631" s="130">
        <v>308416.796875</v>
      </c>
      <c r="K631" s="130">
        <v>1304.76430198305</v>
      </c>
    </row>
    <row r="632" spans="1:11" x14ac:dyDescent="0.5">
      <c r="A632" s="129" t="s">
        <v>410</v>
      </c>
      <c r="B632" s="129">
        <v>0</v>
      </c>
      <c r="C632" s="129" t="s">
        <v>407</v>
      </c>
      <c r="D632" s="130" t="s">
        <v>407</v>
      </c>
      <c r="E632" s="130" t="s">
        <v>40</v>
      </c>
      <c r="F632" s="130" t="s">
        <v>414</v>
      </c>
      <c r="G632" s="129">
        <v>2024</v>
      </c>
      <c r="H632" s="130" t="s">
        <v>134</v>
      </c>
      <c r="I632" s="130" t="s">
        <v>176</v>
      </c>
      <c r="J632" s="130">
        <v>700.02839660644497</v>
      </c>
      <c r="K632" s="130">
        <v>2.9614859026448199</v>
      </c>
    </row>
    <row r="633" spans="1:11" x14ac:dyDescent="0.5">
      <c r="A633" s="129" t="s">
        <v>410</v>
      </c>
      <c r="B633" s="129">
        <v>0</v>
      </c>
      <c r="C633" s="129" t="s">
        <v>407</v>
      </c>
      <c r="D633" s="130" t="s">
        <v>407</v>
      </c>
      <c r="E633" s="130" t="s">
        <v>40</v>
      </c>
      <c r="F633" s="130" t="s">
        <v>414</v>
      </c>
      <c r="G633" s="129">
        <v>2024</v>
      </c>
      <c r="H633" s="130" t="s">
        <v>134</v>
      </c>
      <c r="I633" s="130" t="s">
        <v>177</v>
      </c>
      <c r="J633" s="130">
        <v>700.02839660644497</v>
      </c>
      <c r="K633" s="130">
        <v>2.9614859026448199</v>
      </c>
    </row>
    <row r="634" spans="1:11" x14ac:dyDescent="0.5">
      <c r="A634" s="129" t="s">
        <v>410</v>
      </c>
      <c r="B634" s="129">
        <v>0</v>
      </c>
      <c r="C634" s="129" t="s">
        <v>407</v>
      </c>
      <c r="D634" s="130" t="s">
        <v>407</v>
      </c>
      <c r="E634" s="130" t="s">
        <v>38</v>
      </c>
      <c r="F634" s="130" t="s">
        <v>339</v>
      </c>
      <c r="G634" s="129">
        <v>2025</v>
      </c>
      <c r="H634" s="130" t="s">
        <v>133</v>
      </c>
      <c r="I634" s="130" t="s">
        <v>174</v>
      </c>
      <c r="J634" s="130">
        <v>1133488.12109375</v>
      </c>
      <c r="K634" s="130">
        <v>1950.3500316316299</v>
      </c>
    </row>
    <row r="635" spans="1:11" x14ac:dyDescent="0.5">
      <c r="A635" s="129" t="s">
        <v>410</v>
      </c>
      <c r="B635" s="129">
        <v>0</v>
      </c>
      <c r="C635" s="129" t="s">
        <v>407</v>
      </c>
      <c r="D635" s="130" t="s">
        <v>407</v>
      </c>
      <c r="E635" s="130" t="s">
        <v>38</v>
      </c>
      <c r="F635" s="130" t="s">
        <v>339</v>
      </c>
      <c r="G635" s="129">
        <v>2025</v>
      </c>
      <c r="H635" s="130" t="s">
        <v>133</v>
      </c>
      <c r="I635" s="130" t="s">
        <v>175</v>
      </c>
      <c r="J635" s="130">
        <v>1133488.12109375</v>
      </c>
      <c r="K635" s="130">
        <v>1950.3500316316299</v>
      </c>
    </row>
    <row r="636" spans="1:11" x14ac:dyDescent="0.5">
      <c r="A636" s="129" t="s">
        <v>410</v>
      </c>
      <c r="B636" s="129">
        <v>0</v>
      </c>
      <c r="C636" s="129" t="s">
        <v>407</v>
      </c>
      <c r="D636" s="130" t="s">
        <v>407</v>
      </c>
      <c r="E636" s="130" t="s">
        <v>38</v>
      </c>
      <c r="F636" s="130" t="s">
        <v>339</v>
      </c>
      <c r="G636" s="129">
        <v>2025</v>
      </c>
      <c r="H636" s="130" t="s">
        <v>134</v>
      </c>
      <c r="I636" s="130" t="s">
        <v>176</v>
      </c>
      <c r="J636" s="130">
        <v>267.77489471435501</v>
      </c>
      <c r="K636" s="130">
        <v>0.46075014059342301</v>
      </c>
    </row>
    <row r="637" spans="1:11" x14ac:dyDescent="0.5">
      <c r="A637" s="129" t="s">
        <v>410</v>
      </c>
      <c r="B637" s="129">
        <v>0</v>
      </c>
      <c r="C637" s="129" t="s">
        <v>407</v>
      </c>
      <c r="D637" s="130" t="s">
        <v>407</v>
      </c>
      <c r="E637" s="130" t="s">
        <v>38</v>
      </c>
      <c r="F637" s="130" t="s">
        <v>339</v>
      </c>
      <c r="G637" s="129">
        <v>2025</v>
      </c>
      <c r="H637" s="130" t="s">
        <v>134</v>
      </c>
      <c r="I637" s="130" t="s">
        <v>177</v>
      </c>
      <c r="J637" s="130">
        <v>267.77489471435501</v>
      </c>
      <c r="K637" s="130">
        <v>0.46075014059342301</v>
      </c>
    </row>
    <row r="638" spans="1:11" x14ac:dyDescent="0.5">
      <c r="A638" s="129" t="s">
        <v>410</v>
      </c>
      <c r="B638" s="129">
        <v>0</v>
      </c>
      <c r="C638" s="129" t="s">
        <v>407</v>
      </c>
      <c r="D638" s="130" t="s">
        <v>407</v>
      </c>
      <c r="E638" s="130" t="s">
        <v>38</v>
      </c>
      <c r="F638" s="130" t="s">
        <v>339</v>
      </c>
      <c r="G638" s="129">
        <v>2025</v>
      </c>
      <c r="H638" s="130" t="s">
        <v>135</v>
      </c>
      <c r="I638" s="130" t="s">
        <v>178</v>
      </c>
      <c r="J638" s="130">
        <v>1135.8706626892099</v>
      </c>
      <c r="K638" s="130">
        <v>1.9544497656045501</v>
      </c>
    </row>
    <row r="639" spans="1:11" x14ac:dyDescent="0.5">
      <c r="A639" s="129" t="s">
        <v>410</v>
      </c>
      <c r="B639" s="129">
        <v>0</v>
      </c>
      <c r="C639" s="129" t="s">
        <v>407</v>
      </c>
      <c r="D639" s="130" t="s">
        <v>407</v>
      </c>
      <c r="E639" s="130" t="s">
        <v>38</v>
      </c>
      <c r="F639" s="130" t="s">
        <v>340</v>
      </c>
      <c r="G639" s="129">
        <v>2025</v>
      </c>
      <c r="H639" s="130" t="s">
        <v>133</v>
      </c>
      <c r="I639" s="130" t="s">
        <v>174</v>
      </c>
      <c r="J639" s="130">
        <v>1157711.59765625</v>
      </c>
      <c r="K639" s="130">
        <v>1950.3501374381899</v>
      </c>
    </row>
    <row r="640" spans="1:11" x14ac:dyDescent="0.5">
      <c r="A640" s="129" t="s">
        <v>410</v>
      </c>
      <c r="B640" s="129">
        <v>0</v>
      </c>
      <c r="C640" s="129" t="s">
        <v>407</v>
      </c>
      <c r="D640" s="130" t="s">
        <v>407</v>
      </c>
      <c r="E640" s="130" t="s">
        <v>38</v>
      </c>
      <c r="F640" s="130" t="s">
        <v>340</v>
      </c>
      <c r="G640" s="129">
        <v>2025</v>
      </c>
      <c r="H640" s="130" t="s">
        <v>133</v>
      </c>
      <c r="I640" s="130" t="s">
        <v>175</v>
      </c>
      <c r="J640" s="130">
        <v>1157711.59765625</v>
      </c>
      <c r="K640" s="130">
        <v>1950.3501374381899</v>
      </c>
    </row>
    <row r="641" spans="1:11" x14ac:dyDescent="0.5">
      <c r="A641" s="129" t="s">
        <v>410</v>
      </c>
      <c r="B641" s="129">
        <v>0</v>
      </c>
      <c r="C641" s="129" t="s">
        <v>407</v>
      </c>
      <c r="D641" s="130" t="s">
        <v>407</v>
      </c>
      <c r="E641" s="130" t="s">
        <v>38</v>
      </c>
      <c r="F641" s="130" t="s">
        <v>340</v>
      </c>
      <c r="G641" s="129">
        <v>2025</v>
      </c>
      <c r="H641" s="130" t="s">
        <v>134</v>
      </c>
      <c r="I641" s="130" t="s">
        <v>176</v>
      </c>
      <c r="J641" s="130">
        <v>363.15948486328102</v>
      </c>
      <c r="K641" s="130">
        <v>0.611800119061227</v>
      </c>
    </row>
    <row r="642" spans="1:11" x14ac:dyDescent="0.5">
      <c r="A642" s="129" t="s">
        <v>410</v>
      </c>
      <c r="B642" s="129">
        <v>0</v>
      </c>
      <c r="C642" s="129" t="s">
        <v>407</v>
      </c>
      <c r="D642" s="130" t="s">
        <v>407</v>
      </c>
      <c r="E642" s="130" t="s">
        <v>38</v>
      </c>
      <c r="F642" s="130" t="s">
        <v>340</v>
      </c>
      <c r="G642" s="129">
        <v>2025</v>
      </c>
      <c r="H642" s="130" t="s">
        <v>134</v>
      </c>
      <c r="I642" s="130" t="s">
        <v>177</v>
      </c>
      <c r="J642" s="130">
        <v>363.15948486328102</v>
      </c>
      <c r="K642" s="130">
        <v>0.611800119061227</v>
      </c>
    </row>
    <row r="643" spans="1:11" x14ac:dyDescent="0.5">
      <c r="A643" s="129" t="s">
        <v>410</v>
      </c>
      <c r="B643" s="129">
        <v>0</v>
      </c>
      <c r="C643" s="129" t="s">
        <v>407</v>
      </c>
      <c r="D643" s="130" t="s">
        <v>407</v>
      </c>
      <c r="E643" s="130" t="s">
        <v>38</v>
      </c>
      <c r="F643" s="130" t="s">
        <v>340</v>
      </c>
      <c r="G643" s="129">
        <v>2025</v>
      </c>
      <c r="H643" s="130" t="s">
        <v>135</v>
      </c>
      <c r="I643" s="130" t="s">
        <v>178</v>
      </c>
      <c r="J643" s="130">
        <v>1160.14523696899</v>
      </c>
      <c r="K643" s="130">
        <v>1.9544499086087299</v>
      </c>
    </row>
    <row r="644" spans="1:11" x14ac:dyDescent="0.5">
      <c r="A644" s="129" t="s">
        <v>410</v>
      </c>
      <c r="B644" s="129">
        <v>0</v>
      </c>
      <c r="C644" s="129" t="s">
        <v>407</v>
      </c>
      <c r="D644" s="130" t="s">
        <v>407</v>
      </c>
      <c r="E644" s="130" t="s">
        <v>40</v>
      </c>
      <c r="F644" s="130" t="s">
        <v>414</v>
      </c>
      <c r="G644" s="129">
        <v>2025</v>
      </c>
      <c r="H644" s="130" t="s">
        <v>133</v>
      </c>
      <c r="I644" s="130" t="s">
        <v>174</v>
      </c>
      <c r="J644" s="130">
        <v>124498.5234375</v>
      </c>
      <c r="K644" s="130">
        <v>1304.7642442655899</v>
      </c>
    </row>
    <row r="645" spans="1:11" x14ac:dyDescent="0.5">
      <c r="A645" s="129" t="s">
        <v>410</v>
      </c>
      <c r="B645" s="129">
        <v>0</v>
      </c>
      <c r="C645" s="129" t="s">
        <v>407</v>
      </c>
      <c r="D645" s="130" t="s">
        <v>407</v>
      </c>
      <c r="E645" s="130" t="s">
        <v>40</v>
      </c>
      <c r="F645" s="130" t="s">
        <v>414</v>
      </c>
      <c r="G645" s="129">
        <v>2025</v>
      </c>
      <c r="H645" s="130" t="s">
        <v>133</v>
      </c>
      <c r="I645" s="130" t="s">
        <v>175</v>
      </c>
      <c r="J645" s="130">
        <v>124498.5234375</v>
      </c>
      <c r="K645" s="130">
        <v>1304.7642442655899</v>
      </c>
    </row>
    <row r="646" spans="1:11" x14ac:dyDescent="0.5">
      <c r="A646" s="129" t="s">
        <v>410</v>
      </c>
      <c r="B646" s="129">
        <v>0</v>
      </c>
      <c r="C646" s="129" t="s">
        <v>407</v>
      </c>
      <c r="D646" s="130" t="s">
        <v>407</v>
      </c>
      <c r="E646" s="130" t="s">
        <v>40</v>
      </c>
      <c r="F646" s="130" t="s">
        <v>414</v>
      </c>
      <c r="G646" s="129">
        <v>2025</v>
      </c>
      <c r="H646" s="130" t="s">
        <v>134</v>
      </c>
      <c r="I646" s="130" t="s">
        <v>176</v>
      </c>
      <c r="J646" s="130">
        <v>282.58027648925798</v>
      </c>
      <c r="K646" s="130">
        <v>2.9614857081998198</v>
      </c>
    </row>
    <row r="647" spans="1:11" x14ac:dyDescent="0.5">
      <c r="A647" s="129" t="s">
        <v>410</v>
      </c>
      <c r="B647" s="129">
        <v>0</v>
      </c>
      <c r="C647" s="129" t="s">
        <v>407</v>
      </c>
      <c r="D647" s="130" t="s">
        <v>407</v>
      </c>
      <c r="E647" s="130" t="s">
        <v>40</v>
      </c>
      <c r="F647" s="130" t="s">
        <v>414</v>
      </c>
      <c r="G647" s="129">
        <v>2025</v>
      </c>
      <c r="H647" s="130" t="s">
        <v>134</v>
      </c>
      <c r="I647" s="130" t="s">
        <v>177</v>
      </c>
      <c r="J647" s="130">
        <v>282.58027648925798</v>
      </c>
      <c r="K647" s="130">
        <v>2.9614857081998198</v>
      </c>
    </row>
    <row r="648" spans="1:11" x14ac:dyDescent="0.5">
      <c r="A648" s="129" t="s">
        <v>410</v>
      </c>
      <c r="B648" s="129">
        <v>0</v>
      </c>
      <c r="C648" s="129" t="s">
        <v>407</v>
      </c>
      <c r="D648" s="130" t="s">
        <v>407</v>
      </c>
      <c r="E648" s="130" t="s">
        <v>38</v>
      </c>
      <c r="F648" s="130" t="s">
        <v>339</v>
      </c>
      <c r="G648" s="129">
        <v>2026</v>
      </c>
      <c r="H648" s="130" t="s">
        <v>133</v>
      </c>
      <c r="I648" s="130" t="s">
        <v>174</v>
      </c>
      <c r="J648" s="130">
        <v>1191702.69921875</v>
      </c>
      <c r="K648" s="130">
        <v>1950.35017196374</v>
      </c>
    </row>
    <row r="649" spans="1:11" x14ac:dyDescent="0.5">
      <c r="A649" s="129" t="s">
        <v>410</v>
      </c>
      <c r="B649" s="129">
        <v>0</v>
      </c>
      <c r="C649" s="129" t="s">
        <v>407</v>
      </c>
      <c r="D649" s="130" t="s">
        <v>407</v>
      </c>
      <c r="E649" s="130" t="s">
        <v>38</v>
      </c>
      <c r="F649" s="130" t="s">
        <v>339</v>
      </c>
      <c r="G649" s="129">
        <v>2026</v>
      </c>
      <c r="H649" s="130" t="s">
        <v>133</v>
      </c>
      <c r="I649" s="130" t="s">
        <v>175</v>
      </c>
      <c r="J649" s="130">
        <v>1191702.69921875</v>
      </c>
      <c r="K649" s="130">
        <v>1950.35017196374</v>
      </c>
    </row>
    <row r="650" spans="1:11" x14ac:dyDescent="0.5">
      <c r="A650" s="129" t="s">
        <v>410</v>
      </c>
      <c r="B650" s="129">
        <v>0</v>
      </c>
      <c r="C650" s="129" t="s">
        <v>407</v>
      </c>
      <c r="D650" s="130" t="s">
        <v>407</v>
      </c>
      <c r="E650" s="130" t="s">
        <v>38</v>
      </c>
      <c r="F650" s="130" t="s">
        <v>339</v>
      </c>
      <c r="G650" s="129">
        <v>2026</v>
      </c>
      <c r="H650" s="130" t="s">
        <v>134</v>
      </c>
      <c r="I650" s="130" t="s">
        <v>176</v>
      </c>
      <c r="J650" s="130">
        <v>281.52748870849598</v>
      </c>
      <c r="K650" s="130">
        <v>0.46075017622657399</v>
      </c>
    </row>
    <row r="651" spans="1:11" x14ac:dyDescent="0.5">
      <c r="A651" s="129" t="s">
        <v>410</v>
      </c>
      <c r="B651" s="129">
        <v>0</v>
      </c>
      <c r="C651" s="129" t="s">
        <v>407</v>
      </c>
      <c r="D651" s="130" t="s">
        <v>407</v>
      </c>
      <c r="E651" s="130" t="s">
        <v>38</v>
      </c>
      <c r="F651" s="130" t="s">
        <v>339</v>
      </c>
      <c r="G651" s="129">
        <v>2026</v>
      </c>
      <c r="H651" s="130" t="s">
        <v>134</v>
      </c>
      <c r="I651" s="130" t="s">
        <v>177</v>
      </c>
      <c r="J651" s="130">
        <v>281.52748870849598</v>
      </c>
      <c r="K651" s="130">
        <v>0.46075017622657399</v>
      </c>
    </row>
    <row r="652" spans="1:11" x14ac:dyDescent="0.5">
      <c r="A652" s="129" t="s">
        <v>410</v>
      </c>
      <c r="B652" s="129">
        <v>0</v>
      </c>
      <c r="C652" s="129" t="s">
        <v>407</v>
      </c>
      <c r="D652" s="130" t="s">
        <v>407</v>
      </c>
      <c r="E652" s="130" t="s">
        <v>38</v>
      </c>
      <c r="F652" s="130" t="s">
        <v>339</v>
      </c>
      <c r="G652" s="129">
        <v>2026</v>
      </c>
      <c r="H652" s="130" t="s">
        <v>135</v>
      </c>
      <c r="I652" s="130" t="s">
        <v>178</v>
      </c>
      <c r="J652" s="130">
        <v>1194.20763778687</v>
      </c>
      <c r="K652" s="130">
        <v>1.9544498809258499</v>
      </c>
    </row>
    <row r="653" spans="1:11" x14ac:dyDescent="0.5">
      <c r="A653" s="129" t="s">
        <v>410</v>
      </c>
      <c r="B653" s="129">
        <v>0</v>
      </c>
      <c r="C653" s="129" t="s">
        <v>407</v>
      </c>
      <c r="D653" s="130" t="s">
        <v>407</v>
      </c>
      <c r="E653" s="130" t="s">
        <v>38</v>
      </c>
      <c r="F653" s="130" t="s">
        <v>340</v>
      </c>
      <c r="G653" s="129">
        <v>2026</v>
      </c>
      <c r="H653" s="130" t="s">
        <v>133</v>
      </c>
      <c r="I653" s="130" t="s">
        <v>174</v>
      </c>
      <c r="J653" s="130">
        <v>1218311.875</v>
      </c>
      <c r="K653" s="130">
        <v>1950.35023776107</v>
      </c>
    </row>
    <row r="654" spans="1:11" x14ac:dyDescent="0.5">
      <c r="A654" s="129" t="s">
        <v>410</v>
      </c>
      <c r="B654" s="129">
        <v>0</v>
      </c>
      <c r="C654" s="129" t="s">
        <v>407</v>
      </c>
      <c r="D654" s="130" t="s">
        <v>407</v>
      </c>
      <c r="E654" s="130" t="s">
        <v>38</v>
      </c>
      <c r="F654" s="130" t="s">
        <v>340</v>
      </c>
      <c r="G654" s="129">
        <v>2026</v>
      </c>
      <c r="H654" s="130" t="s">
        <v>133</v>
      </c>
      <c r="I654" s="130" t="s">
        <v>175</v>
      </c>
      <c r="J654" s="130">
        <v>1218311.875</v>
      </c>
      <c r="K654" s="130">
        <v>1950.35023776107</v>
      </c>
    </row>
    <row r="655" spans="1:11" x14ac:dyDescent="0.5">
      <c r="A655" s="129" t="s">
        <v>410</v>
      </c>
      <c r="B655" s="129">
        <v>0</v>
      </c>
      <c r="C655" s="129" t="s">
        <v>407</v>
      </c>
      <c r="D655" s="130" t="s">
        <v>407</v>
      </c>
      <c r="E655" s="130" t="s">
        <v>38</v>
      </c>
      <c r="F655" s="130" t="s">
        <v>340</v>
      </c>
      <c r="G655" s="129">
        <v>2026</v>
      </c>
      <c r="H655" s="130" t="s">
        <v>134</v>
      </c>
      <c r="I655" s="130" t="s">
        <v>176</v>
      </c>
      <c r="J655" s="130">
        <v>382.16901397705101</v>
      </c>
      <c r="K655" s="130">
        <v>0.61180016051560204</v>
      </c>
    </row>
    <row r="656" spans="1:11" x14ac:dyDescent="0.5">
      <c r="A656" s="129" t="s">
        <v>410</v>
      </c>
      <c r="B656" s="129">
        <v>0</v>
      </c>
      <c r="C656" s="129" t="s">
        <v>407</v>
      </c>
      <c r="D656" s="130" t="s">
        <v>407</v>
      </c>
      <c r="E656" s="130" t="s">
        <v>38</v>
      </c>
      <c r="F656" s="130" t="s">
        <v>340</v>
      </c>
      <c r="G656" s="129">
        <v>2026</v>
      </c>
      <c r="H656" s="130" t="s">
        <v>134</v>
      </c>
      <c r="I656" s="130" t="s">
        <v>177</v>
      </c>
      <c r="J656" s="130">
        <v>382.16901397705101</v>
      </c>
      <c r="K656" s="130">
        <v>0.61180016051560204</v>
      </c>
    </row>
    <row r="657" spans="1:11" x14ac:dyDescent="0.5">
      <c r="A657" s="129" t="s">
        <v>410</v>
      </c>
      <c r="B657" s="129">
        <v>0</v>
      </c>
      <c r="C657" s="129" t="s">
        <v>407</v>
      </c>
      <c r="D657" s="130" t="s">
        <v>407</v>
      </c>
      <c r="E657" s="130" t="s">
        <v>38</v>
      </c>
      <c r="F657" s="130" t="s">
        <v>340</v>
      </c>
      <c r="G657" s="129">
        <v>2026</v>
      </c>
      <c r="H657" s="130" t="s">
        <v>135</v>
      </c>
      <c r="I657" s="130" t="s">
        <v>178</v>
      </c>
      <c r="J657" s="130">
        <v>1220.8728675842301</v>
      </c>
      <c r="K657" s="130">
        <v>1.9544500866154499</v>
      </c>
    </row>
    <row r="658" spans="1:11" x14ac:dyDescent="0.5">
      <c r="A658" s="129" t="s">
        <v>410</v>
      </c>
      <c r="B658" s="129">
        <v>0</v>
      </c>
      <c r="C658" s="129" t="s">
        <v>407</v>
      </c>
      <c r="D658" s="130" t="s">
        <v>407</v>
      </c>
      <c r="E658" s="130" t="s">
        <v>40</v>
      </c>
      <c r="F658" s="130" t="s">
        <v>414</v>
      </c>
      <c r="G658" s="129">
        <v>2026</v>
      </c>
      <c r="H658" s="130" t="s">
        <v>133</v>
      </c>
      <c r="I658" s="130" t="s">
        <v>174</v>
      </c>
      <c r="J658" s="130">
        <v>124498.5234375</v>
      </c>
      <c r="K658" s="130">
        <v>1304.7642442655899</v>
      </c>
    </row>
    <row r="659" spans="1:11" x14ac:dyDescent="0.5">
      <c r="A659" s="129" t="s">
        <v>410</v>
      </c>
      <c r="B659" s="129">
        <v>0</v>
      </c>
      <c r="C659" s="129" t="s">
        <v>407</v>
      </c>
      <c r="D659" s="130" t="s">
        <v>407</v>
      </c>
      <c r="E659" s="130" t="s">
        <v>40</v>
      </c>
      <c r="F659" s="130" t="s">
        <v>414</v>
      </c>
      <c r="G659" s="129">
        <v>2026</v>
      </c>
      <c r="H659" s="130" t="s">
        <v>133</v>
      </c>
      <c r="I659" s="130" t="s">
        <v>175</v>
      </c>
      <c r="J659" s="130">
        <v>124498.5234375</v>
      </c>
      <c r="K659" s="130">
        <v>1304.7642442655899</v>
      </c>
    </row>
    <row r="660" spans="1:11" x14ac:dyDescent="0.5">
      <c r="A660" s="129" t="s">
        <v>410</v>
      </c>
      <c r="B660" s="129">
        <v>0</v>
      </c>
      <c r="C660" s="129" t="s">
        <v>407</v>
      </c>
      <c r="D660" s="130" t="s">
        <v>407</v>
      </c>
      <c r="E660" s="130" t="s">
        <v>40</v>
      </c>
      <c r="F660" s="130" t="s">
        <v>414</v>
      </c>
      <c r="G660" s="129">
        <v>2026</v>
      </c>
      <c r="H660" s="130" t="s">
        <v>134</v>
      </c>
      <c r="I660" s="130" t="s">
        <v>176</v>
      </c>
      <c r="J660" s="130">
        <v>282.58027648925798</v>
      </c>
      <c r="K660" s="130">
        <v>2.9614857081998198</v>
      </c>
    </row>
    <row r="661" spans="1:11" x14ac:dyDescent="0.5">
      <c r="A661" s="129" t="s">
        <v>410</v>
      </c>
      <c r="B661" s="129">
        <v>0</v>
      </c>
      <c r="C661" s="129" t="s">
        <v>407</v>
      </c>
      <c r="D661" s="130" t="s">
        <v>407</v>
      </c>
      <c r="E661" s="130" t="s">
        <v>40</v>
      </c>
      <c r="F661" s="130" t="s">
        <v>414</v>
      </c>
      <c r="G661" s="129">
        <v>2026</v>
      </c>
      <c r="H661" s="130" t="s">
        <v>134</v>
      </c>
      <c r="I661" s="130" t="s">
        <v>177</v>
      </c>
      <c r="J661" s="130">
        <v>282.58027648925798</v>
      </c>
      <c r="K661" s="130">
        <v>2.9614857081998198</v>
      </c>
    </row>
    <row r="662" spans="1:11" x14ac:dyDescent="0.5">
      <c r="A662" s="129" t="s">
        <v>410</v>
      </c>
      <c r="B662" s="129">
        <v>0</v>
      </c>
      <c r="C662" s="129" t="s">
        <v>407</v>
      </c>
      <c r="D662" s="130" t="s">
        <v>407</v>
      </c>
      <c r="E662" s="130" t="s">
        <v>38</v>
      </c>
      <c r="F662" s="130" t="s">
        <v>339</v>
      </c>
      <c r="G662" s="129">
        <v>2027</v>
      </c>
      <c r="H662" s="130" t="s">
        <v>133</v>
      </c>
      <c r="I662" s="130" t="s">
        <v>174</v>
      </c>
      <c r="J662" s="130">
        <v>1298614.1875</v>
      </c>
      <c r="K662" s="130">
        <v>1950.35049290441</v>
      </c>
    </row>
    <row r="663" spans="1:11" x14ac:dyDescent="0.5">
      <c r="A663" s="129" t="s">
        <v>410</v>
      </c>
      <c r="B663" s="129">
        <v>0</v>
      </c>
      <c r="C663" s="129" t="s">
        <v>407</v>
      </c>
      <c r="D663" s="130" t="s">
        <v>407</v>
      </c>
      <c r="E663" s="130" t="s">
        <v>38</v>
      </c>
      <c r="F663" s="130" t="s">
        <v>339</v>
      </c>
      <c r="G663" s="129">
        <v>2027</v>
      </c>
      <c r="H663" s="130" t="s">
        <v>133</v>
      </c>
      <c r="I663" s="130" t="s">
        <v>175</v>
      </c>
      <c r="J663" s="130">
        <v>1298614.1875</v>
      </c>
      <c r="K663" s="130">
        <v>1950.35049290441</v>
      </c>
    </row>
    <row r="664" spans="1:11" x14ac:dyDescent="0.5">
      <c r="A664" s="129" t="s">
        <v>410</v>
      </c>
      <c r="B664" s="129">
        <v>0</v>
      </c>
      <c r="C664" s="129" t="s">
        <v>407</v>
      </c>
      <c r="D664" s="130" t="s">
        <v>407</v>
      </c>
      <c r="E664" s="130" t="s">
        <v>38</v>
      </c>
      <c r="F664" s="130" t="s">
        <v>339</v>
      </c>
      <c r="G664" s="129">
        <v>2027</v>
      </c>
      <c r="H664" s="130" t="s">
        <v>134</v>
      </c>
      <c r="I664" s="130" t="s">
        <v>176</v>
      </c>
      <c r="J664" s="130">
        <v>306.784245491028</v>
      </c>
      <c r="K664" s="130">
        <v>0.46075022200578603</v>
      </c>
    </row>
    <row r="665" spans="1:11" x14ac:dyDescent="0.5">
      <c r="A665" s="129" t="s">
        <v>410</v>
      </c>
      <c r="B665" s="129">
        <v>0</v>
      </c>
      <c r="C665" s="129" t="s">
        <v>407</v>
      </c>
      <c r="D665" s="130" t="s">
        <v>407</v>
      </c>
      <c r="E665" s="130" t="s">
        <v>38</v>
      </c>
      <c r="F665" s="130" t="s">
        <v>339</v>
      </c>
      <c r="G665" s="129">
        <v>2027</v>
      </c>
      <c r="H665" s="130" t="s">
        <v>134</v>
      </c>
      <c r="I665" s="130" t="s">
        <v>177</v>
      </c>
      <c r="J665" s="130">
        <v>306.784245491028</v>
      </c>
      <c r="K665" s="130">
        <v>0.46075022200578603</v>
      </c>
    </row>
    <row r="666" spans="1:11" x14ac:dyDescent="0.5">
      <c r="A666" s="129" t="s">
        <v>410</v>
      </c>
      <c r="B666" s="129">
        <v>0</v>
      </c>
      <c r="C666" s="129" t="s">
        <v>407</v>
      </c>
      <c r="D666" s="130" t="s">
        <v>407</v>
      </c>
      <c r="E666" s="130" t="s">
        <v>38</v>
      </c>
      <c r="F666" s="130" t="s">
        <v>339</v>
      </c>
      <c r="G666" s="129">
        <v>2027</v>
      </c>
      <c r="H666" s="130" t="s">
        <v>135</v>
      </c>
      <c r="I666" s="130" t="s">
        <v>178</v>
      </c>
      <c r="J666" s="130">
        <v>1301.34385299683</v>
      </c>
      <c r="K666" s="130">
        <v>1.9544501761723301</v>
      </c>
    </row>
    <row r="667" spans="1:11" x14ac:dyDescent="0.5">
      <c r="A667" s="129" t="s">
        <v>410</v>
      </c>
      <c r="B667" s="129">
        <v>0</v>
      </c>
      <c r="C667" s="129" t="s">
        <v>407</v>
      </c>
      <c r="D667" s="130" t="s">
        <v>407</v>
      </c>
      <c r="E667" s="130" t="s">
        <v>38</v>
      </c>
      <c r="F667" s="130" t="s">
        <v>340</v>
      </c>
      <c r="G667" s="129">
        <v>2027</v>
      </c>
      <c r="H667" s="130" t="s">
        <v>133</v>
      </c>
      <c r="I667" s="130" t="s">
        <v>174</v>
      </c>
      <c r="J667" s="130">
        <v>1329604.92578125</v>
      </c>
      <c r="K667" s="130">
        <v>1950.3501159852501</v>
      </c>
    </row>
    <row r="668" spans="1:11" x14ac:dyDescent="0.5">
      <c r="A668" s="129" t="s">
        <v>410</v>
      </c>
      <c r="B668" s="129">
        <v>0</v>
      </c>
      <c r="C668" s="129" t="s">
        <v>407</v>
      </c>
      <c r="D668" s="130" t="s">
        <v>407</v>
      </c>
      <c r="E668" s="130" t="s">
        <v>38</v>
      </c>
      <c r="F668" s="130" t="s">
        <v>340</v>
      </c>
      <c r="G668" s="129">
        <v>2027</v>
      </c>
      <c r="H668" s="130" t="s">
        <v>133</v>
      </c>
      <c r="I668" s="130" t="s">
        <v>175</v>
      </c>
      <c r="J668" s="130">
        <v>1329604.92578125</v>
      </c>
      <c r="K668" s="130">
        <v>1950.3501159852501</v>
      </c>
    </row>
    <row r="669" spans="1:11" x14ac:dyDescent="0.5">
      <c r="A669" s="129" t="s">
        <v>410</v>
      </c>
      <c r="B669" s="129">
        <v>0</v>
      </c>
      <c r="C669" s="129" t="s">
        <v>407</v>
      </c>
      <c r="D669" s="130" t="s">
        <v>407</v>
      </c>
      <c r="E669" s="130" t="s">
        <v>38</v>
      </c>
      <c r="F669" s="130" t="s">
        <v>340</v>
      </c>
      <c r="G669" s="129">
        <v>2027</v>
      </c>
      <c r="H669" s="130" t="s">
        <v>134</v>
      </c>
      <c r="I669" s="130" t="s">
        <v>176</v>
      </c>
      <c r="J669" s="130">
        <v>417.08022499084501</v>
      </c>
      <c r="K669" s="130">
        <v>0.61180013243042497</v>
      </c>
    </row>
    <row r="670" spans="1:11" x14ac:dyDescent="0.5">
      <c r="A670" s="129" t="s">
        <v>410</v>
      </c>
      <c r="B670" s="129">
        <v>0</v>
      </c>
      <c r="C670" s="129" t="s">
        <v>407</v>
      </c>
      <c r="D670" s="130" t="s">
        <v>407</v>
      </c>
      <c r="E670" s="130" t="s">
        <v>38</v>
      </c>
      <c r="F670" s="130" t="s">
        <v>340</v>
      </c>
      <c r="G670" s="129">
        <v>2027</v>
      </c>
      <c r="H670" s="130" t="s">
        <v>134</v>
      </c>
      <c r="I670" s="130" t="s">
        <v>177</v>
      </c>
      <c r="J670" s="130">
        <v>417.08022499084501</v>
      </c>
      <c r="K670" s="130">
        <v>0.61180013243042497</v>
      </c>
    </row>
    <row r="671" spans="1:11" x14ac:dyDescent="0.5">
      <c r="A671" s="129" t="s">
        <v>410</v>
      </c>
      <c r="B671" s="129">
        <v>0</v>
      </c>
      <c r="C671" s="129" t="s">
        <v>407</v>
      </c>
      <c r="D671" s="130" t="s">
        <v>407</v>
      </c>
      <c r="E671" s="130" t="s">
        <v>38</v>
      </c>
      <c r="F671" s="130" t="s">
        <v>340</v>
      </c>
      <c r="G671" s="129">
        <v>2027</v>
      </c>
      <c r="H671" s="130" t="s">
        <v>135</v>
      </c>
      <c r="I671" s="130" t="s">
        <v>178</v>
      </c>
      <c r="J671" s="130">
        <v>1332.3998527526901</v>
      </c>
      <c r="K671" s="130">
        <v>1.95444995356413</v>
      </c>
    </row>
    <row r="672" spans="1:11" x14ac:dyDescent="0.5">
      <c r="A672" s="129" t="s">
        <v>410</v>
      </c>
      <c r="B672" s="129">
        <v>0</v>
      </c>
      <c r="C672" s="129" t="s">
        <v>407</v>
      </c>
      <c r="D672" s="130" t="s">
        <v>407</v>
      </c>
      <c r="E672" s="130" t="s">
        <v>40</v>
      </c>
      <c r="F672" s="130" t="s">
        <v>414</v>
      </c>
      <c r="G672" s="129">
        <v>2027</v>
      </c>
      <c r="H672" s="130" t="s">
        <v>133</v>
      </c>
      <c r="I672" s="130" t="s">
        <v>174</v>
      </c>
      <c r="J672" s="130">
        <v>124498.5234375</v>
      </c>
      <c r="K672" s="130">
        <v>1304.76455724177</v>
      </c>
    </row>
    <row r="673" spans="1:11" x14ac:dyDescent="0.5">
      <c r="A673" s="129" t="s">
        <v>410</v>
      </c>
      <c r="B673" s="129">
        <v>0</v>
      </c>
      <c r="C673" s="129" t="s">
        <v>407</v>
      </c>
      <c r="D673" s="130" t="s">
        <v>407</v>
      </c>
      <c r="E673" s="130" t="s">
        <v>40</v>
      </c>
      <c r="F673" s="130" t="s">
        <v>414</v>
      </c>
      <c r="G673" s="129">
        <v>2027</v>
      </c>
      <c r="H673" s="130" t="s">
        <v>133</v>
      </c>
      <c r="I673" s="130" t="s">
        <v>175</v>
      </c>
      <c r="J673" s="130">
        <v>124498.5234375</v>
      </c>
      <c r="K673" s="130">
        <v>1304.76455724177</v>
      </c>
    </row>
    <row r="674" spans="1:11" x14ac:dyDescent="0.5">
      <c r="A674" s="129" t="s">
        <v>410</v>
      </c>
      <c r="B674" s="129">
        <v>0</v>
      </c>
      <c r="C674" s="129" t="s">
        <v>407</v>
      </c>
      <c r="D674" s="130" t="s">
        <v>407</v>
      </c>
      <c r="E674" s="130" t="s">
        <v>40</v>
      </c>
      <c r="F674" s="130" t="s">
        <v>414</v>
      </c>
      <c r="G674" s="129">
        <v>2027</v>
      </c>
      <c r="H674" s="130" t="s">
        <v>134</v>
      </c>
      <c r="I674" s="130" t="s">
        <v>176</v>
      </c>
      <c r="J674" s="130">
        <v>282.58026123046898</v>
      </c>
      <c r="K674" s="130">
        <v>2.96148673840593</v>
      </c>
    </row>
    <row r="675" spans="1:11" x14ac:dyDescent="0.5">
      <c r="A675" s="129" t="s">
        <v>410</v>
      </c>
      <c r="B675" s="129">
        <v>0</v>
      </c>
      <c r="C675" s="129" t="s">
        <v>407</v>
      </c>
      <c r="D675" s="130" t="s">
        <v>407</v>
      </c>
      <c r="E675" s="130" t="s">
        <v>40</v>
      </c>
      <c r="F675" s="130" t="s">
        <v>414</v>
      </c>
      <c r="G675" s="129">
        <v>2027</v>
      </c>
      <c r="H675" s="130" t="s">
        <v>134</v>
      </c>
      <c r="I675" s="130" t="s">
        <v>177</v>
      </c>
      <c r="J675" s="130">
        <v>282.58026123046898</v>
      </c>
      <c r="K675" s="130">
        <v>2.96148673840593</v>
      </c>
    </row>
    <row r="676" spans="1:11" x14ac:dyDescent="0.5">
      <c r="A676" s="129" t="s">
        <v>410</v>
      </c>
      <c r="B676" s="129">
        <v>0</v>
      </c>
      <c r="C676" s="129" t="s">
        <v>407</v>
      </c>
      <c r="D676" s="130" t="s">
        <v>407</v>
      </c>
      <c r="E676" s="130" t="s">
        <v>38</v>
      </c>
      <c r="F676" s="130" t="s">
        <v>339</v>
      </c>
      <c r="G676" s="129">
        <v>2028</v>
      </c>
      <c r="H676" s="130" t="s">
        <v>133</v>
      </c>
      <c r="I676" s="130" t="s">
        <v>174</v>
      </c>
      <c r="J676" s="130">
        <v>1303542.6875</v>
      </c>
      <c r="K676" s="130">
        <v>1950.35041710157</v>
      </c>
    </row>
    <row r="677" spans="1:11" x14ac:dyDescent="0.5">
      <c r="A677" s="129" t="s">
        <v>410</v>
      </c>
      <c r="B677" s="129">
        <v>0</v>
      </c>
      <c r="C677" s="129" t="s">
        <v>407</v>
      </c>
      <c r="D677" s="130" t="s">
        <v>407</v>
      </c>
      <c r="E677" s="130" t="s">
        <v>38</v>
      </c>
      <c r="F677" s="130" t="s">
        <v>339</v>
      </c>
      <c r="G677" s="129">
        <v>2028</v>
      </c>
      <c r="H677" s="130" t="s">
        <v>133</v>
      </c>
      <c r="I677" s="130" t="s">
        <v>175</v>
      </c>
      <c r="J677" s="130">
        <v>1303542.6875</v>
      </c>
      <c r="K677" s="130">
        <v>1950.35041710157</v>
      </c>
    </row>
    <row r="678" spans="1:11" x14ac:dyDescent="0.5">
      <c r="A678" s="129" t="s">
        <v>410</v>
      </c>
      <c r="B678" s="129">
        <v>0</v>
      </c>
      <c r="C678" s="129" t="s">
        <v>407</v>
      </c>
      <c r="D678" s="130" t="s">
        <v>407</v>
      </c>
      <c r="E678" s="130" t="s">
        <v>38</v>
      </c>
      <c r="F678" s="130" t="s">
        <v>339</v>
      </c>
      <c r="G678" s="129">
        <v>2028</v>
      </c>
      <c r="H678" s="130" t="s">
        <v>134</v>
      </c>
      <c r="I678" s="130" t="s">
        <v>176</v>
      </c>
      <c r="J678" s="130">
        <v>307.94855499267601</v>
      </c>
      <c r="K678" s="130">
        <v>0.46075020032539499</v>
      </c>
    </row>
    <row r="679" spans="1:11" x14ac:dyDescent="0.5">
      <c r="A679" s="129" t="s">
        <v>410</v>
      </c>
      <c r="B679" s="129">
        <v>0</v>
      </c>
      <c r="C679" s="129" t="s">
        <v>407</v>
      </c>
      <c r="D679" s="130" t="s">
        <v>407</v>
      </c>
      <c r="E679" s="130" t="s">
        <v>38</v>
      </c>
      <c r="F679" s="130" t="s">
        <v>339</v>
      </c>
      <c r="G679" s="129">
        <v>2028</v>
      </c>
      <c r="H679" s="130" t="s">
        <v>134</v>
      </c>
      <c r="I679" s="130" t="s">
        <v>177</v>
      </c>
      <c r="J679" s="130">
        <v>307.94855499267601</v>
      </c>
      <c r="K679" s="130">
        <v>0.46075020032539499</v>
      </c>
    </row>
    <row r="680" spans="1:11" x14ac:dyDescent="0.5">
      <c r="A680" s="129" t="s">
        <v>410</v>
      </c>
      <c r="B680" s="129">
        <v>0</v>
      </c>
      <c r="C680" s="129" t="s">
        <v>407</v>
      </c>
      <c r="D680" s="130" t="s">
        <v>407</v>
      </c>
      <c r="E680" s="130" t="s">
        <v>38</v>
      </c>
      <c r="F680" s="130" t="s">
        <v>339</v>
      </c>
      <c r="G680" s="129">
        <v>2028</v>
      </c>
      <c r="H680" s="130" t="s">
        <v>135</v>
      </c>
      <c r="I680" s="130" t="s">
        <v>178</v>
      </c>
      <c r="J680" s="130">
        <v>1306.28271484375</v>
      </c>
      <c r="K680" s="130">
        <v>1.95445008551634</v>
      </c>
    </row>
    <row r="681" spans="1:11" x14ac:dyDescent="0.5">
      <c r="A681" s="129" t="s">
        <v>410</v>
      </c>
      <c r="B681" s="129">
        <v>0</v>
      </c>
      <c r="C681" s="129" t="s">
        <v>407</v>
      </c>
      <c r="D681" s="130" t="s">
        <v>407</v>
      </c>
      <c r="E681" s="130" t="s">
        <v>38</v>
      </c>
      <c r="F681" s="130" t="s">
        <v>340</v>
      </c>
      <c r="G681" s="129">
        <v>2028</v>
      </c>
      <c r="H681" s="130" t="s">
        <v>133</v>
      </c>
      <c r="I681" s="130" t="s">
        <v>174</v>
      </c>
      <c r="J681" s="130">
        <v>1334671.3359375</v>
      </c>
      <c r="K681" s="130">
        <v>1950.34995335452</v>
      </c>
    </row>
    <row r="682" spans="1:11" x14ac:dyDescent="0.5">
      <c r="A682" s="129" t="s">
        <v>410</v>
      </c>
      <c r="B682" s="129">
        <v>0</v>
      </c>
      <c r="C682" s="129" t="s">
        <v>407</v>
      </c>
      <c r="D682" s="130" t="s">
        <v>407</v>
      </c>
      <c r="E682" s="130" t="s">
        <v>38</v>
      </c>
      <c r="F682" s="130" t="s">
        <v>340</v>
      </c>
      <c r="G682" s="129">
        <v>2028</v>
      </c>
      <c r="H682" s="130" t="s">
        <v>133</v>
      </c>
      <c r="I682" s="130" t="s">
        <v>175</v>
      </c>
      <c r="J682" s="130">
        <v>1334671.3359375</v>
      </c>
      <c r="K682" s="130">
        <v>1950.34995335452</v>
      </c>
    </row>
    <row r="683" spans="1:11" x14ac:dyDescent="0.5">
      <c r="A683" s="129" t="s">
        <v>410</v>
      </c>
      <c r="B683" s="129">
        <v>0</v>
      </c>
      <c r="C683" s="129" t="s">
        <v>407</v>
      </c>
      <c r="D683" s="130" t="s">
        <v>407</v>
      </c>
      <c r="E683" s="130" t="s">
        <v>38</v>
      </c>
      <c r="F683" s="130" t="s">
        <v>340</v>
      </c>
      <c r="G683" s="129">
        <v>2028</v>
      </c>
      <c r="H683" s="130" t="s">
        <v>134</v>
      </c>
      <c r="I683" s="130" t="s">
        <v>176</v>
      </c>
      <c r="J683" s="130">
        <v>418.66949081420898</v>
      </c>
      <c r="K683" s="130">
        <v>0.61180009950085201</v>
      </c>
    </row>
    <row r="684" spans="1:11" x14ac:dyDescent="0.5">
      <c r="A684" s="129" t="s">
        <v>410</v>
      </c>
      <c r="B684" s="129">
        <v>0</v>
      </c>
      <c r="C684" s="129" t="s">
        <v>407</v>
      </c>
      <c r="D684" s="130" t="s">
        <v>407</v>
      </c>
      <c r="E684" s="130" t="s">
        <v>38</v>
      </c>
      <c r="F684" s="130" t="s">
        <v>340</v>
      </c>
      <c r="G684" s="129">
        <v>2028</v>
      </c>
      <c r="H684" s="130" t="s">
        <v>134</v>
      </c>
      <c r="I684" s="130" t="s">
        <v>177</v>
      </c>
      <c r="J684" s="130">
        <v>418.66949081420898</v>
      </c>
      <c r="K684" s="130">
        <v>0.61180009950085201</v>
      </c>
    </row>
    <row r="685" spans="1:11" x14ac:dyDescent="0.5">
      <c r="A685" s="129" t="s">
        <v>410</v>
      </c>
      <c r="B685" s="129">
        <v>0</v>
      </c>
      <c r="C685" s="129" t="s">
        <v>407</v>
      </c>
      <c r="D685" s="130" t="s">
        <v>407</v>
      </c>
      <c r="E685" s="130" t="s">
        <v>38</v>
      </c>
      <c r="F685" s="130" t="s">
        <v>340</v>
      </c>
      <c r="G685" s="129">
        <v>2028</v>
      </c>
      <c r="H685" s="130" t="s">
        <v>135</v>
      </c>
      <c r="I685" s="130" t="s">
        <v>178</v>
      </c>
      <c r="J685" s="130">
        <v>1337.47692871094</v>
      </c>
      <c r="K685" s="130">
        <v>1.9544497689153799</v>
      </c>
    </row>
    <row r="686" spans="1:11" x14ac:dyDescent="0.5">
      <c r="A686" s="129" t="s">
        <v>410</v>
      </c>
      <c r="B686" s="129">
        <v>0</v>
      </c>
      <c r="C686" s="129" t="s">
        <v>407</v>
      </c>
      <c r="D686" s="130" t="s">
        <v>407</v>
      </c>
      <c r="E686" s="130" t="s">
        <v>40</v>
      </c>
      <c r="F686" s="130" t="s">
        <v>414</v>
      </c>
      <c r="G686" s="129">
        <v>2028</v>
      </c>
      <c r="H686" s="130" t="s">
        <v>133</v>
      </c>
      <c r="I686" s="130" t="s">
        <v>174</v>
      </c>
      <c r="J686" s="130">
        <v>124498.5234375</v>
      </c>
      <c r="K686" s="130">
        <v>1304.7642442655899</v>
      </c>
    </row>
    <row r="687" spans="1:11" x14ac:dyDescent="0.5">
      <c r="A687" s="129" t="s">
        <v>410</v>
      </c>
      <c r="B687" s="129">
        <v>0</v>
      </c>
      <c r="C687" s="129" t="s">
        <v>407</v>
      </c>
      <c r="D687" s="130" t="s">
        <v>407</v>
      </c>
      <c r="E687" s="130" t="s">
        <v>40</v>
      </c>
      <c r="F687" s="130" t="s">
        <v>414</v>
      </c>
      <c r="G687" s="129">
        <v>2028</v>
      </c>
      <c r="H687" s="130" t="s">
        <v>133</v>
      </c>
      <c r="I687" s="130" t="s">
        <v>175</v>
      </c>
      <c r="J687" s="130">
        <v>124498.5234375</v>
      </c>
      <c r="K687" s="130">
        <v>1304.7642442655899</v>
      </c>
    </row>
    <row r="688" spans="1:11" x14ac:dyDescent="0.5">
      <c r="A688" s="129" t="s">
        <v>410</v>
      </c>
      <c r="B688" s="129">
        <v>0</v>
      </c>
      <c r="C688" s="129" t="s">
        <v>407</v>
      </c>
      <c r="D688" s="130" t="s">
        <v>407</v>
      </c>
      <c r="E688" s="130" t="s">
        <v>40</v>
      </c>
      <c r="F688" s="130" t="s">
        <v>414</v>
      </c>
      <c r="G688" s="129">
        <v>2028</v>
      </c>
      <c r="H688" s="130" t="s">
        <v>134</v>
      </c>
      <c r="I688" s="130" t="s">
        <v>176</v>
      </c>
      <c r="J688" s="130">
        <v>282.58027648925798</v>
      </c>
      <c r="K688" s="130">
        <v>2.9614857081998198</v>
      </c>
    </row>
    <row r="689" spans="1:11" x14ac:dyDescent="0.5">
      <c r="A689" s="129" t="s">
        <v>410</v>
      </c>
      <c r="B689" s="129">
        <v>0</v>
      </c>
      <c r="C689" s="129" t="s">
        <v>407</v>
      </c>
      <c r="D689" s="130" t="s">
        <v>407</v>
      </c>
      <c r="E689" s="130" t="s">
        <v>40</v>
      </c>
      <c r="F689" s="130" t="s">
        <v>414</v>
      </c>
      <c r="G689" s="129">
        <v>2028</v>
      </c>
      <c r="H689" s="130" t="s">
        <v>134</v>
      </c>
      <c r="I689" s="130" t="s">
        <v>177</v>
      </c>
      <c r="J689" s="130">
        <v>282.58027648925798</v>
      </c>
      <c r="K689" s="130">
        <v>2.9614857081998198</v>
      </c>
    </row>
    <row r="690" spans="1:11" x14ac:dyDescent="0.5">
      <c r="A690" s="129" t="s">
        <v>410</v>
      </c>
      <c r="B690" s="129">
        <v>0</v>
      </c>
      <c r="C690" s="129" t="s">
        <v>407</v>
      </c>
      <c r="D690" s="130" t="s">
        <v>407</v>
      </c>
      <c r="E690" s="130" t="s">
        <v>38</v>
      </c>
      <c r="F690" s="130" t="s">
        <v>339</v>
      </c>
      <c r="G690" s="129">
        <v>2029</v>
      </c>
      <c r="H690" s="130" t="s">
        <v>133</v>
      </c>
      <c r="I690" s="130" t="s">
        <v>174</v>
      </c>
      <c r="J690" s="130">
        <v>1299880.4453125</v>
      </c>
      <c r="K690" s="130">
        <v>1950.3495824829899</v>
      </c>
    </row>
    <row r="691" spans="1:11" x14ac:dyDescent="0.5">
      <c r="A691" s="129" t="s">
        <v>410</v>
      </c>
      <c r="B691" s="129">
        <v>0</v>
      </c>
      <c r="C691" s="129" t="s">
        <v>407</v>
      </c>
      <c r="D691" s="130" t="s">
        <v>407</v>
      </c>
      <c r="E691" s="130" t="s">
        <v>38</v>
      </c>
      <c r="F691" s="130" t="s">
        <v>339</v>
      </c>
      <c r="G691" s="129">
        <v>2029</v>
      </c>
      <c r="H691" s="130" t="s">
        <v>133</v>
      </c>
      <c r="I691" s="130" t="s">
        <v>175</v>
      </c>
      <c r="J691" s="130">
        <v>1299880.4453125</v>
      </c>
      <c r="K691" s="130">
        <v>1950.3495824829899</v>
      </c>
    </row>
    <row r="692" spans="1:11" x14ac:dyDescent="0.5">
      <c r="A692" s="129" t="s">
        <v>410</v>
      </c>
      <c r="B692" s="129">
        <v>0</v>
      </c>
      <c r="C692" s="129" t="s">
        <v>407</v>
      </c>
      <c r="D692" s="130" t="s">
        <v>407</v>
      </c>
      <c r="E692" s="130" t="s">
        <v>38</v>
      </c>
      <c r="F692" s="130" t="s">
        <v>339</v>
      </c>
      <c r="G692" s="129">
        <v>2029</v>
      </c>
      <c r="H692" s="130" t="s">
        <v>134</v>
      </c>
      <c r="I692" s="130" t="s">
        <v>176</v>
      </c>
      <c r="J692" s="130">
        <v>307.083393096924</v>
      </c>
      <c r="K692" s="130">
        <v>0.46075001478405397</v>
      </c>
    </row>
    <row r="693" spans="1:11" x14ac:dyDescent="0.5">
      <c r="A693" s="129" t="s">
        <v>410</v>
      </c>
      <c r="B693" s="129">
        <v>0</v>
      </c>
      <c r="C693" s="129" t="s">
        <v>407</v>
      </c>
      <c r="D693" s="130" t="s">
        <v>407</v>
      </c>
      <c r="E693" s="130" t="s">
        <v>38</v>
      </c>
      <c r="F693" s="130" t="s">
        <v>339</v>
      </c>
      <c r="G693" s="129">
        <v>2029</v>
      </c>
      <c r="H693" s="130" t="s">
        <v>134</v>
      </c>
      <c r="I693" s="130" t="s">
        <v>177</v>
      </c>
      <c r="J693" s="130">
        <v>307.083393096924</v>
      </c>
      <c r="K693" s="130">
        <v>0.46075001478405397</v>
      </c>
    </row>
    <row r="694" spans="1:11" x14ac:dyDescent="0.5">
      <c r="A694" s="129" t="s">
        <v>410</v>
      </c>
      <c r="B694" s="129">
        <v>0</v>
      </c>
      <c r="C694" s="129" t="s">
        <v>407</v>
      </c>
      <c r="D694" s="130" t="s">
        <v>407</v>
      </c>
      <c r="E694" s="130" t="s">
        <v>38</v>
      </c>
      <c r="F694" s="130" t="s">
        <v>339</v>
      </c>
      <c r="G694" s="129">
        <v>2029</v>
      </c>
      <c r="H694" s="130" t="s">
        <v>135</v>
      </c>
      <c r="I694" s="130" t="s">
        <v>178</v>
      </c>
      <c r="J694" s="130">
        <v>1302.61278915405</v>
      </c>
      <c r="K694" s="130">
        <v>1.9544493007010999</v>
      </c>
    </row>
    <row r="695" spans="1:11" x14ac:dyDescent="0.5">
      <c r="A695" s="129" t="s">
        <v>410</v>
      </c>
      <c r="B695" s="129">
        <v>0</v>
      </c>
      <c r="C695" s="129" t="s">
        <v>407</v>
      </c>
      <c r="D695" s="130" t="s">
        <v>407</v>
      </c>
      <c r="E695" s="130" t="s">
        <v>38</v>
      </c>
      <c r="F695" s="130" t="s">
        <v>340</v>
      </c>
      <c r="G695" s="129">
        <v>2029</v>
      </c>
      <c r="H695" s="130" t="s">
        <v>133</v>
      </c>
      <c r="I695" s="130" t="s">
        <v>174</v>
      </c>
      <c r="J695" s="130">
        <v>1330923.05078125</v>
      </c>
      <c r="K695" s="130">
        <v>1950.34979056267</v>
      </c>
    </row>
    <row r="696" spans="1:11" x14ac:dyDescent="0.5">
      <c r="A696" s="129" t="s">
        <v>410</v>
      </c>
      <c r="B696" s="129">
        <v>0</v>
      </c>
      <c r="C696" s="129" t="s">
        <v>407</v>
      </c>
      <c r="D696" s="130" t="s">
        <v>407</v>
      </c>
      <c r="E696" s="130" t="s">
        <v>38</v>
      </c>
      <c r="F696" s="130" t="s">
        <v>340</v>
      </c>
      <c r="G696" s="129">
        <v>2029</v>
      </c>
      <c r="H696" s="130" t="s">
        <v>133</v>
      </c>
      <c r="I696" s="130" t="s">
        <v>175</v>
      </c>
      <c r="J696" s="130">
        <v>1330923.05078125</v>
      </c>
      <c r="K696" s="130">
        <v>1950.34979056267</v>
      </c>
    </row>
    <row r="697" spans="1:11" x14ac:dyDescent="0.5">
      <c r="A697" s="129" t="s">
        <v>410</v>
      </c>
      <c r="B697" s="129">
        <v>0</v>
      </c>
      <c r="C697" s="129" t="s">
        <v>407</v>
      </c>
      <c r="D697" s="130" t="s">
        <v>407</v>
      </c>
      <c r="E697" s="130" t="s">
        <v>38</v>
      </c>
      <c r="F697" s="130" t="s">
        <v>340</v>
      </c>
      <c r="G697" s="129">
        <v>2029</v>
      </c>
      <c r="H697" s="130" t="s">
        <v>134</v>
      </c>
      <c r="I697" s="130" t="s">
        <v>176</v>
      </c>
      <c r="J697" s="130">
        <v>417.49371147155802</v>
      </c>
      <c r="K697" s="130">
        <v>0.61180003236109504</v>
      </c>
    </row>
    <row r="698" spans="1:11" x14ac:dyDescent="0.5">
      <c r="A698" s="129" t="s">
        <v>410</v>
      </c>
      <c r="B698" s="129">
        <v>0</v>
      </c>
      <c r="C698" s="129" t="s">
        <v>407</v>
      </c>
      <c r="D698" s="130" t="s">
        <v>407</v>
      </c>
      <c r="E698" s="130" t="s">
        <v>38</v>
      </c>
      <c r="F698" s="130" t="s">
        <v>340</v>
      </c>
      <c r="G698" s="129">
        <v>2029</v>
      </c>
      <c r="H698" s="130" t="s">
        <v>134</v>
      </c>
      <c r="I698" s="130" t="s">
        <v>177</v>
      </c>
      <c r="J698" s="130">
        <v>417.49371147155802</v>
      </c>
      <c r="K698" s="130">
        <v>0.61180003236109504</v>
      </c>
    </row>
    <row r="699" spans="1:11" x14ac:dyDescent="0.5">
      <c r="A699" s="129" t="s">
        <v>410</v>
      </c>
      <c r="B699" s="129">
        <v>0</v>
      </c>
      <c r="C699" s="129" t="s">
        <v>407</v>
      </c>
      <c r="D699" s="130" t="s">
        <v>407</v>
      </c>
      <c r="E699" s="130" t="s">
        <v>38</v>
      </c>
      <c r="F699" s="130" t="s">
        <v>340</v>
      </c>
      <c r="G699" s="129">
        <v>2029</v>
      </c>
      <c r="H699" s="130" t="s">
        <v>135</v>
      </c>
      <c r="I699" s="130" t="s">
        <v>178</v>
      </c>
      <c r="J699" s="130">
        <v>1333.7207794189501</v>
      </c>
      <c r="K699" s="130">
        <v>1.9544495932069501</v>
      </c>
    </row>
    <row r="700" spans="1:11" x14ac:dyDescent="0.5">
      <c r="A700" s="129" t="s">
        <v>410</v>
      </c>
      <c r="B700" s="129">
        <v>0</v>
      </c>
      <c r="C700" s="129" t="s">
        <v>407</v>
      </c>
      <c r="D700" s="130" t="s">
        <v>407</v>
      </c>
      <c r="E700" s="130" t="s">
        <v>40</v>
      </c>
      <c r="F700" s="130" t="s">
        <v>414</v>
      </c>
      <c r="G700" s="129">
        <v>2029</v>
      </c>
      <c r="H700" s="130" t="s">
        <v>133</v>
      </c>
      <c r="I700" s="130" t="s">
        <v>174</v>
      </c>
      <c r="J700" s="130">
        <v>127328.03515625</v>
      </c>
      <c r="K700" s="130">
        <v>1304.76437045378</v>
      </c>
    </row>
    <row r="701" spans="1:11" x14ac:dyDescent="0.5">
      <c r="A701" s="129" t="s">
        <v>410</v>
      </c>
      <c r="B701" s="129">
        <v>0</v>
      </c>
      <c r="C701" s="129" t="s">
        <v>407</v>
      </c>
      <c r="D701" s="130" t="s">
        <v>407</v>
      </c>
      <c r="E701" s="130" t="s">
        <v>40</v>
      </c>
      <c r="F701" s="130" t="s">
        <v>414</v>
      </c>
      <c r="G701" s="129">
        <v>2029</v>
      </c>
      <c r="H701" s="130" t="s">
        <v>133</v>
      </c>
      <c r="I701" s="130" t="s">
        <v>175</v>
      </c>
      <c r="J701" s="130">
        <v>127328.03515625</v>
      </c>
      <c r="K701" s="130">
        <v>1304.76437045378</v>
      </c>
    </row>
    <row r="702" spans="1:11" x14ac:dyDescent="0.5">
      <c r="A702" s="129" t="s">
        <v>410</v>
      </c>
      <c r="B702" s="129">
        <v>0</v>
      </c>
      <c r="C702" s="129" t="s">
        <v>407</v>
      </c>
      <c r="D702" s="130" t="s">
        <v>407</v>
      </c>
      <c r="E702" s="130" t="s">
        <v>40</v>
      </c>
      <c r="F702" s="130" t="s">
        <v>414</v>
      </c>
      <c r="G702" s="129">
        <v>2029</v>
      </c>
      <c r="H702" s="130" t="s">
        <v>134</v>
      </c>
      <c r="I702" s="130" t="s">
        <v>176</v>
      </c>
      <c r="J702" s="130">
        <v>289.00254821777298</v>
      </c>
      <c r="K702" s="130">
        <v>2.9614860881624399</v>
      </c>
    </row>
    <row r="703" spans="1:11" x14ac:dyDescent="0.5">
      <c r="A703" s="129" t="s">
        <v>410</v>
      </c>
      <c r="B703" s="129">
        <v>0</v>
      </c>
      <c r="C703" s="129" t="s">
        <v>407</v>
      </c>
      <c r="D703" s="130" t="s">
        <v>407</v>
      </c>
      <c r="E703" s="130" t="s">
        <v>40</v>
      </c>
      <c r="F703" s="130" t="s">
        <v>414</v>
      </c>
      <c r="G703" s="129">
        <v>2029</v>
      </c>
      <c r="H703" s="130" t="s">
        <v>134</v>
      </c>
      <c r="I703" s="130" t="s">
        <v>177</v>
      </c>
      <c r="J703" s="130">
        <v>289.00254821777298</v>
      </c>
      <c r="K703" s="130">
        <v>2.9614860881624399</v>
      </c>
    </row>
    <row r="704" spans="1:11" x14ac:dyDescent="0.5">
      <c r="A704" s="129" t="s">
        <v>410</v>
      </c>
      <c r="B704" s="129">
        <v>0</v>
      </c>
      <c r="C704" s="129" t="s">
        <v>407</v>
      </c>
      <c r="D704" s="130" t="s">
        <v>407</v>
      </c>
      <c r="E704" s="130" t="s">
        <v>38</v>
      </c>
      <c r="F704" s="130" t="s">
        <v>339</v>
      </c>
      <c r="G704" s="129">
        <v>2030</v>
      </c>
      <c r="H704" s="130" t="s">
        <v>133</v>
      </c>
      <c r="I704" s="130" t="s">
        <v>174</v>
      </c>
      <c r="J704" s="130">
        <v>1259538.15234375</v>
      </c>
      <c r="K704" s="130">
        <v>1950.3502495554101</v>
      </c>
    </row>
    <row r="705" spans="1:11" x14ac:dyDescent="0.5">
      <c r="A705" s="129" t="s">
        <v>410</v>
      </c>
      <c r="B705" s="129">
        <v>0</v>
      </c>
      <c r="C705" s="129" t="s">
        <v>407</v>
      </c>
      <c r="D705" s="130" t="s">
        <v>407</v>
      </c>
      <c r="E705" s="130" t="s">
        <v>38</v>
      </c>
      <c r="F705" s="130" t="s">
        <v>339</v>
      </c>
      <c r="G705" s="129">
        <v>2030</v>
      </c>
      <c r="H705" s="130" t="s">
        <v>133</v>
      </c>
      <c r="I705" s="130" t="s">
        <v>175</v>
      </c>
      <c r="J705" s="130">
        <v>1259538.15234375</v>
      </c>
      <c r="K705" s="130">
        <v>1950.3502495554101</v>
      </c>
    </row>
    <row r="706" spans="1:11" x14ac:dyDescent="0.5">
      <c r="A706" s="129" t="s">
        <v>410</v>
      </c>
      <c r="B706" s="129">
        <v>0</v>
      </c>
      <c r="C706" s="129" t="s">
        <v>407</v>
      </c>
      <c r="D706" s="130" t="s">
        <v>407</v>
      </c>
      <c r="E706" s="130" t="s">
        <v>38</v>
      </c>
      <c r="F706" s="130" t="s">
        <v>339</v>
      </c>
      <c r="G706" s="129">
        <v>2030</v>
      </c>
      <c r="H706" s="130" t="s">
        <v>134</v>
      </c>
      <c r="I706" s="130" t="s">
        <v>176</v>
      </c>
      <c r="J706" s="130">
        <v>297.552927970886</v>
      </c>
      <c r="K706" s="130">
        <v>0.46075017645605099</v>
      </c>
    </row>
    <row r="707" spans="1:11" x14ac:dyDescent="0.5">
      <c r="A707" s="129" t="s">
        <v>410</v>
      </c>
      <c r="B707" s="129">
        <v>0</v>
      </c>
      <c r="C707" s="129" t="s">
        <v>407</v>
      </c>
      <c r="D707" s="130" t="s">
        <v>407</v>
      </c>
      <c r="E707" s="130" t="s">
        <v>38</v>
      </c>
      <c r="F707" s="130" t="s">
        <v>339</v>
      </c>
      <c r="G707" s="129">
        <v>2030</v>
      </c>
      <c r="H707" s="130" t="s">
        <v>134</v>
      </c>
      <c r="I707" s="130" t="s">
        <v>177</v>
      </c>
      <c r="J707" s="130">
        <v>297.552927970886</v>
      </c>
      <c r="K707" s="130">
        <v>0.46075017645605099</v>
      </c>
    </row>
    <row r="708" spans="1:11" x14ac:dyDescent="0.5">
      <c r="A708" s="129" t="s">
        <v>410</v>
      </c>
      <c r="B708" s="129">
        <v>0</v>
      </c>
      <c r="C708" s="129" t="s">
        <v>407</v>
      </c>
      <c r="D708" s="130" t="s">
        <v>407</v>
      </c>
      <c r="E708" s="130" t="s">
        <v>38</v>
      </c>
      <c r="F708" s="130" t="s">
        <v>339</v>
      </c>
      <c r="G708" s="129">
        <v>2030</v>
      </c>
      <c r="H708" s="130" t="s">
        <v>135</v>
      </c>
      <c r="I708" s="130" t="s">
        <v>178</v>
      </c>
      <c r="J708" s="130">
        <v>1262.1857147216799</v>
      </c>
      <c r="K708" s="130">
        <v>1.95444995221092</v>
      </c>
    </row>
    <row r="709" spans="1:11" x14ac:dyDescent="0.5">
      <c r="A709" s="129" t="s">
        <v>410</v>
      </c>
      <c r="B709" s="129">
        <v>0</v>
      </c>
      <c r="C709" s="129" t="s">
        <v>407</v>
      </c>
      <c r="D709" s="130" t="s">
        <v>407</v>
      </c>
      <c r="E709" s="130" t="s">
        <v>38</v>
      </c>
      <c r="F709" s="130" t="s">
        <v>340</v>
      </c>
      <c r="G709" s="129">
        <v>2030</v>
      </c>
      <c r="H709" s="130" t="s">
        <v>133</v>
      </c>
      <c r="I709" s="130" t="s">
        <v>174</v>
      </c>
      <c r="J709" s="130">
        <v>1288927.10546875</v>
      </c>
      <c r="K709" s="130">
        <v>1950.3500588110301</v>
      </c>
    </row>
    <row r="710" spans="1:11" x14ac:dyDescent="0.5">
      <c r="A710" s="129" t="s">
        <v>410</v>
      </c>
      <c r="B710" s="129">
        <v>0</v>
      </c>
      <c r="C710" s="129" t="s">
        <v>407</v>
      </c>
      <c r="D710" s="130" t="s">
        <v>407</v>
      </c>
      <c r="E710" s="130" t="s">
        <v>38</v>
      </c>
      <c r="F710" s="130" t="s">
        <v>340</v>
      </c>
      <c r="G710" s="129">
        <v>2030</v>
      </c>
      <c r="H710" s="130" t="s">
        <v>133</v>
      </c>
      <c r="I710" s="130" t="s">
        <v>175</v>
      </c>
      <c r="J710" s="130">
        <v>1288927.10546875</v>
      </c>
      <c r="K710" s="130">
        <v>1950.3500588110301</v>
      </c>
    </row>
    <row r="711" spans="1:11" x14ac:dyDescent="0.5">
      <c r="A711" s="129" t="s">
        <v>410</v>
      </c>
      <c r="B711" s="129">
        <v>0</v>
      </c>
      <c r="C711" s="129" t="s">
        <v>407</v>
      </c>
      <c r="D711" s="130" t="s">
        <v>407</v>
      </c>
      <c r="E711" s="130" t="s">
        <v>38</v>
      </c>
      <c r="F711" s="130" t="s">
        <v>340</v>
      </c>
      <c r="G711" s="129">
        <v>2030</v>
      </c>
      <c r="H711" s="130" t="s">
        <v>134</v>
      </c>
      <c r="I711" s="130" t="s">
        <v>176</v>
      </c>
      <c r="J711" s="130">
        <v>404.32012557983398</v>
      </c>
      <c r="K711" s="130">
        <v>0.61180009901005905</v>
      </c>
    </row>
    <row r="712" spans="1:11" x14ac:dyDescent="0.5">
      <c r="A712" s="129" t="s">
        <v>410</v>
      </c>
      <c r="B712" s="129">
        <v>0</v>
      </c>
      <c r="C712" s="129" t="s">
        <v>407</v>
      </c>
      <c r="D712" s="130" t="s">
        <v>407</v>
      </c>
      <c r="E712" s="130" t="s">
        <v>38</v>
      </c>
      <c r="F712" s="130" t="s">
        <v>340</v>
      </c>
      <c r="G712" s="129">
        <v>2030</v>
      </c>
      <c r="H712" s="130" t="s">
        <v>134</v>
      </c>
      <c r="I712" s="130" t="s">
        <v>177</v>
      </c>
      <c r="J712" s="130">
        <v>404.32012557983398</v>
      </c>
      <c r="K712" s="130">
        <v>0.61180009901005905</v>
      </c>
    </row>
    <row r="713" spans="1:11" x14ac:dyDescent="0.5">
      <c r="A713" s="129" t="s">
        <v>410</v>
      </c>
      <c r="B713" s="129">
        <v>0</v>
      </c>
      <c r="C713" s="129" t="s">
        <v>407</v>
      </c>
      <c r="D713" s="130" t="s">
        <v>407</v>
      </c>
      <c r="E713" s="130" t="s">
        <v>38</v>
      </c>
      <c r="F713" s="130" t="s">
        <v>340</v>
      </c>
      <c r="G713" s="129">
        <v>2030</v>
      </c>
      <c r="H713" s="130" t="s">
        <v>135</v>
      </c>
      <c r="I713" s="130" t="s">
        <v>178</v>
      </c>
      <c r="J713" s="130">
        <v>1291.6365661621101</v>
      </c>
      <c r="K713" s="130">
        <v>1.9544498489532101</v>
      </c>
    </row>
    <row r="714" spans="1:11" x14ac:dyDescent="0.5">
      <c r="A714" s="129" t="s">
        <v>410</v>
      </c>
      <c r="B714" s="129">
        <v>0</v>
      </c>
      <c r="C714" s="129" t="s">
        <v>407</v>
      </c>
      <c r="D714" s="130" t="s">
        <v>407</v>
      </c>
      <c r="E714" s="130" t="s">
        <v>40</v>
      </c>
      <c r="F714" s="130" t="s">
        <v>414</v>
      </c>
      <c r="G714" s="129">
        <v>2030</v>
      </c>
      <c r="H714" s="130" t="s">
        <v>133</v>
      </c>
      <c r="I714" s="130" t="s">
        <v>174</v>
      </c>
      <c r="J714" s="130">
        <v>127328.03515625</v>
      </c>
      <c r="K714" s="130">
        <v>1304.76437045378</v>
      </c>
    </row>
    <row r="715" spans="1:11" x14ac:dyDescent="0.5">
      <c r="A715" s="129" t="s">
        <v>410</v>
      </c>
      <c r="B715" s="129">
        <v>0</v>
      </c>
      <c r="C715" s="129" t="s">
        <v>407</v>
      </c>
      <c r="D715" s="130" t="s">
        <v>407</v>
      </c>
      <c r="E715" s="130" t="s">
        <v>40</v>
      </c>
      <c r="F715" s="130" t="s">
        <v>414</v>
      </c>
      <c r="G715" s="129">
        <v>2030</v>
      </c>
      <c r="H715" s="130" t="s">
        <v>133</v>
      </c>
      <c r="I715" s="130" t="s">
        <v>175</v>
      </c>
      <c r="J715" s="130">
        <v>127328.03515625</v>
      </c>
      <c r="K715" s="130">
        <v>1304.76437045378</v>
      </c>
    </row>
    <row r="716" spans="1:11" x14ac:dyDescent="0.5">
      <c r="A716" s="129" t="s">
        <v>410</v>
      </c>
      <c r="B716" s="129">
        <v>0</v>
      </c>
      <c r="C716" s="129" t="s">
        <v>407</v>
      </c>
      <c r="D716" s="130" t="s">
        <v>407</v>
      </c>
      <c r="E716" s="130" t="s">
        <v>40</v>
      </c>
      <c r="F716" s="130" t="s">
        <v>414</v>
      </c>
      <c r="G716" s="129">
        <v>2030</v>
      </c>
      <c r="H716" s="130" t="s">
        <v>134</v>
      </c>
      <c r="I716" s="130" t="s">
        <v>176</v>
      </c>
      <c r="J716" s="130">
        <v>289.00254821777298</v>
      </c>
      <c r="K716" s="130">
        <v>2.9614860881624399</v>
      </c>
    </row>
    <row r="717" spans="1:11" x14ac:dyDescent="0.5">
      <c r="A717" s="129" t="s">
        <v>410</v>
      </c>
      <c r="B717" s="129">
        <v>0</v>
      </c>
      <c r="C717" s="129" t="s">
        <v>407</v>
      </c>
      <c r="D717" s="130" t="s">
        <v>407</v>
      </c>
      <c r="E717" s="130" t="s">
        <v>40</v>
      </c>
      <c r="F717" s="130" t="s">
        <v>414</v>
      </c>
      <c r="G717" s="129">
        <v>2030</v>
      </c>
      <c r="H717" s="130" t="s">
        <v>134</v>
      </c>
      <c r="I717" s="130" t="s">
        <v>177</v>
      </c>
      <c r="J717" s="130">
        <v>289.00254821777298</v>
      </c>
      <c r="K717" s="130">
        <v>2.9614860881624399</v>
      </c>
    </row>
    <row r="718" spans="1:11" x14ac:dyDescent="0.5">
      <c r="A718" s="129" t="s">
        <v>410</v>
      </c>
      <c r="B718" s="129">
        <v>0</v>
      </c>
      <c r="C718" s="129" t="s">
        <v>407</v>
      </c>
      <c r="D718" s="130" t="s">
        <v>407</v>
      </c>
      <c r="E718" s="130" t="s">
        <v>38</v>
      </c>
      <c r="F718" s="130" t="s">
        <v>339</v>
      </c>
      <c r="G718" s="129">
        <v>2031</v>
      </c>
      <c r="H718" s="130" t="s">
        <v>133</v>
      </c>
      <c r="I718" s="130" t="s">
        <v>174</v>
      </c>
      <c r="J718" s="130">
        <v>1133488.12109375</v>
      </c>
      <c r="K718" s="130">
        <v>1950.3500316316299</v>
      </c>
    </row>
    <row r="719" spans="1:11" x14ac:dyDescent="0.5">
      <c r="A719" s="129" t="s">
        <v>410</v>
      </c>
      <c r="B719" s="129">
        <v>0</v>
      </c>
      <c r="C719" s="129" t="s">
        <v>407</v>
      </c>
      <c r="D719" s="130" t="s">
        <v>407</v>
      </c>
      <c r="E719" s="130" t="s">
        <v>38</v>
      </c>
      <c r="F719" s="130" t="s">
        <v>339</v>
      </c>
      <c r="G719" s="129">
        <v>2031</v>
      </c>
      <c r="H719" s="130" t="s">
        <v>133</v>
      </c>
      <c r="I719" s="130" t="s">
        <v>175</v>
      </c>
      <c r="J719" s="130">
        <v>1133488.12109375</v>
      </c>
      <c r="K719" s="130">
        <v>1950.3500316316299</v>
      </c>
    </row>
    <row r="720" spans="1:11" x14ac:dyDescent="0.5">
      <c r="A720" s="129" t="s">
        <v>410</v>
      </c>
      <c r="B720" s="129">
        <v>0</v>
      </c>
      <c r="C720" s="129" t="s">
        <v>407</v>
      </c>
      <c r="D720" s="130" t="s">
        <v>407</v>
      </c>
      <c r="E720" s="130" t="s">
        <v>38</v>
      </c>
      <c r="F720" s="130" t="s">
        <v>339</v>
      </c>
      <c r="G720" s="129">
        <v>2031</v>
      </c>
      <c r="H720" s="130" t="s">
        <v>134</v>
      </c>
      <c r="I720" s="130" t="s">
        <v>176</v>
      </c>
      <c r="J720" s="130">
        <v>267.77489471435501</v>
      </c>
      <c r="K720" s="130">
        <v>0.46075014059342301</v>
      </c>
    </row>
    <row r="721" spans="1:11" x14ac:dyDescent="0.5">
      <c r="A721" s="129" t="s">
        <v>410</v>
      </c>
      <c r="B721" s="129">
        <v>0</v>
      </c>
      <c r="C721" s="129" t="s">
        <v>407</v>
      </c>
      <c r="D721" s="130" t="s">
        <v>407</v>
      </c>
      <c r="E721" s="130" t="s">
        <v>38</v>
      </c>
      <c r="F721" s="130" t="s">
        <v>339</v>
      </c>
      <c r="G721" s="129">
        <v>2031</v>
      </c>
      <c r="H721" s="130" t="s">
        <v>134</v>
      </c>
      <c r="I721" s="130" t="s">
        <v>177</v>
      </c>
      <c r="J721" s="130">
        <v>267.77489471435501</v>
      </c>
      <c r="K721" s="130">
        <v>0.46075014059342301</v>
      </c>
    </row>
    <row r="722" spans="1:11" x14ac:dyDescent="0.5">
      <c r="A722" s="129" t="s">
        <v>410</v>
      </c>
      <c r="B722" s="129">
        <v>0</v>
      </c>
      <c r="C722" s="129" t="s">
        <v>407</v>
      </c>
      <c r="D722" s="130" t="s">
        <v>407</v>
      </c>
      <c r="E722" s="130" t="s">
        <v>38</v>
      </c>
      <c r="F722" s="130" t="s">
        <v>339</v>
      </c>
      <c r="G722" s="129">
        <v>2031</v>
      </c>
      <c r="H722" s="130" t="s">
        <v>135</v>
      </c>
      <c r="I722" s="130" t="s">
        <v>178</v>
      </c>
      <c r="J722" s="130">
        <v>1135.8706626892099</v>
      </c>
      <c r="K722" s="130">
        <v>1.9544497656045501</v>
      </c>
    </row>
    <row r="723" spans="1:11" x14ac:dyDescent="0.5">
      <c r="A723" s="129" t="s">
        <v>410</v>
      </c>
      <c r="B723" s="129">
        <v>0</v>
      </c>
      <c r="C723" s="129" t="s">
        <v>407</v>
      </c>
      <c r="D723" s="130" t="s">
        <v>407</v>
      </c>
      <c r="E723" s="130" t="s">
        <v>38</v>
      </c>
      <c r="F723" s="130" t="s">
        <v>340</v>
      </c>
      <c r="G723" s="129">
        <v>2031</v>
      </c>
      <c r="H723" s="130" t="s">
        <v>133</v>
      </c>
      <c r="I723" s="130" t="s">
        <v>174</v>
      </c>
      <c r="J723" s="130">
        <v>1157711.59765625</v>
      </c>
      <c r="K723" s="130">
        <v>1950.3501374381899</v>
      </c>
    </row>
    <row r="724" spans="1:11" x14ac:dyDescent="0.5">
      <c r="A724" s="129" t="s">
        <v>410</v>
      </c>
      <c r="B724" s="129">
        <v>0</v>
      </c>
      <c r="C724" s="129" t="s">
        <v>407</v>
      </c>
      <c r="D724" s="130" t="s">
        <v>407</v>
      </c>
      <c r="E724" s="130" t="s">
        <v>38</v>
      </c>
      <c r="F724" s="130" t="s">
        <v>340</v>
      </c>
      <c r="G724" s="129">
        <v>2031</v>
      </c>
      <c r="H724" s="130" t="s">
        <v>133</v>
      </c>
      <c r="I724" s="130" t="s">
        <v>175</v>
      </c>
      <c r="J724" s="130">
        <v>1157711.59765625</v>
      </c>
      <c r="K724" s="130">
        <v>1950.3501374381899</v>
      </c>
    </row>
    <row r="725" spans="1:11" x14ac:dyDescent="0.5">
      <c r="A725" s="129" t="s">
        <v>410</v>
      </c>
      <c r="B725" s="129">
        <v>0</v>
      </c>
      <c r="C725" s="129" t="s">
        <v>407</v>
      </c>
      <c r="D725" s="130" t="s">
        <v>407</v>
      </c>
      <c r="E725" s="130" t="s">
        <v>38</v>
      </c>
      <c r="F725" s="130" t="s">
        <v>340</v>
      </c>
      <c r="G725" s="129">
        <v>2031</v>
      </c>
      <c r="H725" s="130" t="s">
        <v>134</v>
      </c>
      <c r="I725" s="130" t="s">
        <v>176</v>
      </c>
      <c r="J725" s="130">
        <v>363.15948486328102</v>
      </c>
      <c r="K725" s="130">
        <v>0.611800119061227</v>
      </c>
    </row>
    <row r="726" spans="1:11" x14ac:dyDescent="0.5">
      <c r="A726" s="129" t="s">
        <v>410</v>
      </c>
      <c r="B726" s="129">
        <v>0</v>
      </c>
      <c r="C726" s="129" t="s">
        <v>407</v>
      </c>
      <c r="D726" s="130" t="s">
        <v>407</v>
      </c>
      <c r="E726" s="130" t="s">
        <v>38</v>
      </c>
      <c r="F726" s="130" t="s">
        <v>340</v>
      </c>
      <c r="G726" s="129">
        <v>2031</v>
      </c>
      <c r="H726" s="130" t="s">
        <v>134</v>
      </c>
      <c r="I726" s="130" t="s">
        <v>177</v>
      </c>
      <c r="J726" s="130">
        <v>363.15948486328102</v>
      </c>
      <c r="K726" s="130">
        <v>0.611800119061227</v>
      </c>
    </row>
    <row r="727" spans="1:11" x14ac:dyDescent="0.5">
      <c r="A727" s="129" t="s">
        <v>410</v>
      </c>
      <c r="B727" s="129">
        <v>0</v>
      </c>
      <c r="C727" s="129" t="s">
        <v>407</v>
      </c>
      <c r="D727" s="130" t="s">
        <v>407</v>
      </c>
      <c r="E727" s="130" t="s">
        <v>38</v>
      </c>
      <c r="F727" s="130" t="s">
        <v>340</v>
      </c>
      <c r="G727" s="129">
        <v>2031</v>
      </c>
      <c r="H727" s="130" t="s">
        <v>135</v>
      </c>
      <c r="I727" s="130" t="s">
        <v>178</v>
      </c>
      <c r="J727" s="130">
        <v>1160.14523696899</v>
      </c>
      <c r="K727" s="130">
        <v>1.9544499086087299</v>
      </c>
    </row>
    <row r="728" spans="1:11" x14ac:dyDescent="0.5">
      <c r="A728" s="129" t="s">
        <v>410</v>
      </c>
      <c r="B728" s="129">
        <v>0</v>
      </c>
      <c r="C728" s="129" t="s">
        <v>407</v>
      </c>
      <c r="D728" s="130" t="s">
        <v>407</v>
      </c>
      <c r="E728" s="130" t="s">
        <v>41</v>
      </c>
      <c r="F728" s="130" t="s">
        <v>445</v>
      </c>
      <c r="G728" s="129">
        <v>2031</v>
      </c>
      <c r="H728" s="130" t="s">
        <v>133</v>
      </c>
      <c r="I728" s="130" t="s">
        <v>174</v>
      </c>
      <c r="J728" s="130">
        <v>24252.26953125</v>
      </c>
      <c r="K728" s="130">
        <v>1178.1002376551401</v>
      </c>
    </row>
    <row r="729" spans="1:11" x14ac:dyDescent="0.5">
      <c r="A729" s="129" t="s">
        <v>410</v>
      </c>
      <c r="B729" s="129">
        <v>0</v>
      </c>
      <c r="C729" s="129" t="s">
        <v>407</v>
      </c>
      <c r="D729" s="130" t="s">
        <v>407</v>
      </c>
      <c r="E729" s="130" t="s">
        <v>41</v>
      </c>
      <c r="F729" s="130" t="s">
        <v>445</v>
      </c>
      <c r="G729" s="129">
        <v>2031</v>
      </c>
      <c r="H729" s="130" t="s">
        <v>133</v>
      </c>
      <c r="I729" s="130" t="s">
        <v>175</v>
      </c>
      <c r="J729" s="130">
        <v>24252.26953125</v>
      </c>
      <c r="K729" s="130">
        <v>1178.1002376551401</v>
      </c>
    </row>
    <row r="730" spans="1:11" x14ac:dyDescent="0.5">
      <c r="A730" s="129" t="s">
        <v>410</v>
      </c>
      <c r="B730" s="129">
        <v>0</v>
      </c>
      <c r="C730" s="129" t="s">
        <v>407</v>
      </c>
      <c r="D730" s="130" t="s">
        <v>407</v>
      </c>
      <c r="E730" s="130" t="s">
        <v>41</v>
      </c>
      <c r="F730" s="130" t="s">
        <v>445</v>
      </c>
      <c r="G730" s="129">
        <v>2031</v>
      </c>
      <c r="H730" s="130" t="s">
        <v>134</v>
      </c>
      <c r="I730" s="130" t="s">
        <v>176</v>
      </c>
      <c r="J730" s="130">
        <v>6.1140189170837402</v>
      </c>
      <c r="K730" s="130">
        <v>0.29700000926530701</v>
      </c>
    </row>
    <row r="731" spans="1:11" x14ac:dyDescent="0.5">
      <c r="A731" s="129" t="s">
        <v>410</v>
      </c>
      <c r="B731" s="129">
        <v>0</v>
      </c>
      <c r="C731" s="129" t="s">
        <v>407</v>
      </c>
      <c r="D731" s="130" t="s">
        <v>407</v>
      </c>
      <c r="E731" s="130" t="s">
        <v>41</v>
      </c>
      <c r="F731" s="130" t="s">
        <v>445</v>
      </c>
      <c r="G731" s="129">
        <v>2031</v>
      </c>
      <c r="H731" s="130" t="s">
        <v>134</v>
      </c>
      <c r="I731" s="130" t="s">
        <v>177</v>
      </c>
      <c r="J731" s="130">
        <v>6.1140189170837402</v>
      </c>
      <c r="K731" s="130">
        <v>0.29700000926530701</v>
      </c>
    </row>
    <row r="732" spans="1:11" x14ac:dyDescent="0.5">
      <c r="A732" s="129" t="s">
        <v>410</v>
      </c>
      <c r="B732" s="129">
        <v>0</v>
      </c>
      <c r="C732" s="129" t="s">
        <v>407</v>
      </c>
      <c r="D732" s="130" t="s">
        <v>407</v>
      </c>
      <c r="E732" s="130" t="s">
        <v>38</v>
      </c>
      <c r="F732" s="130" t="s">
        <v>339</v>
      </c>
      <c r="G732" s="129">
        <v>2032</v>
      </c>
      <c r="H732" s="130" t="s">
        <v>133</v>
      </c>
      <c r="I732" s="130" t="s">
        <v>174</v>
      </c>
      <c r="J732" s="130">
        <v>1113987.3203125</v>
      </c>
      <c r="K732" s="130">
        <v>1950.3499592226501</v>
      </c>
    </row>
    <row r="733" spans="1:11" x14ac:dyDescent="0.5">
      <c r="A733" s="129" t="s">
        <v>410</v>
      </c>
      <c r="B733" s="129">
        <v>0</v>
      </c>
      <c r="C733" s="129" t="s">
        <v>407</v>
      </c>
      <c r="D733" s="130" t="s">
        <v>407</v>
      </c>
      <c r="E733" s="130" t="s">
        <v>38</v>
      </c>
      <c r="F733" s="130" t="s">
        <v>339</v>
      </c>
      <c r="G733" s="129">
        <v>2032</v>
      </c>
      <c r="H733" s="130" t="s">
        <v>133</v>
      </c>
      <c r="I733" s="130" t="s">
        <v>175</v>
      </c>
      <c r="J733" s="130">
        <v>1113987.3203125</v>
      </c>
      <c r="K733" s="130">
        <v>1950.3499592226501</v>
      </c>
    </row>
    <row r="734" spans="1:11" x14ac:dyDescent="0.5">
      <c r="A734" s="129" t="s">
        <v>410</v>
      </c>
      <c r="B734" s="129">
        <v>0</v>
      </c>
      <c r="C734" s="129" t="s">
        <v>407</v>
      </c>
      <c r="D734" s="130" t="s">
        <v>407</v>
      </c>
      <c r="E734" s="130" t="s">
        <v>38</v>
      </c>
      <c r="F734" s="130" t="s">
        <v>339</v>
      </c>
      <c r="G734" s="129">
        <v>2032</v>
      </c>
      <c r="H734" s="130" t="s">
        <v>134</v>
      </c>
      <c r="I734" s="130" t="s">
        <v>176</v>
      </c>
      <c r="J734" s="130">
        <v>263.168031692505</v>
      </c>
      <c r="K734" s="130">
        <v>0.46075011648750003</v>
      </c>
    </row>
    <row r="735" spans="1:11" x14ac:dyDescent="0.5">
      <c r="A735" s="129" t="s">
        <v>410</v>
      </c>
      <c r="B735" s="129">
        <v>0</v>
      </c>
      <c r="C735" s="129" t="s">
        <v>407</v>
      </c>
      <c r="D735" s="130" t="s">
        <v>407</v>
      </c>
      <c r="E735" s="130" t="s">
        <v>38</v>
      </c>
      <c r="F735" s="130" t="s">
        <v>339</v>
      </c>
      <c r="G735" s="129">
        <v>2032</v>
      </c>
      <c r="H735" s="130" t="s">
        <v>134</v>
      </c>
      <c r="I735" s="130" t="s">
        <v>177</v>
      </c>
      <c r="J735" s="130">
        <v>263.168031692505</v>
      </c>
      <c r="K735" s="130">
        <v>0.46075011648750003</v>
      </c>
    </row>
    <row r="736" spans="1:11" x14ac:dyDescent="0.5">
      <c r="A736" s="129" t="s">
        <v>410</v>
      </c>
      <c r="B736" s="129">
        <v>0</v>
      </c>
      <c r="C736" s="129" t="s">
        <v>407</v>
      </c>
      <c r="D736" s="130" t="s">
        <v>407</v>
      </c>
      <c r="E736" s="130" t="s">
        <v>38</v>
      </c>
      <c r="F736" s="130" t="s">
        <v>339</v>
      </c>
      <c r="G736" s="129">
        <v>2032</v>
      </c>
      <c r="H736" s="130" t="s">
        <v>135</v>
      </c>
      <c r="I736" s="130" t="s">
        <v>178</v>
      </c>
      <c r="J736" s="130">
        <v>1116.32884216309</v>
      </c>
      <c r="K736" s="130">
        <v>1.95444967657678</v>
      </c>
    </row>
    <row r="737" spans="1:11" x14ac:dyDescent="0.5">
      <c r="A737" s="129" t="s">
        <v>410</v>
      </c>
      <c r="B737" s="129">
        <v>0</v>
      </c>
      <c r="C737" s="129" t="s">
        <v>407</v>
      </c>
      <c r="D737" s="130" t="s">
        <v>407</v>
      </c>
      <c r="E737" s="130" t="s">
        <v>38</v>
      </c>
      <c r="F737" s="130" t="s">
        <v>340</v>
      </c>
      <c r="G737" s="129">
        <v>2032</v>
      </c>
      <c r="H737" s="130" t="s">
        <v>133</v>
      </c>
      <c r="I737" s="130" t="s">
        <v>174</v>
      </c>
      <c r="J737" s="130">
        <v>1133647.20703125</v>
      </c>
      <c r="K737" s="130">
        <v>1950.3498147764001</v>
      </c>
    </row>
    <row r="738" spans="1:11" x14ac:dyDescent="0.5">
      <c r="A738" s="129" t="s">
        <v>410</v>
      </c>
      <c r="B738" s="129">
        <v>0</v>
      </c>
      <c r="C738" s="129" t="s">
        <v>407</v>
      </c>
      <c r="D738" s="130" t="s">
        <v>407</v>
      </c>
      <c r="E738" s="130" t="s">
        <v>38</v>
      </c>
      <c r="F738" s="130" t="s">
        <v>340</v>
      </c>
      <c r="G738" s="129">
        <v>2032</v>
      </c>
      <c r="H738" s="130" t="s">
        <v>133</v>
      </c>
      <c r="I738" s="130" t="s">
        <v>175</v>
      </c>
      <c r="J738" s="130">
        <v>1133647.20703125</v>
      </c>
      <c r="K738" s="130">
        <v>1950.3498147764001</v>
      </c>
    </row>
    <row r="739" spans="1:11" x14ac:dyDescent="0.5">
      <c r="A739" s="129" t="s">
        <v>410</v>
      </c>
      <c r="B739" s="129">
        <v>0</v>
      </c>
      <c r="C739" s="129" t="s">
        <v>407</v>
      </c>
      <c r="D739" s="130" t="s">
        <v>407</v>
      </c>
      <c r="E739" s="130" t="s">
        <v>38</v>
      </c>
      <c r="F739" s="130" t="s">
        <v>340</v>
      </c>
      <c r="G739" s="129">
        <v>2032</v>
      </c>
      <c r="H739" s="130" t="s">
        <v>134</v>
      </c>
      <c r="I739" s="130" t="s">
        <v>176</v>
      </c>
      <c r="J739" s="130">
        <v>355.61079406738298</v>
      </c>
      <c r="K739" s="130">
        <v>0.61180005324335895</v>
      </c>
    </row>
    <row r="740" spans="1:11" x14ac:dyDescent="0.5">
      <c r="A740" s="129" t="s">
        <v>410</v>
      </c>
      <c r="B740" s="129">
        <v>0</v>
      </c>
      <c r="C740" s="129" t="s">
        <v>407</v>
      </c>
      <c r="D740" s="130" t="s">
        <v>407</v>
      </c>
      <c r="E740" s="130" t="s">
        <v>38</v>
      </c>
      <c r="F740" s="130" t="s">
        <v>340</v>
      </c>
      <c r="G740" s="129">
        <v>2032</v>
      </c>
      <c r="H740" s="130" t="s">
        <v>134</v>
      </c>
      <c r="I740" s="130" t="s">
        <v>177</v>
      </c>
      <c r="J740" s="130">
        <v>355.61079406738298</v>
      </c>
      <c r="K740" s="130">
        <v>0.61180005324335895</v>
      </c>
    </row>
    <row r="741" spans="1:11" x14ac:dyDescent="0.5">
      <c r="A741" s="129" t="s">
        <v>410</v>
      </c>
      <c r="B741" s="129">
        <v>0</v>
      </c>
      <c r="C741" s="129" t="s">
        <v>407</v>
      </c>
      <c r="D741" s="130" t="s">
        <v>407</v>
      </c>
      <c r="E741" s="130" t="s">
        <v>38</v>
      </c>
      <c r="F741" s="130" t="s">
        <v>340</v>
      </c>
      <c r="G741" s="129">
        <v>2032</v>
      </c>
      <c r="H741" s="130" t="s">
        <v>135</v>
      </c>
      <c r="I741" s="130" t="s">
        <v>178</v>
      </c>
      <c r="J741" s="130">
        <v>1136.0302429199201</v>
      </c>
      <c r="K741" s="130">
        <v>1.95444962630746</v>
      </c>
    </row>
    <row r="742" spans="1:11" x14ac:dyDescent="0.5">
      <c r="A742" s="129" t="s">
        <v>410</v>
      </c>
      <c r="B742" s="129">
        <v>0</v>
      </c>
      <c r="C742" s="129" t="s">
        <v>407</v>
      </c>
      <c r="D742" s="130" t="s">
        <v>407</v>
      </c>
      <c r="E742" s="130" t="s">
        <v>41</v>
      </c>
      <c r="F742" s="130" t="s">
        <v>445</v>
      </c>
      <c r="G742" s="129">
        <v>2032</v>
      </c>
      <c r="H742" s="130" t="s">
        <v>133</v>
      </c>
      <c r="I742" s="130" t="s">
        <v>174</v>
      </c>
      <c r="J742" s="130">
        <v>19299.419921875</v>
      </c>
      <c r="K742" s="130">
        <v>1178.0997323255101</v>
      </c>
    </row>
    <row r="743" spans="1:11" x14ac:dyDescent="0.5">
      <c r="A743" s="129" t="s">
        <v>410</v>
      </c>
      <c r="B743" s="129">
        <v>0</v>
      </c>
      <c r="C743" s="129" t="s">
        <v>407</v>
      </c>
      <c r="D743" s="130" t="s">
        <v>407</v>
      </c>
      <c r="E743" s="130" t="s">
        <v>41</v>
      </c>
      <c r="F743" s="130" t="s">
        <v>445</v>
      </c>
      <c r="G743" s="129">
        <v>2032</v>
      </c>
      <c r="H743" s="130" t="s">
        <v>133</v>
      </c>
      <c r="I743" s="130" t="s">
        <v>175</v>
      </c>
      <c r="J743" s="130">
        <v>19299.419921875</v>
      </c>
      <c r="K743" s="130">
        <v>1178.0997323255101</v>
      </c>
    </row>
    <row r="744" spans="1:11" x14ac:dyDescent="0.5">
      <c r="A744" s="129" t="s">
        <v>410</v>
      </c>
      <c r="B744" s="129">
        <v>0</v>
      </c>
      <c r="C744" s="129" t="s">
        <v>407</v>
      </c>
      <c r="D744" s="130" t="s">
        <v>407</v>
      </c>
      <c r="E744" s="130" t="s">
        <v>41</v>
      </c>
      <c r="F744" s="130" t="s">
        <v>445</v>
      </c>
      <c r="G744" s="129">
        <v>2032</v>
      </c>
      <c r="H744" s="130" t="s">
        <v>134</v>
      </c>
      <c r="I744" s="130" t="s">
        <v>176</v>
      </c>
      <c r="J744" s="130">
        <v>4.8653998374939</v>
      </c>
      <c r="K744" s="130">
        <v>0.29699995575628202</v>
      </c>
    </row>
    <row r="745" spans="1:11" x14ac:dyDescent="0.5">
      <c r="A745" s="129" t="s">
        <v>410</v>
      </c>
      <c r="B745" s="129">
        <v>0</v>
      </c>
      <c r="C745" s="129" t="s">
        <v>407</v>
      </c>
      <c r="D745" s="130" t="s">
        <v>407</v>
      </c>
      <c r="E745" s="130" t="s">
        <v>41</v>
      </c>
      <c r="F745" s="130" t="s">
        <v>445</v>
      </c>
      <c r="G745" s="129">
        <v>2032</v>
      </c>
      <c r="H745" s="130" t="s">
        <v>134</v>
      </c>
      <c r="I745" s="130" t="s">
        <v>177</v>
      </c>
      <c r="J745" s="130">
        <v>4.8653998374939</v>
      </c>
      <c r="K745" s="130">
        <v>0.29699995575628202</v>
      </c>
    </row>
    <row r="746" spans="1:11" x14ac:dyDescent="0.5">
      <c r="A746" s="129" t="s">
        <v>410</v>
      </c>
      <c r="B746" s="129">
        <v>0</v>
      </c>
      <c r="C746" s="129" t="s">
        <v>407</v>
      </c>
      <c r="D746" s="130" t="s">
        <v>407</v>
      </c>
      <c r="E746" s="130" t="s">
        <v>38</v>
      </c>
      <c r="F746" s="130" t="s">
        <v>339</v>
      </c>
      <c r="G746" s="129">
        <v>2033</v>
      </c>
      <c r="H746" s="130" t="s">
        <v>133</v>
      </c>
      <c r="I746" s="130" t="s">
        <v>174</v>
      </c>
      <c r="J746" s="130">
        <v>1104000.36328125</v>
      </c>
      <c r="K746" s="130">
        <v>1952.2077136125799</v>
      </c>
    </row>
    <row r="747" spans="1:11" x14ac:dyDescent="0.5">
      <c r="A747" s="129" t="s">
        <v>410</v>
      </c>
      <c r="B747" s="129">
        <v>0</v>
      </c>
      <c r="C747" s="129" t="s">
        <v>407</v>
      </c>
      <c r="D747" s="130" t="s">
        <v>407</v>
      </c>
      <c r="E747" s="130" t="s">
        <v>38</v>
      </c>
      <c r="F747" s="130" t="s">
        <v>339</v>
      </c>
      <c r="G747" s="129">
        <v>2033</v>
      </c>
      <c r="H747" s="130" t="s">
        <v>133</v>
      </c>
      <c r="I747" s="130" t="s">
        <v>175</v>
      </c>
      <c r="J747" s="130">
        <v>1104000.36328125</v>
      </c>
      <c r="K747" s="130">
        <v>1952.2077136125799</v>
      </c>
    </row>
    <row r="748" spans="1:11" x14ac:dyDescent="0.5">
      <c r="A748" s="129" t="s">
        <v>410</v>
      </c>
      <c r="B748" s="129">
        <v>0</v>
      </c>
      <c r="C748" s="129" t="s">
        <v>407</v>
      </c>
      <c r="D748" s="130" t="s">
        <v>407</v>
      </c>
      <c r="E748" s="130" t="s">
        <v>38</v>
      </c>
      <c r="F748" s="130" t="s">
        <v>339</v>
      </c>
      <c r="G748" s="129">
        <v>2033</v>
      </c>
      <c r="H748" s="130" t="s">
        <v>134</v>
      </c>
      <c r="I748" s="130" t="s">
        <v>176</v>
      </c>
      <c r="J748" s="130">
        <v>260.80872058868403</v>
      </c>
      <c r="K748" s="130">
        <v>0.46118899468054902</v>
      </c>
    </row>
    <row r="749" spans="1:11" x14ac:dyDescent="0.5">
      <c r="A749" s="129" t="s">
        <v>410</v>
      </c>
      <c r="B749" s="129">
        <v>0</v>
      </c>
      <c r="C749" s="129" t="s">
        <v>407</v>
      </c>
      <c r="D749" s="130" t="s">
        <v>407</v>
      </c>
      <c r="E749" s="130" t="s">
        <v>38</v>
      </c>
      <c r="F749" s="130" t="s">
        <v>339</v>
      </c>
      <c r="G749" s="129">
        <v>2033</v>
      </c>
      <c r="H749" s="130" t="s">
        <v>134</v>
      </c>
      <c r="I749" s="130" t="s">
        <v>177</v>
      </c>
      <c r="J749" s="130">
        <v>260.80872058868403</v>
      </c>
      <c r="K749" s="130">
        <v>0.46118899468054902</v>
      </c>
    </row>
    <row r="750" spans="1:11" x14ac:dyDescent="0.5">
      <c r="A750" s="129" t="s">
        <v>410</v>
      </c>
      <c r="B750" s="129">
        <v>0</v>
      </c>
      <c r="C750" s="129" t="s">
        <v>407</v>
      </c>
      <c r="D750" s="130" t="s">
        <v>407</v>
      </c>
      <c r="E750" s="130" t="s">
        <v>38</v>
      </c>
      <c r="F750" s="130" t="s">
        <v>339</v>
      </c>
      <c r="G750" s="129">
        <v>2033</v>
      </c>
      <c r="H750" s="130" t="s">
        <v>135</v>
      </c>
      <c r="I750" s="130" t="s">
        <v>178</v>
      </c>
      <c r="J750" s="130">
        <v>1106.3208770752001</v>
      </c>
      <c r="K750" s="130">
        <v>1.95631133816983</v>
      </c>
    </row>
    <row r="751" spans="1:11" x14ac:dyDescent="0.5">
      <c r="A751" s="129" t="s">
        <v>410</v>
      </c>
      <c r="B751" s="129">
        <v>0</v>
      </c>
      <c r="C751" s="129" t="s">
        <v>407</v>
      </c>
      <c r="D751" s="130" t="s">
        <v>407</v>
      </c>
      <c r="E751" s="130" t="s">
        <v>38</v>
      </c>
      <c r="F751" s="130" t="s">
        <v>340</v>
      </c>
      <c r="G751" s="129">
        <v>2033</v>
      </c>
      <c r="H751" s="130" t="s">
        <v>133</v>
      </c>
      <c r="I751" s="130" t="s">
        <v>174</v>
      </c>
      <c r="J751" s="130">
        <v>1092766.11328125</v>
      </c>
      <c r="K751" s="130">
        <v>1952.22647908369</v>
      </c>
    </row>
    <row r="752" spans="1:11" x14ac:dyDescent="0.5">
      <c r="A752" s="129" t="s">
        <v>410</v>
      </c>
      <c r="B752" s="129">
        <v>0</v>
      </c>
      <c r="C752" s="129" t="s">
        <v>407</v>
      </c>
      <c r="D752" s="130" t="s">
        <v>407</v>
      </c>
      <c r="E752" s="130" t="s">
        <v>38</v>
      </c>
      <c r="F752" s="130" t="s">
        <v>340</v>
      </c>
      <c r="G752" s="129">
        <v>2033</v>
      </c>
      <c r="H752" s="130" t="s">
        <v>133</v>
      </c>
      <c r="I752" s="130" t="s">
        <v>175</v>
      </c>
      <c r="J752" s="130">
        <v>1092766.11328125</v>
      </c>
      <c r="K752" s="130">
        <v>1952.22647908369</v>
      </c>
    </row>
    <row r="753" spans="1:11" x14ac:dyDescent="0.5">
      <c r="A753" s="129" t="s">
        <v>410</v>
      </c>
      <c r="B753" s="129">
        <v>0</v>
      </c>
      <c r="C753" s="129" t="s">
        <v>407</v>
      </c>
      <c r="D753" s="130" t="s">
        <v>407</v>
      </c>
      <c r="E753" s="130" t="s">
        <v>38</v>
      </c>
      <c r="F753" s="130" t="s">
        <v>340</v>
      </c>
      <c r="G753" s="129">
        <v>2033</v>
      </c>
      <c r="H753" s="130" t="s">
        <v>134</v>
      </c>
      <c r="I753" s="130" t="s">
        <v>176</v>
      </c>
      <c r="J753" s="130">
        <v>342.78692245483398</v>
      </c>
      <c r="K753" s="130">
        <v>0.61238871505053405</v>
      </c>
    </row>
    <row r="754" spans="1:11" x14ac:dyDescent="0.5">
      <c r="A754" s="129" t="s">
        <v>410</v>
      </c>
      <c r="B754" s="129">
        <v>0</v>
      </c>
      <c r="C754" s="129" t="s">
        <v>407</v>
      </c>
      <c r="D754" s="130" t="s">
        <v>407</v>
      </c>
      <c r="E754" s="130" t="s">
        <v>38</v>
      </c>
      <c r="F754" s="130" t="s">
        <v>340</v>
      </c>
      <c r="G754" s="129">
        <v>2033</v>
      </c>
      <c r="H754" s="130" t="s">
        <v>134</v>
      </c>
      <c r="I754" s="130" t="s">
        <v>177</v>
      </c>
      <c r="J754" s="130">
        <v>342.78692245483398</v>
      </c>
      <c r="K754" s="130">
        <v>0.61238871505053405</v>
      </c>
    </row>
    <row r="755" spans="1:11" x14ac:dyDescent="0.5">
      <c r="A755" s="129" t="s">
        <v>410</v>
      </c>
      <c r="B755" s="129">
        <v>0</v>
      </c>
      <c r="C755" s="129" t="s">
        <v>407</v>
      </c>
      <c r="D755" s="130" t="s">
        <v>407</v>
      </c>
      <c r="E755" s="130" t="s">
        <v>38</v>
      </c>
      <c r="F755" s="130" t="s">
        <v>340</v>
      </c>
      <c r="G755" s="129">
        <v>2033</v>
      </c>
      <c r="H755" s="130" t="s">
        <v>135</v>
      </c>
      <c r="I755" s="130" t="s">
        <v>178</v>
      </c>
      <c r="J755" s="130">
        <v>1095.0632019043001</v>
      </c>
      <c r="K755" s="130">
        <v>1.9563301240536299</v>
      </c>
    </row>
    <row r="756" spans="1:11" x14ac:dyDescent="0.5">
      <c r="A756" s="129" t="s">
        <v>410</v>
      </c>
      <c r="B756" s="129">
        <v>0</v>
      </c>
      <c r="C756" s="129" t="s">
        <v>407</v>
      </c>
      <c r="D756" s="130" t="s">
        <v>407</v>
      </c>
      <c r="E756" s="130" t="s">
        <v>41</v>
      </c>
      <c r="F756" s="130" t="s">
        <v>445</v>
      </c>
      <c r="G756" s="129">
        <v>2033</v>
      </c>
      <c r="H756" s="130" t="s">
        <v>133</v>
      </c>
      <c r="I756" s="130" t="s">
        <v>174</v>
      </c>
      <c r="J756" s="130">
        <v>14211.380859375</v>
      </c>
      <c r="K756" s="130">
        <v>1178.0996567301299</v>
      </c>
    </row>
    <row r="757" spans="1:11" x14ac:dyDescent="0.5">
      <c r="A757" s="129" t="s">
        <v>410</v>
      </c>
      <c r="B757" s="129">
        <v>0</v>
      </c>
      <c r="C757" s="129" t="s">
        <v>407</v>
      </c>
      <c r="D757" s="130" t="s">
        <v>407</v>
      </c>
      <c r="E757" s="130" t="s">
        <v>41</v>
      </c>
      <c r="F757" s="130" t="s">
        <v>445</v>
      </c>
      <c r="G757" s="129">
        <v>2033</v>
      </c>
      <c r="H757" s="130" t="s">
        <v>133</v>
      </c>
      <c r="I757" s="130" t="s">
        <v>175</v>
      </c>
      <c r="J757" s="130">
        <v>14211.380859375</v>
      </c>
      <c r="K757" s="130">
        <v>1178.0996567301299</v>
      </c>
    </row>
    <row r="758" spans="1:11" x14ac:dyDescent="0.5">
      <c r="A758" s="129" t="s">
        <v>410</v>
      </c>
      <c r="B758" s="129">
        <v>0</v>
      </c>
      <c r="C758" s="129" t="s">
        <v>407</v>
      </c>
      <c r="D758" s="130" t="s">
        <v>407</v>
      </c>
      <c r="E758" s="130" t="s">
        <v>41</v>
      </c>
      <c r="F758" s="130" t="s">
        <v>445</v>
      </c>
      <c r="G758" s="129">
        <v>2033</v>
      </c>
      <c r="H758" s="130" t="s">
        <v>134</v>
      </c>
      <c r="I758" s="130" t="s">
        <v>176</v>
      </c>
      <c r="J758" s="130">
        <v>3.5827009677886998</v>
      </c>
      <c r="K758" s="130">
        <v>0.29699990671155102</v>
      </c>
    </row>
    <row r="759" spans="1:11" x14ac:dyDescent="0.5">
      <c r="A759" s="129" t="s">
        <v>410</v>
      </c>
      <c r="B759" s="129">
        <v>0</v>
      </c>
      <c r="C759" s="129" t="s">
        <v>407</v>
      </c>
      <c r="D759" s="130" t="s">
        <v>407</v>
      </c>
      <c r="E759" s="130" t="s">
        <v>41</v>
      </c>
      <c r="F759" s="130" t="s">
        <v>445</v>
      </c>
      <c r="G759" s="129">
        <v>2033</v>
      </c>
      <c r="H759" s="130" t="s">
        <v>134</v>
      </c>
      <c r="I759" s="130" t="s">
        <v>177</v>
      </c>
      <c r="J759" s="130">
        <v>3.5827009677886998</v>
      </c>
      <c r="K759" s="130">
        <v>0.29699990671155102</v>
      </c>
    </row>
    <row r="760" spans="1:11" x14ac:dyDescent="0.5">
      <c r="A760" s="129" t="s">
        <v>410</v>
      </c>
      <c r="B760" s="129">
        <v>0</v>
      </c>
      <c r="C760" s="129" t="s">
        <v>407</v>
      </c>
      <c r="D760" s="130" t="s">
        <v>407</v>
      </c>
      <c r="E760" s="130" t="s">
        <v>38</v>
      </c>
      <c r="F760" s="130" t="s">
        <v>339</v>
      </c>
      <c r="G760" s="129">
        <v>2034</v>
      </c>
      <c r="H760" s="130" t="s">
        <v>133</v>
      </c>
      <c r="I760" s="130" t="s">
        <v>174</v>
      </c>
      <c r="J760" s="130">
        <v>1098371.81640625</v>
      </c>
      <c r="K760" s="130">
        <v>1952.8134887787301</v>
      </c>
    </row>
    <row r="761" spans="1:11" x14ac:dyDescent="0.5">
      <c r="A761" s="129" t="s">
        <v>410</v>
      </c>
      <c r="B761" s="129">
        <v>0</v>
      </c>
      <c r="C761" s="129" t="s">
        <v>407</v>
      </c>
      <c r="D761" s="130" t="s">
        <v>407</v>
      </c>
      <c r="E761" s="130" t="s">
        <v>38</v>
      </c>
      <c r="F761" s="130" t="s">
        <v>339</v>
      </c>
      <c r="G761" s="129">
        <v>2034</v>
      </c>
      <c r="H761" s="130" t="s">
        <v>133</v>
      </c>
      <c r="I761" s="130" t="s">
        <v>175</v>
      </c>
      <c r="J761" s="130">
        <v>1098371.81640625</v>
      </c>
      <c r="K761" s="130">
        <v>1952.8134887787301</v>
      </c>
    </row>
    <row r="762" spans="1:11" x14ac:dyDescent="0.5">
      <c r="A762" s="129" t="s">
        <v>410</v>
      </c>
      <c r="B762" s="129">
        <v>0</v>
      </c>
      <c r="C762" s="129" t="s">
        <v>407</v>
      </c>
      <c r="D762" s="130" t="s">
        <v>407</v>
      </c>
      <c r="E762" s="130" t="s">
        <v>38</v>
      </c>
      <c r="F762" s="130" t="s">
        <v>339</v>
      </c>
      <c r="G762" s="129">
        <v>2034</v>
      </c>
      <c r="H762" s="130" t="s">
        <v>134</v>
      </c>
      <c r="I762" s="130" t="s">
        <v>176</v>
      </c>
      <c r="J762" s="130">
        <v>259.47903251647898</v>
      </c>
      <c r="K762" s="130">
        <v>0.46133209833742</v>
      </c>
    </row>
    <row r="763" spans="1:11" x14ac:dyDescent="0.5">
      <c r="A763" s="129" t="s">
        <v>410</v>
      </c>
      <c r="B763" s="129">
        <v>0</v>
      </c>
      <c r="C763" s="129" t="s">
        <v>407</v>
      </c>
      <c r="D763" s="130" t="s">
        <v>407</v>
      </c>
      <c r="E763" s="130" t="s">
        <v>38</v>
      </c>
      <c r="F763" s="130" t="s">
        <v>339</v>
      </c>
      <c r="G763" s="129">
        <v>2034</v>
      </c>
      <c r="H763" s="130" t="s">
        <v>134</v>
      </c>
      <c r="I763" s="130" t="s">
        <v>177</v>
      </c>
      <c r="J763" s="130">
        <v>259.47903251647898</v>
      </c>
      <c r="K763" s="130">
        <v>0.46133209833742</v>
      </c>
    </row>
    <row r="764" spans="1:11" x14ac:dyDescent="0.5">
      <c r="A764" s="129" t="s">
        <v>410</v>
      </c>
      <c r="B764" s="129">
        <v>0</v>
      </c>
      <c r="C764" s="129" t="s">
        <v>407</v>
      </c>
      <c r="D764" s="130" t="s">
        <v>407</v>
      </c>
      <c r="E764" s="130" t="s">
        <v>38</v>
      </c>
      <c r="F764" s="130" t="s">
        <v>339</v>
      </c>
      <c r="G764" s="129">
        <v>2034</v>
      </c>
      <c r="H764" s="130" t="s">
        <v>135</v>
      </c>
      <c r="I764" s="130" t="s">
        <v>178</v>
      </c>
      <c r="J764" s="130">
        <v>1100.6805076599101</v>
      </c>
      <c r="K764" s="130">
        <v>1.95691833365145</v>
      </c>
    </row>
    <row r="765" spans="1:11" x14ac:dyDescent="0.5">
      <c r="A765" s="129" t="s">
        <v>410</v>
      </c>
      <c r="B765" s="129">
        <v>0</v>
      </c>
      <c r="C765" s="129" t="s">
        <v>407</v>
      </c>
      <c r="D765" s="130" t="s">
        <v>407</v>
      </c>
      <c r="E765" s="130" t="s">
        <v>38</v>
      </c>
      <c r="F765" s="130" t="s">
        <v>340</v>
      </c>
      <c r="G765" s="129">
        <v>2034</v>
      </c>
      <c r="H765" s="130" t="s">
        <v>133</v>
      </c>
      <c r="I765" s="130" t="s">
        <v>174</v>
      </c>
      <c r="J765" s="130">
        <v>1085366.96875</v>
      </c>
      <c r="K765" s="130">
        <v>1952.8428925722701</v>
      </c>
    </row>
    <row r="766" spans="1:11" x14ac:dyDescent="0.5">
      <c r="A766" s="129" t="s">
        <v>410</v>
      </c>
      <c r="B766" s="129">
        <v>0</v>
      </c>
      <c r="C766" s="129" t="s">
        <v>407</v>
      </c>
      <c r="D766" s="130" t="s">
        <v>407</v>
      </c>
      <c r="E766" s="130" t="s">
        <v>38</v>
      </c>
      <c r="F766" s="130" t="s">
        <v>340</v>
      </c>
      <c r="G766" s="129">
        <v>2034</v>
      </c>
      <c r="H766" s="130" t="s">
        <v>133</v>
      </c>
      <c r="I766" s="130" t="s">
        <v>175</v>
      </c>
      <c r="J766" s="130">
        <v>1085366.96875</v>
      </c>
      <c r="K766" s="130">
        <v>1952.8428925722701</v>
      </c>
    </row>
    <row r="767" spans="1:11" x14ac:dyDescent="0.5">
      <c r="A767" s="129" t="s">
        <v>410</v>
      </c>
      <c r="B767" s="129">
        <v>0</v>
      </c>
      <c r="C767" s="129" t="s">
        <v>407</v>
      </c>
      <c r="D767" s="130" t="s">
        <v>407</v>
      </c>
      <c r="E767" s="130" t="s">
        <v>38</v>
      </c>
      <c r="F767" s="130" t="s">
        <v>340</v>
      </c>
      <c r="G767" s="129">
        <v>2034</v>
      </c>
      <c r="H767" s="130" t="s">
        <v>134</v>
      </c>
      <c r="I767" s="130" t="s">
        <v>176</v>
      </c>
      <c r="J767" s="130">
        <v>340.46589756012003</v>
      </c>
      <c r="K767" s="130">
        <v>0.61258208293984395</v>
      </c>
    </row>
    <row r="768" spans="1:11" x14ac:dyDescent="0.5">
      <c r="A768" s="129" t="s">
        <v>410</v>
      </c>
      <c r="B768" s="129">
        <v>0</v>
      </c>
      <c r="C768" s="129" t="s">
        <v>407</v>
      </c>
      <c r="D768" s="130" t="s">
        <v>407</v>
      </c>
      <c r="E768" s="130" t="s">
        <v>38</v>
      </c>
      <c r="F768" s="130" t="s">
        <v>340</v>
      </c>
      <c r="G768" s="129">
        <v>2034</v>
      </c>
      <c r="H768" s="130" t="s">
        <v>134</v>
      </c>
      <c r="I768" s="130" t="s">
        <v>177</v>
      </c>
      <c r="J768" s="130">
        <v>340.46589756012003</v>
      </c>
      <c r="K768" s="130">
        <v>0.61258208293984395</v>
      </c>
    </row>
    <row r="769" spans="1:11" x14ac:dyDescent="0.5">
      <c r="A769" s="129" t="s">
        <v>410</v>
      </c>
      <c r="B769" s="129">
        <v>0</v>
      </c>
      <c r="C769" s="129" t="s">
        <v>407</v>
      </c>
      <c r="D769" s="130" t="s">
        <v>407</v>
      </c>
      <c r="E769" s="130" t="s">
        <v>38</v>
      </c>
      <c r="F769" s="130" t="s">
        <v>340</v>
      </c>
      <c r="G769" s="129">
        <v>2034</v>
      </c>
      <c r="H769" s="130" t="s">
        <v>135</v>
      </c>
      <c r="I769" s="130" t="s">
        <v>178</v>
      </c>
      <c r="J769" s="130">
        <v>1087.6485099792501</v>
      </c>
      <c r="K769" s="130">
        <v>1.9569478165218701</v>
      </c>
    </row>
    <row r="770" spans="1:11" x14ac:dyDescent="0.5">
      <c r="A770" s="129" t="s">
        <v>410</v>
      </c>
      <c r="B770" s="129">
        <v>0</v>
      </c>
      <c r="C770" s="129" t="s">
        <v>407</v>
      </c>
      <c r="D770" s="130" t="s">
        <v>407</v>
      </c>
      <c r="E770" s="130" t="s">
        <v>38</v>
      </c>
      <c r="F770" s="130" t="s">
        <v>339</v>
      </c>
      <c r="G770" s="129">
        <v>2035</v>
      </c>
      <c r="H770" s="130" t="s">
        <v>133</v>
      </c>
      <c r="I770" s="130" t="s">
        <v>174</v>
      </c>
      <c r="J770" s="130">
        <v>1184292.6953125</v>
      </c>
      <c r="K770" s="130">
        <v>1952.7394663786099</v>
      </c>
    </row>
    <row r="771" spans="1:11" x14ac:dyDescent="0.5">
      <c r="A771" s="129" t="s">
        <v>410</v>
      </c>
      <c r="B771" s="129">
        <v>0</v>
      </c>
      <c r="C771" s="129" t="s">
        <v>407</v>
      </c>
      <c r="D771" s="130" t="s">
        <v>407</v>
      </c>
      <c r="E771" s="130" t="s">
        <v>38</v>
      </c>
      <c r="F771" s="130" t="s">
        <v>339</v>
      </c>
      <c r="G771" s="129">
        <v>2035</v>
      </c>
      <c r="H771" s="130" t="s">
        <v>133</v>
      </c>
      <c r="I771" s="130" t="s">
        <v>175</v>
      </c>
      <c r="J771" s="130">
        <v>1184292.6953125</v>
      </c>
      <c r="K771" s="130">
        <v>1952.7394663786099</v>
      </c>
    </row>
    <row r="772" spans="1:11" x14ac:dyDescent="0.5">
      <c r="A772" s="129" t="s">
        <v>410</v>
      </c>
      <c r="B772" s="129">
        <v>0</v>
      </c>
      <c r="C772" s="129" t="s">
        <v>407</v>
      </c>
      <c r="D772" s="130" t="s">
        <v>407</v>
      </c>
      <c r="E772" s="130" t="s">
        <v>38</v>
      </c>
      <c r="F772" s="130" t="s">
        <v>339</v>
      </c>
      <c r="G772" s="129">
        <v>2035</v>
      </c>
      <c r="H772" s="130" t="s">
        <v>134</v>
      </c>
      <c r="I772" s="130" t="s">
        <v>176</v>
      </c>
      <c r="J772" s="130">
        <v>279.77696037292498</v>
      </c>
      <c r="K772" s="130">
        <v>0.461314585765352</v>
      </c>
    </row>
    <row r="773" spans="1:11" x14ac:dyDescent="0.5">
      <c r="A773" s="129" t="s">
        <v>410</v>
      </c>
      <c r="B773" s="129">
        <v>0</v>
      </c>
      <c r="C773" s="129" t="s">
        <v>407</v>
      </c>
      <c r="D773" s="130" t="s">
        <v>407</v>
      </c>
      <c r="E773" s="130" t="s">
        <v>38</v>
      </c>
      <c r="F773" s="130" t="s">
        <v>339</v>
      </c>
      <c r="G773" s="129">
        <v>2035</v>
      </c>
      <c r="H773" s="130" t="s">
        <v>134</v>
      </c>
      <c r="I773" s="130" t="s">
        <v>177</v>
      </c>
      <c r="J773" s="130">
        <v>279.77696037292498</v>
      </c>
      <c r="K773" s="130">
        <v>0.461314585765352</v>
      </c>
    </row>
    <row r="774" spans="1:11" x14ac:dyDescent="0.5">
      <c r="A774" s="129" t="s">
        <v>410</v>
      </c>
      <c r="B774" s="129">
        <v>0</v>
      </c>
      <c r="C774" s="129" t="s">
        <v>407</v>
      </c>
      <c r="D774" s="130" t="s">
        <v>407</v>
      </c>
      <c r="E774" s="130" t="s">
        <v>38</v>
      </c>
      <c r="F774" s="130" t="s">
        <v>339</v>
      </c>
      <c r="G774" s="129">
        <v>2035</v>
      </c>
      <c r="H774" s="130" t="s">
        <v>135</v>
      </c>
      <c r="I774" s="130" t="s">
        <v>178</v>
      </c>
      <c r="J774" s="130">
        <v>1186.7820663452101</v>
      </c>
      <c r="K774" s="130">
        <v>1.95684415989295</v>
      </c>
    </row>
    <row r="775" spans="1:11" x14ac:dyDescent="0.5">
      <c r="A775" s="129" t="s">
        <v>410</v>
      </c>
      <c r="B775" s="129">
        <v>0</v>
      </c>
      <c r="C775" s="129" t="s">
        <v>407</v>
      </c>
      <c r="D775" s="130" t="s">
        <v>407</v>
      </c>
      <c r="E775" s="130" t="s">
        <v>38</v>
      </c>
      <c r="F775" s="130" t="s">
        <v>340</v>
      </c>
      <c r="G775" s="129">
        <v>2035</v>
      </c>
      <c r="H775" s="130" t="s">
        <v>133</v>
      </c>
      <c r="I775" s="130" t="s">
        <v>174</v>
      </c>
      <c r="J775" s="130">
        <v>1171653.81640625</v>
      </c>
      <c r="K775" s="130">
        <v>1952.7654679406801</v>
      </c>
    </row>
    <row r="776" spans="1:11" x14ac:dyDescent="0.5">
      <c r="A776" s="129" t="s">
        <v>410</v>
      </c>
      <c r="B776" s="129">
        <v>0</v>
      </c>
      <c r="C776" s="129" t="s">
        <v>407</v>
      </c>
      <c r="D776" s="130" t="s">
        <v>407</v>
      </c>
      <c r="E776" s="130" t="s">
        <v>38</v>
      </c>
      <c r="F776" s="130" t="s">
        <v>340</v>
      </c>
      <c r="G776" s="129">
        <v>2035</v>
      </c>
      <c r="H776" s="130" t="s">
        <v>133</v>
      </c>
      <c r="I776" s="130" t="s">
        <v>175</v>
      </c>
      <c r="J776" s="130">
        <v>1171653.81640625</v>
      </c>
      <c r="K776" s="130">
        <v>1952.7654679406801</v>
      </c>
    </row>
    <row r="777" spans="1:11" x14ac:dyDescent="0.5">
      <c r="A777" s="129" t="s">
        <v>410</v>
      </c>
      <c r="B777" s="129">
        <v>0</v>
      </c>
      <c r="C777" s="129" t="s">
        <v>407</v>
      </c>
      <c r="D777" s="130" t="s">
        <v>407</v>
      </c>
      <c r="E777" s="130" t="s">
        <v>38</v>
      </c>
      <c r="F777" s="130" t="s">
        <v>340</v>
      </c>
      <c r="G777" s="129">
        <v>2035</v>
      </c>
      <c r="H777" s="130" t="s">
        <v>134</v>
      </c>
      <c r="I777" s="130" t="s">
        <v>176</v>
      </c>
      <c r="J777" s="130">
        <v>367.53297424316401</v>
      </c>
      <c r="K777" s="130">
        <v>0.61255778597881505</v>
      </c>
    </row>
    <row r="778" spans="1:11" x14ac:dyDescent="0.5">
      <c r="A778" s="129" t="s">
        <v>410</v>
      </c>
      <c r="B778" s="129">
        <v>0</v>
      </c>
      <c r="C778" s="129" t="s">
        <v>407</v>
      </c>
      <c r="D778" s="130" t="s">
        <v>407</v>
      </c>
      <c r="E778" s="130" t="s">
        <v>38</v>
      </c>
      <c r="F778" s="130" t="s">
        <v>340</v>
      </c>
      <c r="G778" s="129">
        <v>2035</v>
      </c>
      <c r="H778" s="130" t="s">
        <v>134</v>
      </c>
      <c r="I778" s="130" t="s">
        <v>177</v>
      </c>
      <c r="J778" s="130">
        <v>367.53297424316401</v>
      </c>
      <c r="K778" s="130">
        <v>0.61255778597881505</v>
      </c>
    </row>
    <row r="779" spans="1:11" x14ac:dyDescent="0.5">
      <c r="A779" s="129" t="s">
        <v>410</v>
      </c>
      <c r="B779" s="129">
        <v>0</v>
      </c>
      <c r="C779" s="129" t="s">
        <v>407</v>
      </c>
      <c r="D779" s="130" t="s">
        <v>407</v>
      </c>
      <c r="E779" s="130" t="s">
        <v>38</v>
      </c>
      <c r="F779" s="130" t="s">
        <v>340</v>
      </c>
      <c r="G779" s="129">
        <v>2035</v>
      </c>
      <c r="H779" s="130" t="s">
        <v>135</v>
      </c>
      <c r="I779" s="130" t="s">
        <v>178</v>
      </c>
      <c r="J779" s="130">
        <v>1174.1167335510299</v>
      </c>
      <c r="K779" s="130">
        <v>1.95687025329247</v>
      </c>
    </row>
    <row r="780" spans="1:11" x14ac:dyDescent="0.5">
      <c r="A780" s="129" t="s">
        <v>410</v>
      </c>
      <c r="B780" s="129">
        <v>0</v>
      </c>
      <c r="C780" s="129" t="s">
        <v>407</v>
      </c>
      <c r="D780" s="130" t="s">
        <v>407</v>
      </c>
      <c r="E780" s="130" t="s">
        <v>38</v>
      </c>
      <c r="F780" s="130" t="s">
        <v>339</v>
      </c>
      <c r="G780" s="129">
        <v>2036</v>
      </c>
      <c r="H780" s="130" t="s">
        <v>133</v>
      </c>
      <c r="I780" s="130" t="s">
        <v>174</v>
      </c>
      <c r="J780" s="130">
        <v>1149317.625</v>
      </c>
      <c r="K780" s="130">
        <v>1952.47561804879</v>
      </c>
    </row>
    <row r="781" spans="1:11" x14ac:dyDescent="0.5">
      <c r="A781" s="129" t="s">
        <v>410</v>
      </c>
      <c r="B781" s="129">
        <v>0</v>
      </c>
      <c r="C781" s="129" t="s">
        <v>407</v>
      </c>
      <c r="D781" s="130" t="s">
        <v>407</v>
      </c>
      <c r="E781" s="130" t="s">
        <v>38</v>
      </c>
      <c r="F781" s="130" t="s">
        <v>339</v>
      </c>
      <c r="G781" s="129">
        <v>2036</v>
      </c>
      <c r="H781" s="130" t="s">
        <v>133</v>
      </c>
      <c r="I781" s="130" t="s">
        <v>175</v>
      </c>
      <c r="J781" s="130">
        <v>1149317.625</v>
      </c>
      <c r="K781" s="130">
        <v>1952.47561804879</v>
      </c>
    </row>
    <row r="782" spans="1:11" x14ac:dyDescent="0.5">
      <c r="A782" s="129" t="s">
        <v>410</v>
      </c>
      <c r="B782" s="129">
        <v>0</v>
      </c>
      <c r="C782" s="129" t="s">
        <v>407</v>
      </c>
      <c r="D782" s="130" t="s">
        <v>407</v>
      </c>
      <c r="E782" s="130" t="s">
        <v>38</v>
      </c>
      <c r="F782" s="130" t="s">
        <v>339</v>
      </c>
      <c r="G782" s="129">
        <v>2036</v>
      </c>
      <c r="H782" s="130" t="s">
        <v>134</v>
      </c>
      <c r="I782" s="130" t="s">
        <v>176</v>
      </c>
      <c r="J782" s="130">
        <v>271.51445007324202</v>
      </c>
      <c r="K782" s="130">
        <v>0.46125226748757298</v>
      </c>
    </row>
    <row r="783" spans="1:11" x14ac:dyDescent="0.5">
      <c r="A783" s="129" t="s">
        <v>410</v>
      </c>
      <c r="B783" s="129">
        <v>0</v>
      </c>
      <c r="C783" s="129" t="s">
        <v>407</v>
      </c>
      <c r="D783" s="130" t="s">
        <v>407</v>
      </c>
      <c r="E783" s="130" t="s">
        <v>38</v>
      </c>
      <c r="F783" s="130" t="s">
        <v>339</v>
      </c>
      <c r="G783" s="129">
        <v>2036</v>
      </c>
      <c r="H783" s="130" t="s">
        <v>134</v>
      </c>
      <c r="I783" s="130" t="s">
        <v>177</v>
      </c>
      <c r="J783" s="130">
        <v>271.51445007324202</v>
      </c>
      <c r="K783" s="130">
        <v>0.46125226748757298</v>
      </c>
    </row>
    <row r="784" spans="1:11" x14ac:dyDescent="0.5">
      <c r="A784" s="129" t="s">
        <v>410</v>
      </c>
      <c r="B784" s="129">
        <v>0</v>
      </c>
      <c r="C784" s="129" t="s">
        <v>407</v>
      </c>
      <c r="D784" s="130" t="s">
        <v>407</v>
      </c>
      <c r="E784" s="130" t="s">
        <v>38</v>
      </c>
      <c r="F784" s="130" t="s">
        <v>339</v>
      </c>
      <c r="G784" s="129">
        <v>2036</v>
      </c>
      <c r="H784" s="130" t="s">
        <v>135</v>
      </c>
      <c r="I784" s="130" t="s">
        <v>178</v>
      </c>
      <c r="J784" s="130">
        <v>1151.7334480285599</v>
      </c>
      <c r="K784" s="130">
        <v>1.9565797009006001</v>
      </c>
    </row>
    <row r="785" spans="1:11" x14ac:dyDescent="0.5">
      <c r="A785" s="129" t="s">
        <v>410</v>
      </c>
      <c r="B785" s="129">
        <v>0</v>
      </c>
      <c r="C785" s="129" t="s">
        <v>407</v>
      </c>
      <c r="D785" s="130" t="s">
        <v>407</v>
      </c>
      <c r="E785" s="130" t="s">
        <v>38</v>
      </c>
      <c r="F785" s="130" t="s">
        <v>340</v>
      </c>
      <c r="G785" s="129">
        <v>2036</v>
      </c>
      <c r="H785" s="130" t="s">
        <v>133</v>
      </c>
      <c r="I785" s="130" t="s">
        <v>174</v>
      </c>
      <c r="J785" s="130">
        <v>1136101.7421875</v>
      </c>
      <c r="K785" s="130">
        <v>1952.50069531503</v>
      </c>
    </row>
    <row r="786" spans="1:11" x14ac:dyDescent="0.5">
      <c r="A786" s="129" t="s">
        <v>410</v>
      </c>
      <c r="B786" s="129">
        <v>0</v>
      </c>
      <c r="C786" s="129" t="s">
        <v>407</v>
      </c>
      <c r="D786" s="130" t="s">
        <v>407</v>
      </c>
      <c r="E786" s="130" t="s">
        <v>38</v>
      </c>
      <c r="F786" s="130" t="s">
        <v>340</v>
      </c>
      <c r="G786" s="129">
        <v>2036</v>
      </c>
      <c r="H786" s="130" t="s">
        <v>133</v>
      </c>
      <c r="I786" s="130" t="s">
        <v>175</v>
      </c>
      <c r="J786" s="130">
        <v>1136101.7421875</v>
      </c>
      <c r="K786" s="130">
        <v>1952.50069531503</v>
      </c>
    </row>
    <row r="787" spans="1:11" x14ac:dyDescent="0.5">
      <c r="A787" s="129" t="s">
        <v>410</v>
      </c>
      <c r="B787" s="129">
        <v>0</v>
      </c>
      <c r="C787" s="129" t="s">
        <v>407</v>
      </c>
      <c r="D787" s="130" t="s">
        <v>407</v>
      </c>
      <c r="E787" s="130" t="s">
        <v>38</v>
      </c>
      <c r="F787" s="130" t="s">
        <v>340</v>
      </c>
      <c r="G787" s="129">
        <v>2036</v>
      </c>
      <c r="H787" s="130" t="s">
        <v>134</v>
      </c>
      <c r="I787" s="130" t="s">
        <v>176</v>
      </c>
      <c r="J787" s="130">
        <v>356.38072204589798</v>
      </c>
      <c r="K787" s="130">
        <v>0.61247475460150302</v>
      </c>
    </row>
    <row r="788" spans="1:11" x14ac:dyDescent="0.5">
      <c r="A788" s="129" t="s">
        <v>410</v>
      </c>
      <c r="B788" s="129">
        <v>0</v>
      </c>
      <c r="C788" s="129" t="s">
        <v>407</v>
      </c>
      <c r="D788" s="130" t="s">
        <v>407</v>
      </c>
      <c r="E788" s="130" t="s">
        <v>38</v>
      </c>
      <c r="F788" s="130" t="s">
        <v>340</v>
      </c>
      <c r="G788" s="129">
        <v>2036</v>
      </c>
      <c r="H788" s="130" t="s">
        <v>134</v>
      </c>
      <c r="I788" s="130" t="s">
        <v>177</v>
      </c>
      <c r="J788" s="130">
        <v>356.38072204589798</v>
      </c>
      <c r="K788" s="130">
        <v>0.61247475460150302</v>
      </c>
    </row>
    <row r="789" spans="1:11" x14ac:dyDescent="0.5">
      <c r="A789" s="129" t="s">
        <v>410</v>
      </c>
      <c r="B789" s="129">
        <v>0</v>
      </c>
      <c r="C789" s="129" t="s">
        <v>407</v>
      </c>
      <c r="D789" s="130" t="s">
        <v>407</v>
      </c>
      <c r="E789" s="130" t="s">
        <v>38</v>
      </c>
      <c r="F789" s="130" t="s">
        <v>340</v>
      </c>
      <c r="G789" s="129">
        <v>2036</v>
      </c>
      <c r="H789" s="130" t="s">
        <v>135</v>
      </c>
      <c r="I789" s="130" t="s">
        <v>178</v>
      </c>
      <c r="J789" s="130">
        <v>1138.48987579346</v>
      </c>
      <c r="K789" s="130">
        <v>1.95660497745096</v>
      </c>
    </row>
    <row r="790" spans="1:11" x14ac:dyDescent="0.5">
      <c r="A790" s="129" t="s">
        <v>410</v>
      </c>
      <c r="B790" s="129">
        <v>0</v>
      </c>
      <c r="C790" s="129" t="s">
        <v>407</v>
      </c>
      <c r="D790" s="130" t="s">
        <v>407</v>
      </c>
      <c r="E790" s="130" t="s">
        <v>38</v>
      </c>
      <c r="F790" s="130" t="s">
        <v>339</v>
      </c>
      <c r="G790" s="129">
        <v>2037</v>
      </c>
      <c r="H790" s="130" t="s">
        <v>133</v>
      </c>
      <c r="I790" s="130" t="s">
        <v>174</v>
      </c>
      <c r="J790" s="130">
        <v>1184398.1171875</v>
      </c>
      <c r="K790" s="130">
        <v>1952.52028676943</v>
      </c>
    </row>
    <row r="791" spans="1:11" x14ac:dyDescent="0.5">
      <c r="A791" s="129" t="s">
        <v>410</v>
      </c>
      <c r="B791" s="129">
        <v>0</v>
      </c>
      <c r="C791" s="129" t="s">
        <v>407</v>
      </c>
      <c r="D791" s="130" t="s">
        <v>407</v>
      </c>
      <c r="E791" s="130" t="s">
        <v>38</v>
      </c>
      <c r="F791" s="130" t="s">
        <v>339</v>
      </c>
      <c r="G791" s="129">
        <v>2037</v>
      </c>
      <c r="H791" s="130" t="s">
        <v>133</v>
      </c>
      <c r="I791" s="130" t="s">
        <v>175</v>
      </c>
      <c r="J791" s="130">
        <v>1184398.1171875</v>
      </c>
      <c r="K791" s="130">
        <v>1952.52028676943</v>
      </c>
    </row>
    <row r="792" spans="1:11" x14ac:dyDescent="0.5">
      <c r="A792" s="129" t="s">
        <v>410</v>
      </c>
      <c r="B792" s="129">
        <v>0</v>
      </c>
      <c r="C792" s="129" t="s">
        <v>407</v>
      </c>
      <c r="D792" s="130" t="s">
        <v>407</v>
      </c>
      <c r="E792" s="130" t="s">
        <v>38</v>
      </c>
      <c r="F792" s="130" t="s">
        <v>339</v>
      </c>
      <c r="G792" s="129">
        <v>2037</v>
      </c>
      <c r="H792" s="130" t="s">
        <v>134</v>
      </c>
      <c r="I792" s="130" t="s">
        <v>176</v>
      </c>
      <c r="J792" s="130">
        <v>279.80186367034901</v>
      </c>
      <c r="K792" s="130">
        <v>0.46126282292179899</v>
      </c>
    </row>
    <row r="793" spans="1:11" x14ac:dyDescent="0.5">
      <c r="A793" s="129" t="s">
        <v>410</v>
      </c>
      <c r="B793" s="129">
        <v>0</v>
      </c>
      <c r="C793" s="129" t="s">
        <v>407</v>
      </c>
      <c r="D793" s="130" t="s">
        <v>407</v>
      </c>
      <c r="E793" s="130" t="s">
        <v>38</v>
      </c>
      <c r="F793" s="130" t="s">
        <v>339</v>
      </c>
      <c r="G793" s="129">
        <v>2037</v>
      </c>
      <c r="H793" s="130" t="s">
        <v>134</v>
      </c>
      <c r="I793" s="130" t="s">
        <v>177</v>
      </c>
      <c r="J793" s="130">
        <v>279.80186367034901</v>
      </c>
      <c r="K793" s="130">
        <v>0.46126282292179899</v>
      </c>
    </row>
    <row r="794" spans="1:11" x14ac:dyDescent="0.5">
      <c r="A794" s="129" t="s">
        <v>410</v>
      </c>
      <c r="B794" s="129">
        <v>0</v>
      </c>
      <c r="C794" s="129" t="s">
        <v>407</v>
      </c>
      <c r="D794" s="130" t="s">
        <v>407</v>
      </c>
      <c r="E794" s="130" t="s">
        <v>38</v>
      </c>
      <c r="F794" s="130" t="s">
        <v>339</v>
      </c>
      <c r="G794" s="129">
        <v>2037</v>
      </c>
      <c r="H794" s="130" t="s">
        <v>135</v>
      </c>
      <c r="I794" s="130" t="s">
        <v>178</v>
      </c>
      <c r="J794" s="130">
        <v>1186.8876609802201</v>
      </c>
      <c r="K794" s="130">
        <v>1.9566245090496399</v>
      </c>
    </row>
    <row r="795" spans="1:11" x14ac:dyDescent="0.5">
      <c r="A795" s="129" t="s">
        <v>410</v>
      </c>
      <c r="B795" s="129">
        <v>0</v>
      </c>
      <c r="C795" s="129" t="s">
        <v>407</v>
      </c>
      <c r="D795" s="130" t="s">
        <v>407</v>
      </c>
      <c r="E795" s="130" t="s">
        <v>38</v>
      </c>
      <c r="F795" s="130" t="s">
        <v>340</v>
      </c>
      <c r="G795" s="129">
        <v>2037</v>
      </c>
      <c r="H795" s="130" t="s">
        <v>133</v>
      </c>
      <c r="I795" s="130" t="s">
        <v>174</v>
      </c>
      <c r="J795" s="130">
        <v>1171190.59375</v>
      </c>
      <c r="K795" s="130">
        <v>1952.5448734337499</v>
      </c>
    </row>
    <row r="796" spans="1:11" x14ac:dyDescent="0.5">
      <c r="A796" s="129" t="s">
        <v>410</v>
      </c>
      <c r="B796" s="129">
        <v>0</v>
      </c>
      <c r="C796" s="129" t="s">
        <v>407</v>
      </c>
      <c r="D796" s="130" t="s">
        <v>407</v>
      </c>
      <c r="E796" s="130" t="s">
        <v>38</v>
      </c>
      <c r="F796" s="130" t="s">
        <v>340</v>
      </c>
      <c r="G796" s="129">
        <v>2037</v>
      </c>
      <c r="H796" s="130" t="s">
        <v>133</v>
      </c>
      <c r="I796" s="130" t="s">
        <v>175</v>
      </c>
      <c r="J796" s="130">
        <v>1171190.59375</v>
      </c>
      <c r="K796" s="130">
        <v>1952.5448734337499</v>
      </c>
    </row>
    <row r="797" spans="1:11" x14ac:dyDescent="0.5">
      <c r="A797" s="129" t="s">
        <v>410</v>
      </c>
      <c r="B797" s="129">
        <v>0</v>
      </c>
      <c r="C797" s="129" t="s">
        <v>407</v>
      </c>
      <c r="D797" s="130" t="s">
        <v>407</v>
      </c>
      <c r="E797" s="130" t="s">
        <v>38</v>
      </c>
      <c r="F797" s="130" t="s">
        <v>340</v>
      </c>
      <c r="G797" s="129">
        <v>2037</v>
      </c>
      <c r="H797" s="130" t="s">
        <v>134</v>
      </c>
      <c r="I797" s="130" t="s">
        <v>176</v>
      </c>
      <c r="J797" s="130">
        <v>367.38766670227102</v>
      </c>
      <c r="K797" s="130">
        <v>0.61248856955423603</v>
      </c>
    </row>
    <row r="798" spans="1:11" x14ac:dyDescent="0.5">
      <c r="A798" s="129" t="s">
        <v>410</v>
      </c>
      <c r="B798" s="129">
        <v>0</v>
      </c>
      <c r="C798" s="129" t="s">
        <v>407</v>
      </c>
      <c r="D798" s="130" t="s">
        <v>407</v>
      </c>
      <c r="E798" s="130" t="s">
        <v>38</v>
      </c>
      <c r="F798" s="130" t="s">
        <v>340</v>
      </c>
      <c r="G798" s="129">
        <v>2037</v>
      </c>
      <c r="H798" s="130" t="s">
        <v>134</v>
      </c>
      <c r="I798" s="130" t="s">
        <v>177</v>
      </c>
      <c r="J798" s="130">
        <v>367.38766670227102</v>
      </c>
      <c r="K798" s="130">
        <v>0.61248856955423603</v>
      </c>
    </row>
    <row r="799" spans="1:11" x14ac:dyDescent="0.5">
      <c r="A799" s="129" t="s">
        <v>410</v>
      </c>
      <c r="B799" s="129">
        <v>0</v>
      </c>
      <c r="C799" s="129" t="s">
        <v>407</v>
      </c>
      <c r="D799" s="130" t="s">
        <v>407</v>
      </c>
      <c r="E799" s="130" t="s">
        <v>38</v>
      </c>
      <c r="F799" s="130" t="s">
        <v>340</v>
      </c>
      <c r="G799" s="129">
        <v>2037</v>
      </c>
      <c r="H799" s="130" t="s">
        <v>135</v>
      </c>
      <c r="I799" s="130" t="s">
        <v>178</v>
      </c>
      <c r="J799" s="130">
        <v>1173.6525001525899</v>
      </c>
      <c r="K799" s="130">
        <v>1.95664921702508</v>
      </c>
    </row>
    <row r="800" spans="1:11" x14ac:dyDescent="0.5">
      <c r="A800" s="129" t="s">
        <v>410</v>
      </c>
      <c r="B800" s="129">
        <v>0</v>
      </c>
      <c r="C800" s="129" t="s">
        <v>407</v>
      </c>
      <c r="D800" s="130" t="s">
        <v>407</v>
      </c>
      <c r="E800" s="130" t="s">
        <v>38</v>
      </c>
      <c r="F800" s="130" t="s">
        <v>339</v>
      </c>
      <c r="G800" s="129">
        <v>2038</v>
      </c>
      <c r="H800" s="130" t="s">
        <v>133</v>
      </c>
      <c r="I800" s="130" t="s">
        <v>174</v>
      </c>
      <c r="J800" s="130">
        <v>1177679.21484375</v>
      </c>
      <c r="K800" s="130">
        <v>1953.16750771749</v>
      </c>
    </row>
    <row r="801" spans="1:11" x14ac:dyDescent="0.5">
      <c r="A801" s="129" t="s">
        <v>410</v>
      </c>
      <c r="B801" s="129">
        <v>0</v>
      </c>
      <c r="C801" s="129" t="s">
        <v>407</v>
      </c>
      <c r="D801" s="130" t="s">
        <v>407</v>
      </c>
      <c r="E801" s="130" t="s">
        <v>38</v>
      </c>
      <c r="F801" s="130" t="s">
        <v>339</v>
      </c>
      <c r="G801" s="129">
        <v>2038</v>
      </c>
      <c r="H801" s="130" t="s">
        <v>133</v>
      </c>
      <c r="I801" s="130" t="s">
        <v>175</v>
      </c>
      <c r="J801" s="130">
        <v>1177679.21484375</v>
      </c>
      <c r="K801" s="130">
        <v>1953.16750771749</v>
      </c>
    </row>
    <row r="802" spans="1:11" x14ac:dyDescent="0.5">
      <c r="A802" s="129" t="s">
        <v>410</v>
      </c>
      <c r="B802" s="129">
        <v>0</v>
      </c>
      <c r="C802" s="129" t="s">
        <v>407</v>
      </c>
      <c r="D802" s="130" t="s">
        <v>407</v>
      </c>
      <c r="E802" s="130" t="s">
        <v>38</v>
      </c>
      <c r="F802" s="130" t="s">
        <v>339</v>
      </c>
      <c r="G802" s="129">
        <v>2038</v>
      </c>
      <c r="H802" s="130" t="s">
        <v>134</v>
      </c>
      <c r="I802" s="130" t="s">
        <v>176</v>
      </c>
      <c r="J802" s="130">
        <v>278.21459197998001</v>
      </c>
      <c r="K802" s="130">
        <v>0.46141571867731002</v>
      </c>
    </row>
    <row r="803" spans="1:11" x14ac:dyDescent="0.5">
      <c r="A803" s="129" t="s">
        <v>410</v>
      </c>
      <c r="B803" s="129">
        <v>0</v>
      </c>
      <c r="C803" s="129" t="s">
        <v>407</v>
      </c>
      <c r="D803" s="130" t="s">
        <v>407</v>
      </c>
      <c r="E803" s="130" t="s">
        <v>38</v>
      </c>
      <c r="F803" s="130" t="s">
        <v>339</v>
      </c>
      <c r="G803" s="129">
        <v>2038</v>
      </c>
      <c r="H803" s="130" t="s">
        <v>134</v>
      </c>
      <c r="I803" s="130" t="s">
        <v>177</v>
      </c>
      <c r="J803" s="130">
        <v>278.21459197998001</v>
      </c>
      <c r="K803" s="130">
        <v>0.46141571867731002</v>
      </c>
    </row>
    <row r="804" spans="1:11" x14ac:dyDescent="0.5">
      <c r="A804" s="129" t="s">
        <v>410</v>
      </c>
      <c r="B804" s="129">
        <v>0</v>
      </c>
      <c r="C804" s="129" t="s">
        <v>407</v>
      </c>
      <c r="D804" s="130" t="s">
        <v>407</v>
      </c>
      <c r="E804" s="130" t="s">
        <v>38</v>
      </c>
      <c r="F804" s="130" t="s">
        <v>339</v>
      </c>
      <c r="G804" s="129">
        <v>2038</v>
      </c>
      <c r="H804" s="130" t="s">
        <v>135</v>
      </c>
      <c r="I804" s="130" t="s">
        <v>178</v>
      </c>
      <c r="J804" s="130">
        <v>1180.15464401245</v>
      </c>
      <c r="K804" s="130">
        <v>1.9572730607609901</v>
      </c>
    </row>
    <row r="805" spans="1:11" x14ac:dyDescent="0.5">
      <c r="A805" s="129" t="s">
        <v>410</v>
      </c>
      <c r="B805" s="129">
        <v>0</v>
      </c>
      <c r="C805" s="129" t="s">
        <v>407</v>
      </c>
      <c r="D805" s="130" t="s">
        <v>407</v>
      </c>
      <c r="E805" s="130" t="s">
        <v>38</v>
      </c>
      <c r="F805" s="130" t="s">
        <v>340</v>
      </c>
      <c r="G805" s="129">
        <v>2038</v>
      </c>
      <c r="H805" s="130" t="s">
        <v>133</v>
      </c>
      <c r="I805" s="130" t="s">
        <v>174</v>
      </c>
      <c r="J805" s="130">
        <v>1164794.1328125</v>
      </c>
      <c r="K805" s="130">
        <v>1953.1984636755701</v>
      </c>
    </row>
    <row r="806" spans="1:11" x14ac:dyDescent="0.5">
      <c r="A806" s="129" t="s">
        <v>410</v>
      </c>
      <c r="B806" s="129">
        <v>0</v>
      </c>
      <c r="C806" s="129" t="s">
        <v>407</v>
      </c>
      <c r="D806" s="130" t="s">
        <v>407</v>
      </c>
      <c r="E806" s="130" t="s">
        <v>38</v>
      </c>
      <c r="F806" s="130" t="s">
        <v>340</v>
      </c>
      <c r="G806" s="129">
        <v>2038</v>
      </c>
      <c r="H806" s="130" t="s">
        <v>133</v>
      </c>
      <c r="I806" s="130" t="s">
        <v>175</v>
      </c>
      <c r="J806" s="130">
        <v>1164794.1328125</v>
      </c>
      <c r="K806" s="130">
        <v>1953.1984636755701</v>
      </c>
    </row>
    <row r="807" spans="1:11" x14ac:dyDescent="0.5">
      <c r="A807" s="129" t="s">
        <v>410</v>
      </c>
      <c r="B807" s="129">
        <v>0</v>
      </c>
      <c r="C807" s="129" t="s">
        <v>407</v>
      </c>
      <c r="D807" s="130" t="s">
        <v>407</v>
      </c>
      <c r="E807" s="130" t="s">
        <v>38</v>
      </c>
      <c r="F807" s="130" t="s">
        <v>340</v>
      </c>
      <c r="G807" s="129">
        <v>2038</v>
      </c>
      <c r="H807" s="130" t="s">
        <v>134</v>
      </c>
      <c r="I807" s="130" t="s">
        <v>176</v>
      </c>
      <c r="J807" s="130">
        <v>365.38117408752402</v>
      </c>
      <c r="K807" s="130">
        <v>0.61269361722503302</v>
      </c>
    </row>
    <row r="808" spans="1:11" x14ac:dyDescent="0.5">
      <c r="A808" s="129" t="s">
        <v>410</v>
      </c>
      <c r="B808" s="129">
        <v>0</v>
      </c>
      <c r="C808" s="129" t="s">
        <v>407</v>
      </c>
      <c r="D808" s="130" t="s">
        <v>407</v>
      </c>
      <c r="E808" s="130" t="s">
        <v>38</v>
      </c>
      <c r="F808" s="130" t="s">
        <v>340</v>
      </c>
      <c r="G808" s="129">
        <v>2038</v>
      </c>
      <c r="H808" s="130" t="s">
        <v>134</v>
      </c>
      <c r="I808" s="130" t="s">
        <v>177</v>
      </c>
      <c r="J808" s="130">
        <v>365.38117408752402</v>
      </c>
      <c r="K808" s="130">
        <v>0.61269361722503302</v>
      </c>
    </row>
    <row r="809" spans="1:11" x14ac:dyDescent="0.5">
      <c r="A809" s="129" t="s">
        <v>410</v>
      </c>
      <c r="B809" s="129">
        <v>0</v>
      </c>
      <c r="C809" s="129" t="s">
        <v>407</v>
      </c>
      <c r="D809" s="130" t="s">
        <v>407</v>
      </c>
      <c r="E809" s="130" t="s">
        <v>38</v>
      </c>
      <c r="F809" s="130" t="s">
        <v>340</v>
      </c>
      <c r="G809" s="129">
        <v>2038</v>
      </c>
      <c r="H809" s="130" t="s">
        <v>135</v>
      </c>
      <c r="I809" s="130" t="s">
        <v>178</v>
      </c>
      <c r="J809" s="130">
        <v>1167.2425956726099</v>
      </c>
      <c r="K809" s="130">
        <v>1.9573042897363599</v>
      </c>
    </row>
    <row r="810" spans="1:11" x14ac:dyDescent="0.5">
      <c r="A810" s="129" t="s">
        <v>410</v>
      </c>
      <c r="B810" s="129">
        <v>0</v>
      </c>
      <c r="C810" s="129" t="s">
        <v>407</v>
      </c>
      <c r="D810" s="130" t="s">
        <v>407</v>
      </c>
      <c r="E810" s="130" t="s">
        <v>38</v>
      </c>
      <c r="F810" s="130" t="s">
        <v>339</v>
      </c>
      <c r="G810" s="129">
        <v>2039</v>
      </c>
      <c r="H810" s="130" t="s">
        <v>133</v>
      </c>
      <c r="I810" s="130" t="s">
        <v>174</v>
      </c>
      <c r="J810" s="130">
        <v>1179965.18359375</v>
      </c>
      <c r="K810" s="130">
        <v>1953.38783980515</v>
      </c>
    </row>
    <row r="811" spans="1:11" x14ac:dyDescent="0.5">
      <c r="A811" s="129" t="s">
        <v>410</v>
      </c>
      <c r="B811" s="129">
        <v>0</v>
      </c>
      <c r="C811" s="129" t="s">
        <v>407</v>
      </c>
      <c r="D811" s="130" t="s">
        <v>407</v>
      </c>
      <c r="E811" s="130" t="s">
        <v>38</v>
      </c>
      <c r="F811" s="130" t="s">
        <v>339</v>
      </c>
      <c r="G811" s="129">
        <v>2039</v>
      </c>
      <c r="H811" s="130" t="s">
        <v>133</v>
      </c>
      <c r="I811" s="130" t="s">
        <v>175</v>
      </c>
      <c r="J811" s="130">
        <v>1179965.18359375</v>
      </c>
      <c r="K811" s="130">
        <v>1953.38783980515</v>
      </c>
    </row>
    <row r="812" spans="1:11" x14ac:dyDescent="0.5">
      <c r="A812" s="129" t="s">
        <v>410</v>
      </c>
      <c r="B812" s="129">
        <v>0</v>
      </c>
      <c r="C812" s="129" t="s">
        <v>407</v>
      </c>
      <c r="D812" s="130" t="s">
        <v>407</v>
      </c>
      <c r="E812" s="130" t="s">
        <v>38</v>
      </c>
      <c r="F812" s="130" t="s">
        <v>339</v>
      </c>
      <c r="G812" s="129">
        <v>2039</v>
      </c>
      <c r="H812" s="130" t="s">
        <v>134</v>
      </c>
      <c r="I812" s="130" t="s">
        <v>176</v>
      </c>
      <c r="J812" s="130">
        <v>278.754626274109</v>
      </c>
      <c r="K812" s="130">
        <v>0.46146776887004498</v>
      </c>
    </row>
    <row r="813" spans="1:11" x14ac:dyDescent="0.5">
      <c r="A813" s="129" t="s">
        <v>410</v>
      </c>
      <c r="B813" s="129">
        <v>0</v>
      </c>
      <c r="C813" s="129" t="s">
        <v>407</v>
      </c>
      <c r="D813" s="130" t="s">
        <v>407</v>
      </c>
      <c r="E813" s="130" t="s">
        <v>38</v>
      </c>
      <c r="F813" s="130" t="s">
        <v>339</v>
      </c>
      <c r="G813" s="129">
        <v>2039</v>
      </c>
      <c r="H813" s="130" t="s">
        <v>134</v>
      </c>
      <c r="I813" s="130" t="s">
        <v>177</v>
      </c>
      <c r="J813" s="130">
        <v>278.754626274109</v>
      </c>
      <c r="K813" s="130">
        <v>0.46146776887004498</v>
      </c>
    </row>
    <row r="814" spans="1:11" x14ac:dyDescent="0.5">
      <c r="A814" s="129" t="s">
        <v>410</v>
      </c>
      <c r="B814" s="129">
        <v>0</v>
      </c>
      <c r="C814" s="129" t="s">
        <v>407</v>
      </c>
      <c r="D814" s="130" t="s">
        <v>407</v>
      </c>
      <c r="E814" s="130" t="s">
        <v>38</v>
      </c>
      <c r="F814" s="130" t="s">
        <v>339</v>
      </c>
      <c r="G814" s="129">
        <v>2039</v>
      </c>
      <c r="H814" s="130" t="s">
        <v>135</v>
      </c>
      <c r="I814" s="130" t="s">
        <v>178</v>
      </c>
      <c r="J814" s="130">
        <v>1182.4453926086401</v>
      </c>
      <c r="K814" s="130">
        <v>1.9574938974309699</v>
      </c>
    </row>
    <row r="815" spans="1:11" x14ac:dyDescent="0.5">
      <c r="A815" s="129" t="s">
        <v>410</v>
      </c>
      <c r="B815" s="129">
        <v>0</v>
      </c>
      <c r="C815" s="129" t="s">
        <v>407</v>
      </c>
      <c r="D815" s="130" t="s">
        <v>407</v>
      </c>
      <c r="E815" s="130" t="s">
        <v>38</v>
      </c>
      <c r="F815" s="130" t="s">
        <v>340</v>
      </c>
      <c r="G815" s="129">
        <v>2039</v>
      </c>
      <c r="H815" s="130" t="s">
        <v>133</v>
      </c>
      <c r="I815" s="130" t="s">
        <v>174</v>
      </c>
      <c r="J815" s="130">
        <v>1168036.6875</v>
      </c>
      <c r="K815" s="130">
        <v>1953.4183149913199</v>
      </c>
    </row>
    <row r="816" spans="1:11" x14ac:dyDescent="0.5">
      <c r="A816" s="129" t="s">
        <v>410</v>
      </c>
      <c r="B816" s="129">
        <v>0</v>
      </c>
      <c r="C816" s="129" t="s">
        <v>407</v>
      </c>
      <c r="D816" s="130" t="s">
        <v>407</v>
      </c>
      <c r="E816" s="130" t="s">
        <v>38</v>
      </c>
      <c r="F816" s="130" t="s">
        <v>340</v>
      </c>
      <c r="G816" s="129">
        <v>2039</v>
      </c>
      <c r="H816" s="130" t="s">
        <v>133</v>
      </c>
      <c r="I816" s="130" t="s">
        <v>175</v>
      </c>
      <c r="J816" s="130">
        <v>1168036.6875</v>
      </c>
      <c r="K816" s="130">
        <v>1953.4183149913199</v>
      </c>
    </row>
    <row r="817" spans="1:11" x14ac:dyDescent="0.5">
      <c r="A817" s="129" t="s">
        <v>410</v>
      </c>
      <c r="B817" s="129">
        <v>0</v>
      </c>
      <c r="C817" s="129" t="s">
        <v>407</v>
      </c>
      <c r="D817" s="130" t="s">
        <v>407</v>
      </c>
      <c r="E817" s="130" t="s">
        <v>38</v>
      </c>
      <c r="F817" s="130" t="s">
        <v>340</v>
      </c>
      <c r="G817" s="129">
        <v>2039</v>
      </c>
      <c r="H817" s="130" t="s">
        <v>134</v>
      </c>
      <c r="I817" s="130" t="s">
        <v>176</v>
      </c>
      <c r="J817" s="130">
        <v>366.39833259582502</v>
      </c>
      <c r="K817" s="130">
        <v>0.612762549401764</v>
      </c>
    </row>
    <row r="818" spans="1:11" x14ac:dyDescent="0.5">
      <c r="A818" s="129" t="s">
        <v>410</v>
      </c>
      <c r="B818" s="129">
        <v>0</v>
      </c>
      <c r="C818" s="129" t="s">
        <v>407</v>
      </c>
      <c r="D818" s="130" t="s">
        <v>407</v>
      </c>
      <c r="E818" s="130" t="s">
        <v>38</v>
      </c>
      <c r="F818" s="130" t="s">
        <v>340</v>
      </c>
      <c r="G818" s="129">
        <v>2039</v>
      </c>
      <c r="H818" s="130" t="s">
        <v>134</v>
      </c>
      <c r="I818" s="130" t="s">
        <v>177</v>
      </c>
      <c r="J818" s="130">
        <v>366.39833259582502</v>
      </c>
      <c r="K818" s="130">
        <v>0.612762549401764</v>
      </c>
    </row>
    <row r="819" spans="1:11" x14ac:dyDescent="0.5">
      <c r="A819" s="129" t="s">
        <v>410</v>
      </c>
      <c r="B819" s="129">
        <v>0</v>
      </c>
      <c r="C819" s="129" t="s">
        <v>407</v>
      </c>
      <c r="D819" s="130" t="s">
        <v>407</v>
      </c>
      <c r="E819" s="130" t="s">
        <v>38</v>
      </c>
      <c r="F819" s="130" t="s">
        <v>340</v>
      </c>
      <c r="G819" s="129">
        <v>2039</v>
      </c>
      <c r="H819" s="130" t="s">
        <v>135</v>
      </c>
      <c r="I819" s="130" t="s">
        <v>178</v>
      </c>
      <c r="J819" s="130">
        <v>1170.4919738769499</v>
      </c>
      <c r="K819" s="130">
        <v>1.9575244779841801</v>
      </c>
    </row>
    <row r="820" spans="1:11" x14ac:dyDescent="0.5">
      <c r="A820" s="129" t="s">
        <v>410</v>
      </c>
      <c r="B820" s="129">
        <v>0</v>
      </c>
      <c r="C820" s="129" t="s">
        <v>407</v>
      </c>
      <c r="D820" s="130" t="s">
        <v>407</v>
      </c>
      <c r="E820" s="130" t="s">
        <v>38</v>
      </c>
      <c r="F820" s="130" t="s">
        <v>339</v>
      </c>
      <c r="G820" s="129">
        <v>2040</v>
      </c>
      <c r="H820" s="130" t="s">
        <v>133</v>
      </c>
      <c r="I820" s="130" t="s">
        <v>174</v>
      </c>
      <c r="J820" s="130">
        <v>1205681.84375</v>
      </c>
      <c r="K820" s="130">
        <v>1954.1021509644499</v>
      </c>
    </row>
    <row r="821" spans="1:11" x14ac:dyDescent="0.5">
      <c r="A821" s="129" t="s">
        <v>410</v>
      </c>
      <c r="B821" s="129">
        <v>0</v>
      </c>
      <c r="C821" s="129" t="s">
        <v>407</v>
      </c>
      <c r="D821" s="130" t="s">
        <v>407</v>
      </c>
      <c r="E821" s="130" t="s">
        <v>38</v>
      </c>
      <c r="F821" s="130" t="s">
        <v>339</v>
      </c>
      <c r="G821" s="129">
        <v>2040</v>
      </c>
      <c r="H821" s="130" t="s">
        <v>133</v>
      </c>
      <c r="I821" s="130" t="s">
        <v>175</v>
      </c>
      <c r="J821" s="130">
        <v>1205681.84375</v>
      </c>
      <c r="K821" s="130">
        <v>1954.1021509644499</v>
      </c>
    </row>
    <row r="822" spans="1:11" x14ac:dyDescent="0.5">
      <c r="A822" s="129" t="s">
        <v>410</v>
      </c>
      <c r="B822" s="129">
        <v>0</v>
      </c>
      <c r="C822" s="129" t="s">
        <v>407</v>
      </c>
      <c r="D822" s="130" t="s">
        <v>407</v>
      </c>
      <c r="E822" s="130" t="s">
        <v>38</v>
      </c>
      <c r="F822" s="130" t="s">
        <v>339</v>
      </c>
      <c r="G822" s="129">
        <v>2040</v>
      </c>
      <c r="H822" s="130" t="s">
        <v>134</v>
      </c>
      <c r="I822" s="130" t="s">
        <v>176</v>
      </c>
      <c r="J822" s="130">
        <v>284.82992553710898</v>
      </c>
      <c r="K822" s="130">
        <v>0.46163653809555499</v>
      </c>
    </row>
    <row r="823" spans="1:11" x14ac:dyDescent="0.5">
      <c r="A823" s="129" t="s">
        <v>410</v>
      </c>
      <c r="B823" s="129">
        <v>0</v>
      </c>
      <c r="C823" s="129" t="s">
        <v>407</v>
      </c>
      <c r="D823" s="130" t="s">
        <v>407</v>
      </c>
      <c r="E823" s="130" t="s">
        <v>38</v>
      </c>
      <c r="F823" s="130" t="s">
        <v>339</v>
      </c>
      <c r="G823" s="129">
        <v>2040</v>
      </c>
      <c r="H823" s="130" t="s">
        <v>134</v>
      </c>
      <c r="I823" s="130" t="s">
        <v>177</v>
      </c>
      <c r="J823" s="130">
        <v>284.82992553710898</v>
      </c>
      <c r="K823" s="130">
        <v>0.46163653809555499</v>
      </c>
    </row>
    <row r="824" spans="1:11" x14ac:dyDescent="0.5">
      <c r="A824" s="129" t="s">
        <v>410</v>
      </c>
      <c r="B824" s="129">
        <v>0</v>
      </c>
      <c r="C824" s="129" t="s">
        <v>407</v>
      </c>
      <c r="D824" s="130" t="s">
        <v>407</v>
      </c>
      <c r="E824" s="130" t="s">
        <v>38</v>
      </c>
      <c r="F824" s="130" t="s">
        <v>339</v>
      </c>
      <c r="G824" s="129">
        <v>2040</v>
      </c>
      <c r="H824" s="130" t="s">
        <v>135</v>
      </c>
      <c r="I824" s="130" t="s">
        <v>178</v>
      </c>
      <c r="J824" s="130">
        <v>1208.2161445617701</v>
      </c>
      <c r="K824" s="130">
        <v>1.9582097536346199</v>
      </c>
    </row>
    <row r="825" spans="1:11" x14ac:dyDescent="0.5">
      <c r="A825" s="129" t="s">
        <v>410</v>
      </c>
      <c r="B825" s="129">
        <v>0</v>
      </c>
      <c r="C825" s="129" t="s">
        <v>407</v>
      </c>
      <c r="D825" s="130" t="s">
        <v>407</v>
      </c>
      <c r="E825" s="130" t="s">
        <v>38</v>
      </c>
      <c r="F825" s="130" t="s">
        <v>340</v>
      </c>
      <c r="G825" s="129">
        <v>2040</v>
      </c>
      <c r="H825" s="130" t="s">
        <v>133</v>
      </c>
      <c r="I825" s="130" t="s">
        <v>174</v>
      </c>
      <c r="J825" s="130">
        <v>1161794.6171875</v>
      </c>
      <c r="K825" s="130">
        <v>1954.24429907832</v>
      </c>
    </row>
    <row r="826" spans="1:11" x14ac:dyDescent="0.5">
      <c r="A826" s="129" t="s">
        <v>410</v>
      </c>
      <c r="B826" s="129">
        <v>0</v>
      </c>
      <c r="C826" s="129" t="s">
        <v>407</v>
      </c>
      <c r="D826" s="130" t="s">
        <v>407</v>
      </c>
      <c r="E826" s="130" t="s">
        <v>38</v>
      </c>
      <c r="F826" s="130" t="s">
        <v>340</v>
      </c>
      <c r="G826" s="129">
        <v>2040</v>
      </c>
      <c r="H826" s="130" t="s">
        <v>133</v>
      </c>
      <c r="I826" s="130" t="s">
        <v>175</v>
      </c>
      <c r="J826" s="130">
        <v>1161794.6171875</v>
      </c>
      <c r="K826" s="130">
        <v>1954.24429907832</v>
      </c>
    </row>
    <row r="827" spans="1:11" x14ac:dyDescent="0.5">
      <c r="A827" s="129" t="s">
        <v>410</v>
      </c>
      <c r="B827" s="129">
        <v>0</v>
      </c>
      <c r="C827" s="129" t="s">
        <v>407</v>
      </c>
      <c r="D827" s="130" t="s">
        <v>407</v>
      </c>
      <c r="E827" s="130" t="s">
        <v>38</v>
      </c>
      <c r="F827" s="130" t="s">
        <v>340</v>
      </c>
      <c r="G827" s="129">
        <v>2040</v>
      </c>
      <c r="H827" s="130" t="s">
        <v>134</v>
      </c>
      <c r="I827" s="130" t="s">
        <v>176</v>
      </c>
      <c r="J827" s="130">
        <v>364.44027137756302</v>
      </c>
      <c r="K827" s="130">
        <v>0.61302168759070996</v>
      </c>
    </row>
    <row r="828" spans="1:11" x14ac:dyDescent="0.5">
      <c r="A828" s="129" t="s">
        <v>410</v>
      </c>
      <c r="B828" s="129">
        <v>0</v>
      </c>
      <c r="C828" s="129" t="s">
        <v>407</v>
      </c>
      <c r="D828" s="130" t="s">
        <v>407</v>
      </c>
      <c r="E828" s="130" t="s">
        <v>38</v>
      </c>
      <c r="F828" s="130" t="s">
        <v>340</v>
      </c>
      <c r="G828" s="129">
        <v>2040</v>
      </c>
      <c r="H828" s="130" t="s">
        <v>134</v>
      </c>
      <c r="I828" s="130" t="s">
        <v>177</v>
      </c>
      <c r="J828" s="130">
        <v>364.44027137756302</v>
      </c>
      <c r="K828" s="130">
        <v>0.61302168759070996</v>
      </c>
    </row>
    <row r="829" spans="1:11" x14ac:dyDescent="0.5">
      <c r="A829" s="129" t="s">
        <v>410</v>
      </c>
      <c r="B829" s="129">
        <v>0</v>
      </c>
      <c r="C829" s="129" t="s">
        <v>407</v>
      </c>
      <c r="D829" s="130" t="s">
        <v>407</v>
      </c>
      <c r="E829" s="130" t="s">
        <v>38</v>
      </c>
      <c r="F829" s="130" t="s">
        <v>340</v>
      </c>
      <c r="G829" s="129">
        <v>2040</v>
      </c>
      <c r="H829" s="130" t="s">
        <v>135</v>
      </c>
      <c r="I829" s="130" t="s">
        <v>178</v>
      </c>
      <c r="J829" s="130">
        <v>1164.23680114746</v>
      </c>
      <c r="K829" s="130">
        <v>1.9583522113046301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B22B3-7D2C-48EA-8A90-A2678F352E20}">
  <sheetPr>
    <tabColor theme="0" tint="-0.14999847407452621"/>
  </sheetPr>
  <dimension ref="A1:AB1673"/>
  <sheetViews>
    <sheetView workbookViewId="0">
      <selection activeCell="O25" sqref="O25"/>
    </sheetView>
  </sheetViews>
  <sheetFormatPr defaultColWidth="8.77734375" defaultRowHeight="18" x14ac:dyDescent="0.5"/>
  <cols>
    <col min="1" max="1" width="24.109375" style="129" bestFit="1" customWidth="1"/>
    <col min="2" max="2" width="6" style="129" bestFit="1" customWidth="1"/>
    <col min="3" max="3" width="4.77734375" style="129" bestFit="1" customWidth="1"/>
    <col min="4" max="5" width="5.21875" style="130" bestFit="1" customWidth="1"/>
    <col min="6" max="6" width="9.88671875" style="130" bestFit="1" customWidth="1"/>
    <col min="7" max="7" width="6.5546875" style="130" bestFit="1" customWidth="1"/>
    <col min="8" max="8" width="6.21875" style="130" bestFit="1" customWidth="1"/>
    <col min="9" max="9" width="12.88671875" style="130" bestFit="1" customWidth="1"/>
    <col min="10" max="10" width="14.44140625" style="130" bestFit="1" customWidth="1"/>
    <col min="11" max="11" width="12.5546875" style="130" bestFit="1" customWidth="1"/>
    <col min="12" max="12" width="10.44140625" style="130" bestFit="1" customWidth="1"/>
    <col min="13" max="13" width="16.77734375" style="130" bestFit="1" customWidth="1"/>
    <col min="14" max="14" width="15.21875" style="130" bestFit="1" customWidth="1"/>
    <col min="15" max="15" width="13.88671875" style="130" bestFit="1" customWidth="1"/>
    <col min="16" max="16" width="8.77734375" style="130" bestFit="1" customWidth="1"/>
    <col min="17" max="17" width="10.21875" style="130" bestFit="1" customWidth="1"/>
    <col min="18" max="18" width="15.109375" style="130" bestFit="1" customWidth="1"/>
    <col min="19" max="19" width="13.6640625" style="130" bestFit="1" customWidth="1"/>
    <col min="20" max="20" width="16.109375" style="130" bestFit="1" customWidth="1"/>
    <col min="21" max="21" width="10.77734375" style="130" bestFit="1" customWidth="1"/>
    <col min="22" max="22" width="8.77734375" style="130" bestFit="1" customWidth="1"/>
    <col min="23" max="23" width="11.5546875" style="130" bestFit="1" customWidth="1"/>
    <col min="24" max="24" width="7.77734375" style="130" bestFit="1" customWidth="1"/>
    <col min="25" max="25" width="6.77734375" style="130" bestFit="1" customWidth="1"/>
    <col min="26" max="26" width="17.77734375" style="130" bestFit="1" customWidth="1"/>
    <col min="27" max="27" width="9.109375" style="130" bestFit="1" customWidth="1"/>
    <col min="28" max="28" width="14.21875" style="130" bestFit="1" customWidth="1"/>
    <col min="29" max="16384" width="8.77734375" style="129"/>
  </cols>
  <sheetData>
    <row r="1" spans="1:28" x14ac:dyDescent="0.5">
      <c r="A1" s="46" t="s">
        <v>0</v>
      </c>
      <c r="B1" s="46" t="s">
        <v>1</v>
      </c>
      <c r="C1" s="46" t="s">
        <v>6</v>
      </c>
      <c r="D1" s="3" t="s">
        <v>2</v>
      </c>
      <c r="E1" s="3" t="s">
        <v>3</v>
      </c>
      <c r="F1" s="3" t="s">
        <v>164</v>
      </c>
      <c r="G1" s="3" t="s">
        <v>165</v>
      </c>
      <c r="H1" s="3" t="s">
        <v>166</v>
      </c>
      <c r="I1" s="3" t="s">
        <v>109</v>
      </c>
      <c r="J1" s="3" t="s">
        <v>110</v>
      </c>
      <c r="K1" s="3" t="s">
        <v>111</v>
      </c>
      <c r="L1" s="3" t="s">
        <v>112</v>
      </c>
      <c r="M1" s="3" t="s">
        <v>113</v>
      </c>
      <c r="N1" s="3" t="s">
        <v>114</v>
      </c>
      <c r="O1" s="3" t="s">
        <v>193</v>
      </c>
      <c r="P1" s="3" t="s">
        <v>194</v>
      </c>
      <c r="Q1" s="3" t="s">
        <v>115</v>
      </c>
      <c r="R1" s="3" t="s">
        <v>167</v>
      </c>
      <c r="S1" s="3" t="s">
        <v>116</v>
      </c>
      <c r="T1" s="3" t="s">
        <v>117</v>
      </c>
      <c r="U1" s="3" t="s">
        <v>118</v>
      </c>
      <c r="V1" s="3" t="s">
        <v>119</v>
      </c>
      <c r="W1" s="3" t="s">
        <v>120</v>
      </c>
      <c r="X1" s="3" t="s">
        <v>121</v>
      </c>
      <c r="Y1" s="3" t="s">
        <v>122</v>
      </c>
      <c r="Z1" s="3" t="s">
        <v>123</v>
      </c>
      <c r="AA1" s="3" t="s">
        <v>124</v>
      </c>
      <c r="AB1" s="3" t="s">
        <v>125</v>
      </c>
    </row>
    <row r="2" spans="1:28" x14ac:dyDescent="0.5">
      <c r="A2" s="129" t="s">
        <v>406</v>
      </c>
      <c r="B2" s="129">
        <v>0</v>
      </c>
      <c r="C2" s="129">
        <v>2022</v>
      </c>
      <c r="D2" s="130" t="s">
        <v>407</v>
      </c>
      <c r="E2" s="130" t="s">
        <v>407</v>
      </c>
      <c r="F2" s="130" t="s">
        <v>413</v>
      </c>
      <c r="G2" s="130">
        <v>-1</v>
      </c>
    </row>
    <row r="3" spans="1:28" x14ac:dyDescent="0.5">
      <c r="A3" s="129" t="s">
        <v>406</v>
      </c>
      <c r="B3" s="129">
        <v>0</v>
      </c>
      <c r="C3" s="129">
        <v>2023</v>
      </c>
      <c r="D3" s="130" t="s">
        <v>407</v>
      </c>
      <c r="E3" s="130" t="s">
        <v>407</v>
      </c>
      <c r="F3" s="130" t="s">
        <v>278</v>
      </c>
      <c r="G3" s="130">
        <v>2</v>
      </c>
      <c r="H3" s="130">
        <v>2</v>
      </c>
    </row>
    <row r="4" spans="1:28" x14ac:dyDescent="0.5">
      <c r="A4" s="129" t="s">
        <v>406</v>
      </c>
      <c r="B4" s="129">
        <v>0</v>
      </c>
      <c r="C4" s="129">
        <v>2024</v>
      </c>
      <c r="D4" s="130" t="s">
        <v>407</v>
      </c>
      <c r="E4" s="130" t="s">
        <v>407</v>
      </c>
      <c r="F4" s="130" t="s">
        <v>278</v>
      </c>
      <c r="H4" s="130">
        <v>2</v>
      </c>
    </row>
    <row r="5" spans="1:28" x14ac:dyDescent="0.5">
      <c r="A5" s="129" t="s">
        <v>406</v>
      </c>
      <c r="B5" s="129">
        <v>0</v>
      </c>
      <c r="C5" s="129">
        <v>2025</v>
      </c>
      <c r="D5" s="130" t="s">
        <v>407</v>
      </c>
      <c r="E5" s="130" t="s">
        <v>407</v>
      </c>
      <c r="F5" s="130" t="s">
        <v>278</v>
      </c>
      <c r="H5" s="130">
        <v>2</v>
      </c>
    </row>
    <row r="6" spans="1:28" x14ac:dyDescent="0.5">
      <c r="A6" s="129" t="s">
        <v>406</v>
      </c>
      <c r="B6" s="129">
        <v>0</v>
      </c>
      <c r="C6" s="129">
        <v>2025</v>
      </c>
      <c r="D6" s="130" t="s">
        <v>407</v>
      </c>
      <c r="E6" s="130" t="s">
        <v>407</v>
      </c>
      <c r="F6" s="130" t="s">
        <v>280</v>
      </c>
      <c r="G6" s="130">
        <v>2</v>
      </c>
      <c r="H6" s="130">
        <v>2</v>
      </c>
    </row>
    <row r="7" spans="1:28" x14ac:dyDescent="0.5">
      <c r="A7" s="129" t="s">
        <v>406</v>
      </c>
      <c r="B7" s="129">
        <v>0</v>
      </c>
      <c r="C7" s="129">
        <v>2026</v>
      </c>
      <c r="D7" s="130" t="s">
        <v>407</v>
      </c>
      <c r="E7" s="130" t="s">
        <v>407</v>
      </c>
      <c r="F7" s="130" t="s">
        <v>208</v>
      </c>
      <c r="G7" s="130">
        <v>20</v>
      </c>
      <c r="H7" s="130">
        <v>20</v>
      </c>
    </row>
    <row r="8" spans="1:28" x14ac:dyDescent="0.5">
      <c r="A8" s="129" t="s">
        <v>406</v>
      </c>
      <c r="B8" s="129">
        <v>0</v>
      </c>
      <c r="C8" s="129">
        <v>2026</v>
      </c>
      <c r="D8" s="130" t="s">
        <v>407</v>
      </c>
      <c r="E8" s="130" t="s">
        <v>407</v>
      </c>
      <c r="F8" s="130" t="s">
        <v>278</v>
      </c>
      <c r="H8" s="130">
        <v>2</v>
      </c>
    </row>
    <row r="9" spans="1:28" x14ac:dyDescent="0.5">
      <c r="A9" s="129" t="s">
        <v>406</v>
      </c>
      <c r="B9" s="129">
        <v>0</v>
      </c>
      <c r="C9" s="129">
        <v>2026</v>
      </c>
      <c r="D9" s="130" t="s">
        <v>407</v>
      </c>
      <c r="E9" s="130" t="s">
        <v>407</v>
      </c>
      <c r="F9" s="130" t="s">
        <v>280</v>
      </c>
      <c r="H9" s="130">
        <v>2</v>
      </c>
    </row>
    <row r="10" spans="1:28" x14ac:dyDescent="0.5">
      <c r="A10" s="129" t="s">
        <v>406</v>
      </c>
      <c r="B10" s="129">
        <v>0</v>
      </c>
      <c r="C10" s="129">
        <v>2027</v>
      </c>
      <c r="D10" s="130" t="s">
        <v>407</v>
      </c>
      <c r="E10" s="130" t="s">
        <v>407</v>
      </c>
      <c r="F10" s="130" t="s">
        <v>208</v>
      </c>
      <c r="H10" s="130">
        <v>20</v>
      </c>
    </row>
    <row r="11" spans="1:28" x14ac:dyDescent="0.5">
      <c r="A11" s="129" t="s">
        <v>406</v>
      </c>
      <c r="B11" s="129">
        <v>0</v>
      </c>
      <c r="C11" s="129">
        <v>2027</v>
      </c>
      <c r="D11" s="130" t="s">
        <v>407</v>
      </c>
      <c r="E11" s="130" t="s">
        <v>407</v>
      </c>
      <c r="F11" s="130" t="s">
        <v>211</v>
      </c>
      <c r="G11" s="130">
        <v>25</v>
      </c>
      <c r="H11" s="130">
        <v>25</v>
      </c>
    </row>
    <row r="12" spans="1:28" x14ac:dyDescent="0.5">
      <c r="A12" s="129" t="s">
        <v>406</v>
      </c>
      <c r="B12" s="129">
        <v>0</v>
      </c>
      <c r="C12" s="129">
        <v>2027</v>
      </c>
      <c r="D12" s="130" t="s">
        <v>407</v>
      </c>
      <c r="E12" s="130" t="s">
        <v>407</v>
      </c>
      <c r="F12" s="130" t="s">
        <v>278</v>
      </c>
      <c r="H12" s="130">
        <v>2</v>
      </c>
    </row>
    <row r="13" spans="1:28" x14ac:dyDescent="0.5">
      <c r="A13" s="129" t="s">
        <v>406</v>
      </c>
      <c r="B13" s="129">
        <v>0</v>
      </c>
      <c r="C13" s="129">
        <v>2027</v>
      </c>
      <c r="D13" s="130" t="s">
        <v>407</v>
      </c>
      <c r="E13" s="130" t="s">
        <v>407</v>
      </c>
      <c r="F13" s="130" t="s">
        <v>280</v>
      </c>
      <c r="H13" s="130">
        <v>2</v>
      </c>
    </row>
    <row r="14" spans="1:28" x14ac:dyDescent="0.5">
      <c r="A14" s="129" t="s">
        <v>406</v>
      </c>
      <c r="B14" s="129">
        <v>0</v>
      </c>
      <c r="C14" s="129">
        <v>2028</v>
      </c>
      <c r="D14" s="130" t="s">
        <v>407</v>
      </c>
      <c r="E14" s="130" t="s">
        <v>407</v>
      </c>
      <c r="F14" s="130" t="s">
        <v>208</v>
      </c>
      <c r="H14" s="130">
        <v>20</v>
      </c>
    </row>
    <row r="15" spans="1:28" x14ac:dyDescent="0.5">
      <c r="A15" s="129" t="s">
        <v>406</v>
      </c>
      <c r="B15" s="129">
        <v>0</v>
      </c>
      <c r="C15" s="129">
        <v>2028</v>
      </c>
      <c r="D15" s="130" t="s">
        <v>407</v>
      </c>
      <c r="E15" s="130" t="s">
        <v>407</v>
      </c>
      <c r="F15" s="130" t="s">
        <v>211</v>
      </c>
      <c r="H15" s="130">
        <v>25</v>
      </c>
    </row>
    <row r="16" spans="1:28" x14ac:dyDescent="0.5">
      <c r="A16" s="129" t="s">
        <v>406</v>
      </c>
      <c r="B16" s="129">
        <v>0</v>
      </c>
      <c r="C16" s="129">
        <v>2028</v>
      </c>
      <c r="D16" s="130" t="s">
        <v>407</v>
      </c>
      <c r="E16" s="130" t="s">
        <v>407</v>
      </c>
      <c r="F16" s="130" t="s">
        <v>214</v>
      </c>
      <c r="G16" s="130">
        <v>25</v>
      </c>
      <c r="H16" s="130">
        <v>25</v>
      </c>
    </row>
    <row r="17" spans="1:24" x14ac:dyDescent="0.5">
      <c r="A17" s="129" t="s">
        <v>406</v>
      </c>
      <c r="B17" s="129">
        <v>0</v>
      </c>
      <c r="C17" s="129">
        <v>2028</v>
      </c>
      <c r="D17" s="130" t="s">
        <v>407</v>
      </c>
      <c r="E17" s="130" t="s">
        <v>407</v>
      </c>
      <c r="F17" s="130" t="s">
        <v>278</v>
      </c>
      <c r="H17" s="130">
        <v>2</v>
      </c>
    </row>
    <row r="18" spans="1:24" x14ac:dyDescent="0.5">
      <c r="A18" s="129" t="s">
        <v>406</v>
      </c>
      <c r="B18" s="129">
        <v>0</v>
      </c>
      <c r="C18" s="129">
        <v>2028</v>
      </c>
      <c r="D18" s="130" t="s">
        <v>407</v>
      </c>
      <c r="E18" s="130" t="s">
        <v>407</v>
      </c>
      <c r="F18" s="130" t="s">
        <v>280</v>
      </c>
      <c r="H18" s="130">
        <v>2</v>
      </c>
    </row>
    <row r="19" spans="1:24" x14ac:dyDescent="0.5">
      <c r="A19" s="129" t="s">
        <v>406</v>
      </c>
      <c r="B19" s="129">
        <v>0</v>
      </c>
      <c r="C19" s="129">
        <v>2029</v>
      </c>
      <c r="D19" s="130" t="s">
        <v>407</v>
      </c>
      <c r="E19" s="130" t="s">
        <v>407</v>
      </c>
      <c r="F19" s="130" t="s">
        <v>208</v>
      </c>
      <c r="H19" s="130">
        <v>20</v>
      </c>
    </row>
    <row r="20" spans="1:24" x14ac:dyDescent="0.5">
      <c r="A20" s="129" t="s">
        <v>406</v>
      </c>
      <c r="B20" s="129">
        <v>0</v>
      </c>
      <c r="C20" s="129">
        <v>2029</v>
      </c>
      <c r="D20" s="130" t="s">
        <v>407</v>
      </c>
      <c r="E20" s="130" t="s">
        <v>407</v>
      </c>
      <c r="F20" s="130" t="s">
        <v>211</v>
      </c>
      <c r="H20" s="130">
        <v>25</v>
      </c>
    </row>
    <row r="21" spans="1:24" x14ac:dyDescent="0.5">
      <c r="A21" s="129" t="s">
        <v>406</v>
      </c>
      <c r="B21" s="129">
        <v>0</v>
      </c>
      <c r="C21" s="129">
        <v>2029</v>
      </c>
      <c r="D21" s="130" t="s">
        <v>407</v>
      </c>
      <c r="E21" s="130" t="s">
        <v>407</v>
      </c>
      <c r="F21" s="130" t="s">
        <v>214</v>
      </c>
      <c r="H21" s="130">
        <v>25</v>
      </c>
    </row>
    <row r="22" spans="1:24" x14ac:dyDescent="0.5">
      <c r="A22" s="129" t="s">
        <v>406</v>
      </c>
      <c r="B22" s="129">
        <v>0</v>
      </c>
      <c r="C22" s="129">
        <v>2029</v>
      </c>
      <c r="D22" s="130" t="s">
        <v>407</v>
      </c>
      <c r="E22" s="130" t="s">
        <v>407</v>
      </c>
      <c r="F22" s="130" t="s">
        <v>217</v>
      </c>
      <c r="G22" s="130">
        <v>20</v>
      </c>
      <c r="H22" s="130">
        <v>20</v>
      </c>
    </row>
    <row r="23" spans="1:24" x14ac:dyDescent="0.5">
      <c r="A23" s="129" t="s">
        <v>406</v>
      </c>
      <c r="B23" s="129">
        <v>0</v>
      </c>
      <c r="C23" s="129">
        <v>2029</v>
      </c>
      <c r="D23" s="130" t="s">
        <v>407</v>
      </c>
      <c r="E23" s="130" t="s">
        <v>407</v>
      </c>
      <c r="F23" s="130" t="s">
        <v>278</v>
      </c>
      <c r="H23" s="130">
        <v>2</v>
      </c>
    </row>
    <row r="24" spans="1:24" x14ac:dyDescent="0.5">
      <c r="A24" s="129" t="s">
        <v>406</v>
      </c>
      <c r="B24" s="129">
        <v>0</v>
      </c>
      <c r="C24" s="129">
        <v>2029</v>
      </c>
      <c r="D24" s="130" t="s">
        <v>407</v>
      </c>
      <c r="E24" s="130" t="s">
        <v>407</v>
      </c>
      <c r="F24" s="130" t="s">
        <v>280</v>
      </c>
      <c r="H24" s="130">
        <v>2</v>
      </c>
    </row>
    <row r="25" spans="1:24" x14ac:dyDescent="0.5">
      <c r="A25" s="129" t="s">
        <v>406</v>
      </c>
      <c r="B25" s="129">
        <v>0</v>
      </c>
      <c r="C25" s="129">
        <v>2030</v>
      </c>
      <c r="D25" s="130" t="s">
        <v>407</v>
      </c>
      <c r="E25" s="130" t="s">
        <v>407</v>
      </c>
      <c r="F25" s="130" t="s">
        <v>446</v>
      </c>
      <c r="J25" s="130">
        <v>126138.828125</v>
      </c>
      <c r="L25" s="130">
        <v>126138.828125</v>
      </c>
      <c r="V25" s="130">
        <v>63069.4140625</v>
      </c>
      <c r="W25" s="130">
        <v>-63069.4140625</v>
      </c>
    </row>
    <row r="26" spans="1:24" x14ac:dyDescent="0.5">
      <c r="A26" s="129" t="s">
        <v>406</v>
      </c>
      <c r="B26" s="129">
        <v>0</v>
      </c>
      <c r="C26" s="129">
        <v>2030</v>
      </c>
      <c r="D26" s="130" t="s">
        <v>407</v>
      </c>
      <c r="E26" s="130" t="s">
        <v>407</v>
      </c>
      <c r="F26" s="130" t="s">
        <v>208</v>
      </c>
      <c r="H26" s="130">
        <v>20</v>
      </c>
    </row>
    <row r="27" spans="1:24" x14ac:dyDescent="0.5">
      <c r="A27" s="129" t="s">
        <v>406</v>
      </c>
      <c r="B27" s="129">
        <v>0</v>
      </c>
      <c r="C27" s="129">
        <v>2030</v>
      </c>
      <c r="D27" s="130" t="s">
        <v>407</v>
      </c>
      <c r="E27" s="130" t="s">
        <v>407</v>
      </c>
      <c r="F27" s="130" t="s">
        <v>211</v>
      </c>
      <c r="H27" s="130">
        <v>25</v>
      </c>
    </row>
    <row r="28" spans="1:24" x14ac:dyDescent="0.5">
      <c r="A28" s="129" t="s">
        <v>406</v>
      </c>
      <c r="B28" s="129">
        <v>0</v>
      </c>
      <c r="C28" s="129">
        <v>2030</v>
      </c>
      <c r="D28" s="130" t="s">
        <v>407</v>
      </c>
      <c r="E28" s="130" t="s">
        <v>407</v>
      </c>
      <c r="F28" s="130" t="s">
        <v>214</v>
      </c>
      <c r="H28" s="130">
        <v>25</v>
      </c>
    </row>
    <row r="29" spans="1:24" x14ac:dyDescent="0.5">
      <c r="A29" s="129" t="s">
        <v>406</v>
      </c>
      <c r="B29" s="129">
        <v>0</v>
      </c>
      <c r="C29" s="129">
        <v>2030</v>
      </c>
      <c r="D29" s="130" t="s">
        <v>407</v>
      </c>
      <c r="E29" s="130" t="s">
        <v>407</v>
      </c>
      <c r="F29" s="130" t="s">
        <v>217</v>
      </c>
      <c r="H29" s="130">
        <v>20</v>
      </c>
    </row>
    <row r="30" spans="1:24" x14ac:dyDescent="0.5">
      <c r="A30" s="129" t="s">
        <v>406</v>
      </c>
      <c r="B30" s="129">
        <v>0</v>
      </c>
      <c r="C30" s="129">
        <v>2030</v>
      </c>
      <c r="D30" s="130" t="s">
        <v>407</v>
      </c>
      <c r="E30" s="130" t="s">
        <v>407</v>
      </c>
      <c r="F30" s="130" t="s">
        <v>278</v>
      </c>
      <c r="H30" s="130">
        <v>2</v>
      </c>
    </row>
    <row r="31" spans="1:24" x14ac:dyDescent="0.5">
      <c r="A31" s="129" t="s">
        <v>406</v>
      </c>
      <c r="B31" s="129">
        <v>0</v>
      </c>
      <c r="C31" s="129">
        <v>2030</v>
      </c>
      <c r="D31" s="130" t="s">
        <v>407</v>
      </c>
      <c r="E31" s="130" t="s">
        <v>407</v>
      </c>
      <c r="F31" s="130" t="s">
        <v>280</v>
      </c>
      <c r="H31" s="130">
        <v>2</v>
      </c>
    </row>
    <row r="32" spans="1:24" x14ac:dyDescent="0.5">
      <c r="A32" s="129" t="s">
        <v>406</v>
      </c>
      <c r="B32" s="129">
        <v>0</v>
      </c>
      <c r="C32" s="129">
        <v>2031</v>
      </c>
      <c r="D32" s="130" t="s">
        <v>407</v>
      </c>
      <c r="E32" s="130" t="s">
        <v>407</v>
      </c>
      <c r="F32" s="130" t="s">
        <v>446</v>
      </c>
      <c r="G32" s="130">
        <v>1</v>
      </c>
      <c r="H32" s="130">
        <v>1</v>
      </c>
      <c r="I32" s="130">
        <v>13931.8759765625</v>
      </c>
      <c r="K32" s="130">
        <v>126138.828125</v>
      </c>
      <c r="L32" s="130">
        <v>121924.3828125</v>
      </c>
      <c r="M32" s="130">
        <v>3503.8564453125</v>
      </c>
      <c r="N32" s="130">
        <v>6306.94140625</v>
      </c>
      <c r="O32" s="130">
        <v>710.58209228515602</v>
      </c>
      <c r="P32" s="130">
        <v>710.58209228515602</v>
      </c>
      <c r="S32" s="130">
        <v>1009.11065673828</v>
      </c>
      <c r="U32" s="130">
        <v>5045.55322265625</v>
      </c>
      <c r="V32" s="130">
        <v>62539.953125</v>
      </c>
      <c r="W32" s="130">
        <v>4313.623046875</v>
      </c>
      <c r="X32" s="130">
        <v>3784.16479492188</v>
      </c>
    </row>
    <row r="33" spans="1:24" x14ac:dyDescent="0.5">
      <c r="A33" s="129" t="s">
        <v>406</v>
      </c>
      <c r="B33" s="129">
        <v>0</v>
      </c>
      <c r="C33" s="129">
        <v>2031</v>
      </c>
      <c r="D33" s="130" t="s">
        <v>407</v>
      </c>
      <c r="E33" s="130" t="s">
        <v>407</v>
      </c>
      <c r="F33" s="130" t="s">
        <v>403</v>
      </c>
      <c r="G33" s="130">
        <v>1</v>
      </c>
      <c r="H33" s="130">
        <v>1</v>
      </c>
    </row>
    <row r="34" spans="1:24" x14ac:dyDescent="0.5">
      <c r="A34" s="129" t="s">
        <v>406</v>
      </c>
      <c r="B34" s="129">
        <v>0</v>
      </c>
      <c r="C34" s="129">
        <v>2031</v>
      </c>
      <c r="D34" s="130" t="s">
        <v>407</v>
      </c>
      <c r="E34" s="130" t="s">
        <v>407</v>
      </c>
      <c r="F34" s="130" t="s">
        <v>208</v>
      </c>
      <c r="H34" s="130">
        <v>20</v>
      </c>
    </row>
    <row r="35" spans="1:24" x14ac:dyDescent="0.5">
      <c r="A35" s="129" t="s">
        <v>406</v>
      </c>
      <c r="B35" s="129">
        <v>0</v>
      </c>
      <c r="C35" s="129">
        <v>2031</v>
      </c>
      <c r="D35" s="130" t="s">
        <v>407</v>
      </c>
      <c r="E35" s="130" t="s">
        <v>407</v>
      </c>
      <c r="F35" s="130" t="s">
        <v>211</v>
      </c>
      <c r="H35" s="130">
        <v>25</v>
      </c>
    </row>
    <row r="36" spans="1:24" x14ac:dyDescent="0.5">
      <c r="A36" s="129" t="s">
        <v>406</v>
      </c>
      <c r="B36" s="129">
        <v>0</v>
      </c>
      <c r="C36" s="129">
        <v>2031</v>
      </c>
      <c r="D36" s="130" t="s">
        <v>407</v>
      </c>
      <c r="E36" s="130" t="s">
        <v>407</v>
      </c>
      <c r="F36" s="130" t="s">
        <v>214</v>
      </c>
      <c r="H36" s="130">
        <v>25</v>
      </c>
    </row>
    <row r="37" spans="1:24" x14ac:dyDescent="0.5">
      <c r="A37" s="129" t="s">
        <v>406</v>
      </c>
      <c r="B37" s="129">
        <v>0</v>
      </c>
      <c r="C37" s="129">
        <v>2031</v>
      </c>
      <c r="D37" s="130" t="s">
        <v>407</v>
      </c>
      <c r="E37" s="130" t="s">
        <v>407</v>
      </c>
      <c r="F37" s="130" t="s">
        <v>217</v>
      </c>
      <c r="H37" s="130">
        <v>20</v>
      </c>
    </row>
    <row r="38" spans="1:24" x14ac:dyDescent="0.5">
      <c r="A38" s="129" t="s">
        <v>406</v>
      </c>
      <c r="B38" s="129">
        <v>0</v>
      </c>
      <c r="C38" s="129">
        <v>2031</v>
      </c>
      <c r="D38" s="130" t="s">
        <v>407</v>
      </c>
      <c r="E38" s="130" t="s">
        <v>407</v>
      </c>
      <c r="F38" s="130" t="s">
        <v>219</v>
      </c>
      <c r="G38" s="130">
        <v>12</v>
      </c>
      <c r="H38" s="130">
        <v>12</v>
      </c>
    </row>
    <row r="39" spans="1:24" x14ac:dyDescent="0.5">
      <c r="A39" s="129" t="s">
        <v>406</v>
      </c>
      <c r="B39" s="129">
        <v>0</v>
      </c>
      <c r="C39" s="129">
        <v>2031</v>
      </c>
      <c r="D39" s="130" t="s">
        <v>407</v>
      </c>
      <c r="E39" s="130" t="s">
        <v>407</v>
      </c>
      <c r="F39" s="130" t="s">
        <v>278</v>
      </c>
      <c r="H39" s="130">
        <v>2</v>
      </c>
    </row>
    <row r="40" spans="1:24" x14ac:dyDescent="0.5">
      <c r="A40" s="129" t="s">
        <v>406</v>
      </c>
      <c r="B40" s="129">
        <v>0</v>
      </c>
      <c r="C40" s="129">
        <v>2031</v>
      </c>
      <c r="D40" s="130" t="s">
        <v>407</v>
      </c>
      <c r="E40" s="130" t="s">
        <v>407</v>
      </c>
      <c r="F40" s="130" t="s">
        <v>280</v>
      </c>
      <c r="H40" s="130">
        <v>2</v>
      </c>
    </row>
    <row r="41" spans="1:24" x14ac:dyDescent="0.5">
      <c r="A41" s="129" t="s">
        <v>406</v>
      </c>
      <c r="B41" s="129">
        <v>0</v>
      </c>
      <c r="C41" s="129">
        <v>2032</v>
      </c>
      <c r="D41" s="130" t="s">
        <v>407</v>
      </c>
      <c r="E41" s="130" t="s">
        <v>407</v>
      </c>
      <c r="F41" s="130" t="s">
        <v>446</v>
      </c>
      <c r="H41" s="130">
        <v>1</v>
      </c>
      <c r="I41" s="130">
        <v>14237.771484375</v>
      </c>
      <c r="L41" s="130">
        <v>116271.015625</v>
      </c>
      <c r="M41" s="130">
        <v>3503.8564453125</v>
      </c>
      <c r="N41" s="130">
        <v>11983.1884765625</v>
      </c>
      <c r="O41" s="130">
        <v>2149.5107421875</v>
      </c>
      <c r="P41" s="130">
        <v>2860.0927734375</v>
      </c>
      <c r="S41" s="130">
        <v>1009.11065673828</v>
      </c>
      <c r="U41" s="130">
        <v>5045.55322265625</v>
      </c>
      <c r="V41" s="130">
        <v>61978.71875</v>
      </c>
      <c r="W41" s="130">
        <v>4313.623046875</v>
      </c>
      <c r="X41" s="130">
        <v>3752.39721679688</v>
      </c>
    </row>
    <row r="42" spans="1:24" x14ac:dyDescent="0.5">
      <c r="A42" s="129" t="s">
        <v>406</v>
      </c>
      <c r="B42" s="129">
        <v>0</v>
      </c>
      <c r="C42" s="129">
        <v>2032</v>
      </c>
      <c r="D42" s="130" t="s">
        <v>407</v>
      </c>
      <c r="E42" s="130" t="s">
        <v>407</v>
      </c>
      <c r="F42" s="130" t="s">
        <v>418</v>
      </c>
      <c r="G42" s="130">
        <v>1</v>
      </c>
      <c r="H42" s="130">
        <v>1</v>
      </c>
    </row>
    <row r="43" spans="1:24" x14ac:dyDescent="0.5">
      <c r="A43" s="129" t="s">
        <v>406</v>
      </c>
      <c r="B43" s="129">
        <v>0</v>
      </c>
      <c r="C43" s="129">
        <v>2032</v>
      </c>
      <c r="D43" s="130" t="s">
        <v>407</v>
      </c>
      <c r="E43" s="130" t="s">
        <v>407</v>
      </c>
      <c r="F43" s="130" t="s">
        <v>208</v>
      </c>
      <c r="H43" s="130">
        <v>20</v>
      </c>
    </row>
    <row r="44" spans="1:24" x14ac:dyDescent="0.5">
      <c r="A44" s="129" t="s">
        <v>406</v>
      </c>
      <c r="B44" s="129">
        <v>0</v>
      </c>
      <c r="C44" s="129">
        <v>2032</v>
      </c>
      <c r="D44" s="130" t="s">
        <v>407</v>
      </c>
      <c r="E44" s="130" t="s">
        <v>407</v>
      </c>
      <c r="F44" s="130" t="s">
        <v>211</v>
      </c>
      <c r="H44" s="130">
        <v>25</v>
      </c>
    </row>
    <row r="45" spans="1:24" x14ac:dyDescent="0.5">
      <c r="A45" s="129" t="s">
        <v>406</v>
      </c>
      <c r="B45" s="129">
        <v>0</v>
      </c>
      <c r="C45" s="129">
        <v>2032</v>
      </c>
      <c r="D45" s="130" t="s">
        <v>407</v>
      </c>
      <c r="E45" s="130" t="s">
        <v>407</v>
      </c>
      <c r="F45" s="130" t="s">
        <v>214</v>
      </c>
      <c r="H45" s="130">
        <v>25</v>
      </c>
    </row>
    <row r="46" spans="1:24" x14ac:dyDescent="0.5">
      <c r="A46" s="129" t="s">
        <v>406</v>
      </c>
      <c r="B46" s="129">
        <v>0</v>
      </c>
      <c r="C46" s="129">
        <v>2032</v>
      </c>
      <c r="D46" s="130" t="s">
        <v>407</v>
      </c>
      <c r="E46" s="130" t="s">
        <v>407</v>
      </c>
      <c r="F46" s="130" t="s">
        <v>217</v>
      </c>
      <c r="H46" s="130">
        <v>20</v>
      </c>
    </row>
    <row r="47" spans="1:24" x14ac:dyDescent="0.5">
      <c r="A47" s="129" t="s">
        <v>406</v>
      </c>
      <c r="B47" s="129">
        <v>0</v>
      </c>
      <c r="C47" s="129">
        <v>2032</v>
      </c>
      <c r="D47" s="130" t="s">
        <v>407</v>
      </c>
      <c r="E47" s="130" t="s">
        <v>407</v>
      </c>
      <c r="F47" s="130" t="s">
        <v>219</v>
      </c>
      <c r="H47" s="130">
        <v>12</v>
      </c>
    </row>
    <row r="48" spans="1:24" x14ac:dyDescent="0.5">
      <c r="A48" s="129" t="s">
        <v>406</v>
      </c>
      <c r="B48" s="129">
        <v>0</v>
      </c>
      <c r="C48" s="129">
        <v>2032</v>
      </c>
      <c r="D48" s="130" t="s">
        <v>407</v>
      </c>
      <c r="E48" s="130" t="s">
        <v>407</v>
      </c>
      <c r="F48" s="130" t="s">
        <v>278</v>
      </c>
      <c r="H48" s="130">
        <v>2</v>
      </c>
    </row>
    <row r="49" spans="1:24" x14ac:dyDescent="0.5">
      <c r="A49" s="129" t="s">
        <v>406</v>
      </c>
      <c r="B49" s="129">
        <v>0</v>
      </c>
      <c r="C49" s="129">
        <v>2032</v>
      </c>
      <c r="D49" s="130" t="s">
        <v>407</v>
      </c>
      <c r="E49" s="130" t="s">
        <v>407</v>
      </c>
      <c r="F49" s="130" t="s">
        <v>280</v>
      </c>
      <c r="H49" s="130">
        <v>2</v>
      </c>
    </row>
    <row r="50" spans="1:24" x14ac:dyDescent="0.5">
      <c r="A50" s="129" t="s">
        <v>406</v>
      </c>
      <c r="B50" s="129">
        <v>0</v>
      </c>
      <c r="C50" s="129">
        <v>2033</v>
      </c>
      <c r="D50" s="130" t="s">
        <v>407</v>
      </c>
      <c r="E50" s="130" t="s">
        <v>407</v>
      </c>
      <c r="F50" s="130" t="s">
        <v>446</v>
      </c>
      <c r="H50" s="130">
        <v>1</v>
      </c>
      <c r="I50" s="130">
        <v>14565.2529296875</v>
      </c>
      <c r="L50" s="130">
        <v>110921.421875</v>
      </c>
      <c r="M50" s="130">
        <v>3503.8564453125</v>
      </c>
      <c r="N50" s="130">
        <v>10784.8701171875</v>
      </c>
      <c r="O50" s="130">
        <v>1845.73706054688</v>
      </c>
      <c r="P50" s="130">
        <v>4705.830078125</v>
      </c>
      <c r="S50" s="130">
        <v>1009.11065673828</v>
      </c>
      <c r="U50" s="130">
        <v>5045.55322265625</v>
      </c>
      <c r="V50" s="130">
        <v>61383.8125</v>
      </c>
      <c r="W50" s="130">
        <v>4313.623046875</v>
      </c>
      <c r="X50" s="130">
        <v>3718.72314453125</v>
      </c>
    </row>
    <row r="51" spans="1:24" x14ac:dyDescent="0.5">
      <c r="A51" s="129" t="s">
        <v>406</v>
      </c>
      <c r="B51" s="129">
        <v>0</v>
      </c>
      <c r="C51" s="129">
        <v>2033</v>
      </c>
      <c r="D51" s="130" t="s">
        <v>407</v>
      </c>
      <c r="E51" s="130" t="s">
        <v>407</v>
      </c>
      <c r="F51" s="130" t="s">
        <v>419</v>
      </c>
      <c r="G51" s="130">
        <v>1</v>
      </c>
      <c r="H51" s="130">
        <v>1</v>
      </c>
    </row>
    <row r="52" spans="1:24" x14ac:dyDescent="0.5">
      <c r="A52" s="129" t="s">
        <v>406</v>
      </c>
      <c r="B52" s="129">
        <v>0</v>
      </c>
      <c r="C52" s="129">
        <v>2033</v>
      </c>
      <c r="D52" s="130" t="s">
        <v>407</v>
      </c>
      <c r="E52" s="130" t="s">
        <v>407</v>
      </c>
      <c r="F52" s="130" t="s">
        <v>208</v>
      </c>
      <c r="H52" s="130">
        <v>20</v>
      </c>
    </row>
    <row r="53" spans="1:24" x14ac:dyDescent="0.5">
      <c r="A53" s="129" t="s">
        <v>406</v>
      </c>
      <c r="B53" s="129">
        <v>0</v>
      </c>
      <c r="C53" s="129">
        <v>2033</v>
      </c>
      <c r="D53" s="130" t="s">
        <v>407</v>
      </c>
      <c r="E53" s="130" t="s">
        <v>407</v>
      </c>
      <c r="F53" s="130" t="s">
        <v>211</v>
      </c>
      <c r="H53" s="130">
        <v>25</v>
      </c>
    </row>
    <row r="54" spans="1:24" x14ac:dyDescent="0.5">
      <c r="A54" s="129" t="s">
        <v>406</v>
      </c>
      <c r="B54" s="129">
        <v>0</v>
      </c>
      <c r="C54" s="129">
        <v>2033</v>
      </c>
      <c r="D54" s="130" t="s">
        <v>407</v>
      </c>
      <c r="E54" s="130" t="s">
        <v>407</v>
      </c>
      <c r="F54" s="130" t="s">
        <v>214</v>
      </c>
      <c r="H54" s="130">
        <v>25</v>
      </c>
    </row>
    <row r="55" spans="1:24" x14ac:dyDescent="0.5">
      <c r="A55" s="129" t="s">
        <v>406</v>
      </c>
      <c r="B55" s="129">
        <v>0</v>
      </c>
      <c r="C55" s="129">
        <v>2033</v>
      </c>
      <c r="D55" s="130" t="s">
        <v>407</v>
      </c>
      <c r="E55" s="130" t="s">
        <v>407</v>
      </c>
      <c r="F55" s="130" t="s">
        <v>217</v>
      </c>
      <c r="H55" s="130">
        <v>20</v>
      </c>
    </row>
    <row r="56" spans="1:24" x14ac:dyDescent="0.5">
      <c r="A56" s="129" t="s">
        <v>406</v>
      </c>
      <c r="B56" s="129">
        <v>0</v>
      </c>
      <c r="C56" s="129">
        <v>2033</v>
      </c>
      <c r="D56" s="130" t="s">
        <v>407</v>
      </c>
      <c r="E56" s="130" t="s">
        <v>407</v>
      </c>
      <c r="F56" s="130" t="s">
        <v>219</v>
      </c>
      <c r="H56" s="130">
        <v>12</v>
      </c>
    </row>
    <row r="57" spans="1:24" x14ac:dyDescent="0.5">
      <c r="A57" s="129" t="s">
        <v>406</v>
      </c>
      <c r="B57" s="129">
        <v>0</v>
      </c>
      <c r="C57" s="129">
        <v>2033</v>
      </c>
      <c r="D57" s="130" t="s">
        <v>407</v>
      </c>
      <c r="E57" s="130" t="s">
        <v>407</v>
      </c>
      <c r="F57" s="130" t="s">
        <v>278</v>
      </c>
      <c r="H57" s="130">
        <v>2</v>
      </c>
    </row>
    <row r="58" spans="1:24" x14ac:dyDescent="0.5">
      <c r="A58" s="129" t="s">
        <v>406</v>
      </c>
      <c r="B58" s="129">
        <v>0</v>
      </c>
      <c r="C58" s="129">
        <v>2033</v>
      </c>
      <c r="D58" s="130" t="s">
        <v>407</v>
      </c>
      <c r="E58" s="130" t="s">
        <v>407</v>
      </c>
      <c r="F58" s="130" t="s">
        <v>280</v>
      </c>
      <c r="H58" s="130">
        <v>2</v>
      </c>
    </row>
    <row r="59" spans="1:24" x14ac:dyDescent="0.5">
      <c r="A59" s="129" t="s">
        <v>406</v>
      </c>
      <c r="B59" s="129">
        <v>0</v>
      </c>
      <c r="C59" s="129">
        <v>2034</v>
      </c>
      <c r="D59" s="130" t="s">
        <v>407</v>
      </c>
      <c r="E59" s="130" t="s">
        <v>407</v>
      </c>
      <c r="F59" s="130" t="s">
        <v>446</v>
      </c>
      <c r="H59" s="130">
        <v>1</v>
      </c>
      <c r="I59" s="130">
        <v>14885.681640625</v>
      </c>
      <c r="L59" s="130">
        <v>105845.21875</v>
      </c>
      <c r="M59" s="130">
        <v>3503.8564453125</v>
      </c>
      <c r="N59" s="130">
        <v>9706.3828125</v>
      </c>
      <c r="O59" s="130">
        <v>1572.34057617188</v>
      </c>
      <c r="P59" s="130">
        <v>6278.1708984375</v>
      </c>
      <c r="S59" s="130">
        <v>1009.11065673828</v>
      </c>
      <c r="U59" s="130">
        <v>5045.55322265625</v>
      </c>
      <c r="V59" s="130">
        <v>60753.2109375</v>
      </c>
      <c r="W59" s="130">
        <v>4313.623046875</v>
      </c>
      <c r="X59" s="130">
        <v>3683.02856445313</v>
      </c>
    </row>
    <row r="60" spans="1:24" x14ac:dyDescent="0.5">
      <c r="A60" s="129" t="s">
        <v>406</v>
      </c>
      <c r="B60" s="129">
        <v>0</v>
      </c>
      <c r="C60" s="129">
        <v>2034</v>
      </c>
      <c r="D60" s="130" t="s">
        <v>407</v>
      </c>
      <c r="E60" s="130" t="s">
        <v>407</v>
      </c>
      <c r="F60" s="130" t="s">
        <v>420</v>
      </c>
      <c r="G60" s="130">
        <v>1</v>
      </c>
      <c r="H60" s="130">
        <v>1</v>
      </c>
    </row>
    <row r="61" spans="1:24" x14ac:dyDescent="0.5">
      <c r="A61" s="129" t="s">
        <v>406</v>
      </c>
      <c r="B61" s="129">
        <v>0</v>
      </c>
      <c r="C61" s="129">
        <v>2034</v>
      </c>
      <c r="D61" s="130" t="s">
        <v>407</v>
      </c>
      <c r="E61" s="130" t="s">
        <v>407</v>
      </c>
      <c r="F61" s="130" t="s">
        <v>208</v>
      </c>
      <c r="H61" s="130">
        <v>20</v>
      </c>
    </row>
    <row r="62" spans="1:24" x14ac:dyDescent="0.5">
      <c r="A62" s="129" t="s">
        <v>406</v>
      </c>
      <c r="B62" s="129">
        <v>0</v>
      </c>
      <c r="C62" s="129">
        <v>2034</v>
      </c>
      <c r="D62" s="130" t="s">
        <v>407</v>
      </c>
      <c r="E62" s="130" t="s">
        <v>407</v>
      </c>
      <c r="F62" s="130" t="s">
        <v>211</v>
      </c>
      <c r="H62" s="130">
        <v>25</v>
      </c>
    </row>
    <row r="63" spans="1:24" x14ac:dyDescent="0.5">
      <c r="A63" s="129" t="s">
        <v>406</v>
      </c>
      <c r="B63" s="129">
        <v>0</v>
      </c>
      <c r="C63" s="129">
        <v>2034</v>
      </c>
      <c r="D63" s="130" t="s">
        <v>407</v>
      </c>
      <c r="E63" s="130" t="s">
        <v>407</v>
      </c>
      <c r="F63" s="130" t="s">
        <v>214</v>
      </c>
      <c r="H63" s="130">
        <v>25</v>
      </c>
    </row>
    <row r="64" spans="1:24" x14ac:dyDescent="0.5">
      <c r="A64" s="129" t="s">
        <v>406</v>
      </c>
      <c r="B64" s="129">
        <v>0</v>
      </c>
      <c r="C64" s="129">
        <v>2034</v>
      </c>
      <c r="D64" s="130" t="s">
        <v>407</v>
      </c>
      <c r="E64" s="130" t="s">
        <v>407</v>
      </c>
      <c r="F64" s="130" t="s">
        <v>217</v>
      </c>
      <c r="H64" s="130">
        <v>20</v>
      </c>
    </row>
    <row r="65" spans="1:24" x14ac:dyDescent="0.5">
      <c r="A65" s="129" t="s">
        <v>406</v>
      </c>
      <c r="B65" s="129">
        <v>0</v>
      </c>
      <c r="C65" s="129">
        <v>2034</v>
      </c>
      <c r="D65" s="130" t="s">
        <v>407</v>
      </c>
      <c r="E65" s="130" t="s">
        <v>407</v>
      </c>
      <c r="F65" s="130" t="s">
        <v>219</v>
      </c>
      <c r="H65" s="130">
        <v>12</v>
      </c>
    </row>
    <row r="66" spans="1:24" x14ac:dyDescent="0.5">
      <c r="A66" s="129" t="s">
        <v>406</v>
      </c>
      <c r="B66" s="129">
        <v>0</v>
      </c>
      <c r="C66" s="129">
        <v>2034</v>
      </c>
      <c r="D66" s="130" t="s">
        <v>407</v>
      </c>
      <c r="E66" s="130" t="s">
        <v>407</v>
      </c>
      <c r="F66" s="130" t="s">
        <v>278</v>
      </c>
      <c r="H66" s="130">
        <v>2</v>
      </c>
    </row>
    <row r="67" spans="1:24" x14ac:dyDescent="0.5">
      <c r="A67" s="129" t="s">
        <v>406</v>
      </c>
      <c r="B67" s="129">
        <v>0</v>
      </c>
      <c r="C67" s="129">
        <v>2034</v>
      </c>
      <c r="D67" s="130" t="s">
        <v>407</v>
      </c>
      <c r="E67" s="130" t="s">
        <v>407</v>
      </c>
      <c r="F67" s="130" t="s">
        <v>280</v>
      </c>
      <c r="H67" s="130">
        <v>2</v>
      </c>
    </row>
    <row r="68" spans="1:24" x14ac:dyDescent="0.5">
      <c r="A68" s="129" t="s">
        <v>406</v>
      </c>
      <c r="B68" s="129">
        <v>0</v>
      </c>
      <c r="C68" s="129">
        <v>2035</v>
      </c>
      <c r="D68" s="130" t="s">
        <v>407</v>
      </c>
      <c r="E68" s="130" t="s">
        <v>407</v>
      </c>
      <c r="F68" s="130" t="s">
        <v>446</v>
      </c>
      <c r="H68" s="130">
        <v>1</v>
      </c>
      <c r="I68" s="130">
        <v>15198.9326171875</v>
      </c>
      <c r="L68" s="130">
        <v>101015.078125</v>
      </c>
      <c r="M68" s="130">
        <v>3503.8564453125</v>
      </c>
      <c r="N68" s="130">
        <v>8735.7451171875</v>
      </c>
      <c r="O68" s="130">
        <v>1326.28381347656</v>
      </c>
      <c r="P68" s="130">
        <v>7604.45458984375</v>
      </c>
      <c r="S68" s="130">
        <v>1009.11065673828</v>
      </c>
      <c r="U68" s="130">
        <v>5045.55322265625</v>
      </c>
      <c r="V68" s="130">
        <v>60084.7734375</v>
      </c>
      <c r="W68" s="130">
        <v>4313.623046875</v>
      </c>
      <c r="X68" s="130">
        <v>3645.19262695313</v>
      </c>
    </row>
    <row r="69" spans="1:24" x14ac:dyDescent="0.5">
      <c r="A69" s="129" t="s">
        <v>406</v>
      </c>
      <c r="B69" s="129">
        <v>0</v>
      </c>
      <c r="C69" s="129">
        <v>2035</v>
      </c>
      <c r="D69" s="130" t="s">
        <v>407</v>
      </c>
      <c r="E69" s="130" t="s">
        <v>407</v>
      </c>
      <c r="F69" s="130" t="s">
        <v>208</v>
      </c>
      <c r="H69" s="130">
        <v>20</v>
      </c>
    </row>
    <row r="70" spans="1:24" x14ac:dyDescent="0.5">
      <c r="A70" s="129" t="s">
        <v>406</v>
      </c>
      <c r="B70" s="129">
        <v>0</v>
      </c>
      <c r="C70" s="129">
        <v>2035</v>
      </c>
      <c r="D70" s="130" t="s">
        <v>407</v>
      </c>
      <c r="E70" s="130" t="s">
        <v>407</v>
      </c>
      <c r="F70" s="130" t="s">
        <v>211</v>
      </c>
      <c r="H70" s="130">
        <v>25</v>
      </c>
    </row>
    <row r="71" spans="1:24" x14ac:dyDescent="0.5">
      <c r="A71" s="129" t="s">
        <v>406</v>
      </c>
      <c r="B71" s="129">
        <v>0</v>
      </c>
      <c r="C71" s="129">
        <v>2035</v>
      </c>
      <c r="D71" s="130" t="s">
        <v>407</v>
      </c>
      <c r="E71" s="130" t="s">
        <v>407</v>
      </c>
      <c r="F71" s="130" t="s">
        <v>214</v>
      </c>
      <c r="H71" s="130">
        <v>25</v>
      </c>
    </row>
    <row r="72" spans="1:24" x14ac:dyDescent="0.5">
      <c r="A72" s="129" t="s">
        <v>406</v>
      </c>
      <c r="B72" s="129">
        <v>0</v>
      </c>
      <c r="C72" s="129">
        <v>2035</v>
      </c>
      <c r="D72" s="130" t="s">
        <v>407</v>
      </c>
      <c r="E72" s="130" t="s">
        <v>407</v>
      </c>
      <c r="F72" s="130" t="s">
        <v>217</v>
      </c>
      <c r="H72" s="130">
        <v>20</v>
      </c>
    </row>
    <row r="73" spans="1:24" x14ac:dyDescent="0.5">
      <c r="A73" s="129" t="s">
        <v>406</v>
      </c>
      <c r="B73" s="129">
        <v>0</v>
      </c>
      <c r="C73" s="129">
        <v>2035</v>
      </c>
      <c r="D73" s="130" t="s">
        <v>407</v>
      </c>
      <c r="E73" s="130" t="s">
        <v>407</v>
      </c>
      <c r="F73" s="130" t="s">
        <v>219</v>
      </c>
      <c r="H73" s="130">
        <v>12</v>
      </c>
    </row>
    <row r="74" spans="1:24" x14ac:dyDescent="0.5">
      <c r="A74" s="129" t="s">
        <v>406</v>
      </c>
      <c r="B74" s="129">
        <v>0</v>
      </c>
      <c r="C74" s="129">
        <v>2035</v>
      </c>
      <c r="D74" s="130" t="s">
        <v>407</v>
      </c>
      <c r="E74" s="130" t="s">
        <v>407</v>
      </c>
      <c r="F74" s="130" t="s">
        <v>223</v>
      </c>
      <c r="G74" s="130">
        <v>5</v>
      </c>
      <c r="H74" s="130">
        <v>5</v>
      </c>
    </row>
    <row r="75" spans="1:24" x14ac:dyDescent="0.5">
      <c r="A75" s="129" t="s">
        <v>406</v>
      </c>
      <c r="B75" s="129">
        <v>0</v>
      </c>
      <c r="C75" s="129">
        <v>2035</v>
      </c>
      <c r="D75" s="130" t="s">
        <v>407</v>
      </c>
      <c r="E75" s="130" t="s">
        <v>407</v>
      </c>
      <c r="F75" s="130" t="s">
        <v>278</v>
      </c>
      <c r="H75" s="130">
        <v>2</v>
      </c>
    </row>
    <row r="76" spans="1:24" x14ac:dyDescent="0.5">
      <c r="A76" s="129" t="s">
        <v>406</v>
      </c>
      <c r="B76" s="129">
        <v>0</v>
      </c>
      <c r="C76" s="129">
        <v>2035</v>
      </c>
      <c r="D76" s="130" t="s">
        <v>407</v>
      </c>
      <c r="E76" s="130" t="s">
        <v>407</v>
      </c>
      <c r="F76" s="130" t="s">
        <v>280</v>
      </c>
      <c r="H76" s="130">
        <v>2</v>
      </c>
    </row>
    <row r="77" spans="1:24" x14ac:dyDescent="0.5">
      <c r="A77" s="129" t="s">
        <v>406</v>
      </c>
      <c r="B77" s="129">
        <v>0</v>
      </c>
      <c r="C77" s="129">
        <v>2036</v>
      </c>
      <c r="D77" s="130" t="s">
        <v>407</v>
      </c>
      <c r="E77" s="130" t="s">
        <v>407</v>
      </c>
      <c r="F77" s="130" t="s">
        <v>446</v>
      </c>
      <c r="H77" s="130">
        <v>1</v>
      </c>
      <c r="I77" s="130">
        <v>15533.3076171875</v>
      </c>
      <c r="L77" s="130">
        <v>96406.3828125</v>
      </c>
      <c r="M77" s="130">
        <v>3503.8564453125</v>
      </c>
      <c r="N77" s="130">
        <v>7862.17041015625</v>
      </c>
      <c r="O77" s="130">
        <v>1104.83264160156</v>
      </c>
      <c r="P77" s="130">
        <v>8709.287109375</v>
      </c>
      <c r="S77" s="130">
        <v>1009.11065673828</v>
      </c>
      <c r="U77" s="130">
        <v>5045.55322265625</v>
      </c>
      <c r="V77" s="130">
        <v>59376.234375</v>
      </c>
      <c r="W77" s="130">
        <v>4313.623046875</v>
      </c>
      <c r="X77" s="130">
        <v>3605.08642578125</v>
      </c>
    </row>
    <row r="78" spans="1:24" x14ac:dyDescent="0.5">
      <c r="A78" s="129" t="s">
        <v>406</v>
      </c>
      <c r="B78" s="129">
        <v>0</v>
      </c>
      <c r="C78" s="129">
        <v>2036</v>
      </c>
      <c r="D78" s="130" t="s">
        <v>407</v>
      </c>
      <c r="E78" s="130" t="s">
        <v>407</v>
      </c>
      <c r="F78" s="130" t="s">
        <v>208</v>
      </c>
      <c r="H78" s="130">
        <v>20</v>
      </c>
    </row>
    <row r="79" spans="1:24" x14ac:dyDescent="0.5">
      <c r="A79" s="129" t="s">
        <v>406</v>
      </c>
      <c r="B79" s="129">
        <v>0</v>
      </c>
      <c r="C79" s="129">
        <v>2036</v>
      </c>
      <c r="D79" s="130" t="s">
        <v>407</v>
      </c>
      <c r="E79" s="130" t="s">
        <v>407</v>
      </c>
      <c r="F79" s="130" t="s">
        <v>211</v>
      </c>
      <c r="H79" s="130">
        <v>25</v>
      </c>
    </row>
    <row r="80" spans="1:24" x14ac:dyDescent="0.5">
      <c r="A80" s="129" t="s">
        <v>406</v>
      </c>
      <c r="B80" s="129">
        <v>0</v>
      </c>
      <c r="C80" s="129">
        <v>2036</v>
      </c>
      <c r="D80" s="130" t="s">
        <v>407</v>
      </c>
      <c r="E80" s="130" t="s">
        <v>407</v>
      </c>
      <c r="F80" s="130" t="s">
        <v>214</v>
      </c>
      <c r="H80" s="130">
        <v>25</v>
      </c>
    </row>
    <row r="81" spans="1:24" x14ac:dyDescent="0.5">
      <c r="A81" s="129" t="s">
        <v>406</v>
      </c>
      <c r="B81" s="129">
        <v>0</v>
      </c>
      <c r="C81" s="129">
        <v>2036</v>
      </c>
      <c r="D81" s="130" t="s">
        <v>407</v>
      </c>
      <c r="E81" s="130" t="s">
        <v>407</v>
      </c>
      <c r="F81" s="130" t="s">
        <v>217</v>
      </c>
      <c r="H81" s="130">
        <v>20</v>
      </c>
    </row>
    <row r="82" spans="1:24" x14ac:dyDescent="0.5">
      <c r="A82" s="129" t="s">
        <v>406</v>
      </c>
      <c r="B82" s="129">
        <v>0</v>
      </c>
      <c r="C82" s="129">
        <v>2036</v>
      </c>
      <c r="D82" s="130" t="s">
        <v>407</v>
      </c>
      <c r="E82" s="130" t="s">
        <v>407</v>
      </c>
      <c r="F82" s="130" t="s">
        <v>219</v>
      </c>
      <c r="H82" s="130">
        <v>12</v>
      </c>
    </row>
    <row r="83" spans="1:24" x14ac:dyDescent="0.5">
      <c r="A83" s="129" t="s">
        <v>406</v>
      </c>
      <c r="B83" s="129">
        <v>0</v>
      </c>
      <c r="C83" s="129">
        <v>2036</v>
      </c>
      <c r="D83" s="130" t="s">
        <v>407</v>
      </c>
      <c r="E83" s="130" t="s">
        <v>407</v>
      </c>
      <c r="F83" s="130" t="s">
        <v>223</v>
      </c>
      <c r="H83" s="130">
        <v>5</v>
      </c>
    </row>
    <row r="84" spans="1:24" x14ac:dyDescent="0.5">
      <c r="A84" s="129" t="s">
        <v>406</v>
      </c>
      <c r="B84" s="129">
        <v>0</v>
      </c>
      <c r="C84" s="129">
        <v>2036</v>
      </c>
      <c r="D84" s="130" t="s">
        <v>407</v>
      </c>
      <c r="E84" s="130" t="s">
        <v>407</v>
      </c>
      <c r="F84" s="130" t="s">
        <v>278</v>
      </c>
      <c r="H84" s="130">
        <v>2</v>
      </c>
    </row>
    <row r="85" spans="1:24" x14ac:dyDescent="0.5">
      <c r="A85" s="129" t="s">
        <v>406</v>
      </c>
      <c r="B85" s="129">
        <v>0</v>
      </c>
      <c r="C85" s="129">
        <v>2036</v>
      </c>
      <c r="D85" s="130" t="s">
        <v>407</v>
      </c>
      <c r="E85" s="130" t="s">
        <v>407</v>
      </c>
      <c r="F85" s="130" t="s">
        <v>280</v>
      </c>
      <c r="H85" s="130">
        <v>2</v>
      </c>
    </row>
    <row r="86" spans="1:24" x14ac:dyDescent="0.5">
      <c r="A86" s="129" t="s">
        <v>406</v>
      </c>
      <c r="B86" s="129">
        <v>0</v>
      </c>
      <c r="C86" s="129">
        <v>2037</v>
      </c>
      <c r="D86" s="130" t="s">
        <v>407</v>
      </c>
      <c r="E86" s="130" t="s">
        <v>407</v>
      </c>
      <c r="F86" s="130" t="s">
        <v>446</v>
      </c>
      <c r="H86" s="130">
        <v>1</v>
      </c>
      <c r="I86" s="130">
        <v>15874.3603515625</v>
      </c>
      <c r="L86" s="130">
        <v>91902.5859375</v>
      </c>
      <c r="M86" s="130">
        <v>3503.8564453125</v>
      </c>
      <c r="N86" s="130">
        <v>7448.37158203125</v>
      </c>
      <c r="O86" s="130">
        <v>999.93463134765602</v>
      </c>
      <c r="P86" s="130">
        <v>9709.2216796875</v>
      </c>
      <c r="S86" s="130">
        <v>1009.11065673828</v>
      </c>
      <c r="U86" s="130">
        <v>5045.55322265625</v>
      </c>
      <c r="V86" s="130">
        <v>58625.1796875</v>
      </c>
      <c r="W86" s="130">
        <v>4313.623046875</v>
      </c>
      <c r="X86" s="130">
        <v>3562.57397460938</v>
      </c>
    </row>
    <row r="87" spans="1:24" x14ac:dyDescent="0.5">
      <c r="A87" s="129" t="s">
        <v>406</v>
      </c>
      <c r="B87" s="129">
        <v>0</v>
      </c>
      <c r="C87" s="129">
        <v>2037</v>
      </c>
      <c r="D87" s="130" t="s">
        <v>407</v>
      </c>
      <c r="E87" s="130" t="s">
        <v>407</v>
      </c>
      <c r="F87" s="130" t="s">
        <v>208</v>
      </c>
      <c r="H87" s="130">
        <v>20</v>
      </c>
    </row>
    <row r="88" spans="1:24" x14ac:dyDescent="0.5">
      <c r="A88" s="129" t="s">
        <v>406</v>
      </c>
      <c r="B88" s="129">
        <v>0</v>
      </c>
      <c r="C88" s="129">
        <v>2037</v>
      </c>
      <c r="D88" s="130" t="s">
        <v>407</v>
      </c>
      <c r="E88" s="130" t="s">
        <v>407</v>
      </c>
      <c r="F88" s="130" t="s">
        <v>211</v>
      </c>
      <c r="H88" s="130">
        <v>25</v>
      </c>
    </row>
    <row r="89" spans="1:24" x14ac:dyDescent="0.5">
      <c r="A89" s="129" t="s">
        <v>406</v>
      </c>
      <c r="B89" s="129">
        <v>0</v>
      </c>
      <c r="C89" s="129">
        <v>2037</v>
      </c>
      <c r="D89" s="130" t="s">
        <v>407</v>
      </c>
      <c r="E89" s="130" t="s">
        <v>407</v>
      </c>
      <c r="F89" s="130" t="s">
        <v>214</v>
      </c>
      <c r="H89" s="130">
        <v>25</v>
      </c>
    </row>
    <row r="90" spans="1:24" x14ac:dyDescent="0.5">
      <c r="A90" s="129" t="s">
        <v>406</v>
      </c>
      <c r="B90" s="129">
        <v>0</v>
      </c>
      <c r="C90" s="129">
        <v>2037</v>
      </c>
      <c r="D90" s="130" t="s">
        <v>407</v>
      </c>
      <c r="E90" s="130" t="s">
        <v>407</v>
      </c>
      <c r="F90" s="130" t="s">
        <v>217</v>
      </c>
      <c r="H90" s="130">
        <v>20</v>
      </c>
    </row>
    <row r="91" spans="1:24" x14ac:dyDescent="0.5">
      <c r="A91" s="129" t="s">
        <v>406</v>
      </c>
      <c r="B91" s="129">
        <v>0</v>
      </c>
      <c r="C91" s="129">
        <v>2037</v>
      </c>
      <c r="D91" s="130" t="s">
        <v>407</v>
      </c>
      <c r="E91" s="130" t="s">
        <v>407</v>
      </c>
      <c r="F91" s="130" t="s">
        <v>219</v>
      </c>
      <c r="H91" s="130">
        <v>12</v>
      </c>
    </row>
    <row r="92" spans="1:24" x14ac:dyDescent="0.5">
      <c r="A92" s="129" t="s">
        <v>406</v>
      </c>
      <c r="B92" s="129">
        <v>0</v>
      </c>
      <c r="C92" s="129">
        <v>2037</v>
      </c>
      <c r="D92" s="130" t="s">
        <v>407</v>
      </c>
      <c r="E92" s="130" t="s">
        <v>407</v>
      </c>
      <c r="F92" s="130" t="s">
        <v>223</v>
      </c>
      <c r="H92" s="130">
        <v>5</v>
      </c>
    </row>
    <row r="93" spans="1:24" x14ac:dyDescent="0.5">
      <c r="A93" s="129" t="s">
        <v>406</v>
      </c>
      <c r="B93" s="129">
        <v>0</v>
      </c>
      <c r="C93" s="129">
        <v>2037</v>
      </c>
      <c r="D93" s="130" t="s">
        <v>407</v>
      </c>
      <c r="E93" s="130" t="s">
        <v>407</v>
      </c>
      <c r="F93" s="130" t="s">
        <v>278</v>
      </c>
      <c r="H93" s="130">
        <v>2</v>
      </c>
    </row>
    <row r="94" spans="1:24" x14ac:dyDescent="0.5">
      <c r="A94" s="129" t="s">
        <v>406</v>
      </c>
      <c r="B94" s="129">
        <v>0</v>
      </c>
      <c r="C94" s="129">
        <v>2037</v>
      </c>
      <c r="D94" s="130" t="s">
        <v>407</v>
      </c>
      <c r="E94" s="130" t="s">
        <v>407</v>
      </c>
      <c r="F94" s="130" t="s">
        <v>280</v>
      </c>
      <c r="H94" s="130">
        <v>2</v>
      </c>
    </row>
    <row r="95" spans="1:24" x14ac:dyDescent="0.5">
      <c r="A95" s="129" t="s">
        <v>406</v>
      </c>
      <c r="B95" s="129">
        <v>0</v>
      </c>
      <c r="C95" s="129">
        <v>2038</v>
      </c>
      <c r="D95" s="130" t="s">
        <v>407</v>
      </c>
      <c r="E95" s="130" t="s">
        <v>407</v>
      </c>
      <c r="F95" s="130" t="s">
        <v>446</v>
      </c>
      <c r="H95" s="130">
        <v>1</v>
      </c>
      <c r="I95" s="130">
        <v>16222.8427734375</v>
      </c>
      <c r="L95" s="130">
        <v>87398.7890625</v>
      </c>
      <c r="M95" s="130">
        <v>3503.8564453125</v>
      </c>
      <c r="N95" s="130">
        <v>7448.37158203125</v>
      </c>
      <c r="O95" s="130">
        <v>999.93463134765602</v>
      </c>
      <c r="P95" s="130">
        <v>10709.15625</v>
      </c>
      <c r="S95" s="130">
        <v>1009.11065673828</v>
      </c>
      <c r="U95" s="130">
        <v>5045.55322265625</v>
      </c>
      <c r="V95" s="130">
        <v>57829.0625</v>
      </c>
      <c r="W95" s="130">
        <v>4313.623046875</v>
      </c>
      <c r="X95" s="130">
        <v>3517.5107421875</v>
      </c>
    </row>
    <row r="96" spans="1:24" x14ac:dyDescent="0.5">
      <c r="A96" s="129" t="s">
        <v>406</v>
      </c>
      <c r="B96" s="129">
        <v>0</v>
      </c>
      <c r="C96" s="129">
        <v>2038</v>
      </c>
      <c r="D96" s="130" t="s">
        <v>407</v>
      </c>
      <c r="E96" s="130" t="s">
        <v>407</v>
      </c>
      <c r="F96" s="130" t="s">
        <v>208</v>
      </c>
      <c r="H96" s="130">
        <v>20</v>
      </c>
    </row>
    <row r="97" spans="1:24" x14ac:dyDescent="0.5">
      <c r="A97" s="129" t="s">
        <v>406</v>
      </c>
      <c r="B97" s="129">
        <v>0</v>
      </c>
      <c r="C97" s="129">
        <v>2038</v>
      </c>
      <c r="D97" s="130" t="s">
        <v>407</v>
      </c>
      <c r="E97" s="130" t="s">
        <v>407</v>
      </c>
      <c r="F97" s="130" t="s">
        <v>211</v>
      </c>
      <c r="H97" s="130">
        <v>25</v>
      </c>
    </row>
    <row r="98" spans="1:24" x14ac:dyDescent="0.5">
      <c r="A98" s="129" t="s">
        <v>406</v>
      </c>
      <c r="B98" s="129">
        <v>0</v>
      </c>
      <c r="C98" s="129">
        <v>2038</v>
      </c>
      <c r="D98" s="130" t="s">
        <v>407</v>
      </c>
      <c r="E98" s="130" t="s">
        <v>407</v>
      </c>
      <c r="F98" s="130" t="s">
        <v>214</v>
      </c>
      <c r="H98" s="130">
        <v>25</v>
      </c>
    </row>
    <row r="99" spans="1:24" x14ac:dyDescent="0.5">
      <c r="A99" s="129" t="s">
        <v>406</v>
      </c>
      <c r="B99" s="129">
        <v>0</v>
      </c>
      <c r="C99" s="129">
        <v>2038</v>
      </c>
      <c r="D99" s="130" t="s">
        <v>407</v>
      </c>
      <c r="E99" s="130" t="s">
        <v>407</v>
      </c>
      <c r="F99" s="130" t="s">
        <v>217</v>
      </c>
      <c r="H99" s="130">
        <v>20</v>
      </c>
    </row>
    <row r="100" spans="1:24" x14ac:dyDescent="0.5">
      <c r="A100" s="129" t="s">
        <v>406</v>
      </c>
      <c r="B100" s="129">
        <v>0</v>
      </c>
      <c r="C100" s="129">
        <v>2038</v>
      </c>
      <c r="D100" s="130" t="s">
        <v>407</v>
      </c>
      <c r="E100" s="130" t="s">
        <v>407</v>
      </c>
      <c r="F100" s="130" t="s">
        <v>219</v>
      </c>
      <c r="H100" s="130">
        <v>12</v>
      </c>
    </row>
    <row r="101" spans="1:24" x14ac:dyDescent="0.5">
      <c r="A101" s="129" t="s">
        <v>406</v>
      </c>
      <c r="B101" s="129">
        <v>0</v>
      </c>
      <c r="C101" s="129">
        <v>2038</v>
      </c>
      <c r="D101" s="130" t="s">
        <v>407</v>
      </c>
      <c r="E101" s="130" t="s">
        <v>407</v>
      </c>
      <c r="F101" s="130" t="s">
        <v>223</v>
      </c>
      <c r="H101" s="130">
        <v>5</v>
      </c>
    </row>
    <row r="102" spans="1:24" x14ac:dyDescent="0.5">
      <c r="A102" s="129" t="s">
        <v>406</v>
      </c>
      <c r="B102" s="129">
        <v>0</v>
      </c>
      <c r="C102" s="129">
        <v>2038</v>
      </c>
      <c r="D102" s="130" t="s">
        <v>407</v>
      </c>
      <c r="E102" s="130" t="s">
        <v>407</v>
      </c>
      <c r="F102" s="130" t="s">
        <v>278</v>
      </c>
      <c r="H102" s="130">
        <v>2</v>
      </c>
    </row>
    <row r="103" spans="1:24" x14ac:dyDescent="0.5">
      <c r="A103" s="129" t="s">
        <v>406</v>
      </c>
      <c r="B103" s="129">
        <v>0</v>
      </c>
      <c r="C103" s="129">
        <v>2038</v>
      </c>
      <c r="D103" s="130" t="s">
        <v>407</v>
      </c>
      <c r="E103" s="130" t="s">
        <v>407</v>
      </c>
      <c r="F103" s="130" t="s">
        <v>280</v>
      </c>
      <c r="H103" s="130">
        <v>2</v>
      </c>
    </row>
    <row r="104" spans="1:24" x14ac:dyDescent="0.5">
      <c r="A104" s="129" t="s">
        <v>406</v>
      </c>
      <c r="B104" s="129">
        <v>0</v>
      </c>
      <c r="C104" s="129">
        <v>2039</v>
      </c>
      <c r="D104" s="130" t="s">
        <v>407</v>
      </c>
      <c r="E104" s="130" t="s">
        <v>407</v>
      </c>
      <c r="F104" s="130" t="s">
        <v>446</v>
      </c>
      <c r="H104" s="130">
        <v>1</v>
      </c>
      <c r="I104" s="130">
        <v>16596.751953125</v>
      </c>
      <c r="L104" s="130">
        <v>82894.9921875</v>
      </c>
      <c r="M104" s="130">
        <v>3503.8564453125</v>
      </c>
      <c r="N104" s="130">
        <v>7448.37158203125</v>
      </c>
      <c r="O104" s="130">
        <v>999.93463134765602</v>
      </c>
      <c r="P104" s="130">
        <v>11709.0908203125</v>
      </c>
      <c r="S104" s="130">
        <v>1009.11065673828</v>
      </c>
      <c r="U104" s="130">
        <v>5045.55322265625</v>
      </c>
      <c r="V104" s="130">
        <v>56985.1796875</v>
      </c>
      <c r="W104" s="130">
        <v>4313.623046875</v>
      </c>
      <c r="X104" s="130">
        <v>3469.74365234375</v>
      </c>
    </row>
    <row r="105" spans="1:24" x14ac:dyDescent="0.5">
      <c r="A105" s="129" t="s">
        <v>406</v>
      </c>
      <c r="B105" s="129">
        <v>0</v>
      </c>
      <c r="C105" s="129">
        <v>2039</v>
      </c>
      <c r="D105" s="130" t="s">
        <v>407</v>
      </c>
      <c r="E105" s="130" t="s">
        <v>407</v>
      </c>
      <c r="F105" s="130" t="s">
        <v>208</v>
      </c>
      <c r="H105" s="130">
        <v>20</v>
      </c>
    </row>
    <row r="106" spans="1:24" x14ac:dyDescent="0.5">
      <c r="A106" s="129" t="s">
        <v>406</v>
      </c>
      <c r="B106" s="129">
        <v>0</v>
      </c>
      <c r="C106" s="129">
        <v>2039</v>
      </c>
      <c r="D106" s="130" t="s">
        <v>407</v>
      </c>
      <c r="E106" s="130" t="s">
        <v>407</v>
      </c>
      <c r="F106" s="130" t="s">
        <v>211</v>
      </c>
      <c r="H106" s="130">
        <v>25</v>
      </c>
    </row>
    <row r="107" spans="1:24" x14ac:dyDescent="0.5">
      <c r="A107" s="129" t="s">
        <v>406</v>
      </c>
      <c r="B107" s="129">
        <v>0</v>
      </c>
      <c r="C107" s="129">
        <v>2039</v>
      </c>
      <c r="D107" s="130" t="s">
        <v>407</v>
      </c>
      <c r="E107" s="130" t="s">
        <v>407</v>
      </c>
      <c r="F107" s="130" t="s">
        <v>214</v>
      </c>
      <c r="H107" s="130">
        <v>25</v>
      </c>
    </row>
    <row r="108" spans="1:24" x14ac:dyDescent="0.5">
      <c r="A108" s="129" t="s">
        <v>406</v>
      </c>
      <c r="B108" s="129">
        <v>0</v>
      </c>
      <c r="C108" s="129">
        <v>2039</v>
      </c>
      <c r="D108" s="130" t="s">
        <v>407</v>
      </c>
      <c r="E108" s="130" t="s">
        <v>407</v>
      </c>
      <c r="F108" s="130" t="s">
        <v>217</v>
      </c>
      <c r="H108" s="130">
        <v>20</v>
      </c>
    </row>
    <row r="109" spans="1:24" x14ac:dyDescent="0.5">
      <c r="A109" s="129" t="s">
        <v>406</v>
      </c>
      <c r="B109" s="129">
        <v>0</v>
      </c>
      <c r="C109" s="129">
        <v>2039</v>
      </c>
      <c r="D109" s="130" t="s">
        <v>407</v>
      </c>
      <c r="E109" s="130" t="s">
        <v>407</v>
      </c>
      <c r="F109" s="130" t="s">
        <v>219</v>
      </c>
      <c r="H109" s="130">
        <v>12</v>
      </c>
    </row>
    <row r="110" spans="1:24" x14ac:dyDescent="0.5">
      <c r="A110" s="129" t="s">
        <v>406</v>
      </c>
      <c r="B110" s="129">
        <v>0</v>
      </c>
      <c r="C110" s="129">
        <v>2039</v>
      </c>
      <c r="D110" s="130" t="s">
        <v>407</v>
      </c>
      <c r="E110" s="130" t="s">
        <v>407</v>
      </c>
      <c r="F110" s="130" t="s">
        <v>223</v>
      </c>
      <c r="H110" s="130">
        <v>5</v>
      </c>
    </row>
    <row r="111" spans="1:24" x14ac:dyDescent="0.5">
      <c r="A111" s="129" t="s">
        <v>406</v>
      </c>
      <c r="B111" s="129">
        <v>0</v>
      </c>
      <c r="C111" s="129">
        <v>2039</v>
      </c>
      <c r="D111" s="130" t="s">
        <v>407</v>
      </c>
      <c r="E111" s="130" t="s">
        <v>407</v>
      </c>
      <c r="F111" s="130" t="s">
        <v>278</v>
      </c>
      <c r="H111" s="130">
        <v>2</v>
      </c>
    </row>
    <row r="112" spans="1:24" x14ac:dyDescent="0.5">
      <c r="A112" s="129" t="s">
        <v>406</v>
      </c>
      <c r="B112" s="129">
        <v>0</v>
      </c>
      <c r="C112" s="129">
        <v>2039</v>
      </c>
      <c r="D112" s="130" t="s">
        <v>407</v>
      </c>
      <c r="E112" s="130" t="s">
        <v>407</v>
      </c>
      <c r="F112" s="130" t="s">
        <v>280</v>
      </c>
      <c r="H112" s="130">
        <v>2</v>
      </c>
    </row>
    <row r="113" spans="1:24" x14ac:dyDescent="0.5">
      <c r="A113" s="129" t="s">
        <v>406</v>
      </c>
      <c r="B113" s="129">
        <v>0</v>
      </c>
      <c r="C113" s="129">
        <v>2040</v>
      </c>
      <c r="D113" s="130" t="s">
        <v>407</v>
      </c>
      <c r="E113" s="130" t="s">
        <v>407</v>
      </c>
      <c r="F113" s="130" t="s">
        <v>446</v>
      </c>
      <c r="H113" s="130">
        <v>1</v>
      </c>
      <c r="I113" s="130">
        <v>16961.88671875</v>
      </c>
      <c r="L113" s="130">
        <v>78391.1953125</v>
      </c>
      <c r="M113" s="130">
        <v>3503.8564453125</v>
      </c>
      <c r="N113" s="130">
        <v>7448.37158203125</v>
      </c>
      <c r="O113" s="130">
        <v>999.93463134765602</v>
      </c>
      <c r="P113" s="130">
        <v>12709.025390625</v>
      </c>
      <c r="S113" s="130">
        <v>1009.11065673828</v>
      </c>
      <c r="U113" s="130">
        <v>5045.55322265625</v>
      </c>
      <c r="V113" s="130">
        <v>56090.6640625</v>
      </c>
      <c r="W113" s="130">
        <v>4313.623046875</v>
      </c>
      <c r="X113" s="130">
        <v>3419.11059570313</v>
      </c>
    </row>
    <row r="114" spans="1:24" x14ac:dyDescent="0.5">
      <c r="A114" s="129" t="s">
        <v>406</v>
      </c>
      <c r="B114" s="129">
        <v>0</v>
      </c>
      <c r="C114" s="129">
        <v>2040</v>
      </c>
      <c r="D114" s="130" t="s">
        <v>407</v>
      </c>
      <c r="E114" s="130" t="s">
        <v>407</v>
      </c>
      <c r="F114" s="130" t="s">
        <v>208</v>
      </c>
      <c r="H114" s="130">
        <v>20</v>
      </c>
    </row>
    <row r="115" spans="1:24" x14ac:dyDescent="0.5">
      <c r="A115" s="129" t="s">
        <v>406</v>
      </c>
      <c r="B115" s="129">
        <v>0</v>
      </c>
      <c r="C115" s="129">
        <v>2040</v>
      </c>
      <c r="D115" s="130" t="s">
        <v>407</v>
      </c>
      <c r="E115" s="130" t="s">
        <v>407</v>
      </c>
      <c r="F115" s="130" t="s">
        <v>211</v>
      </c>
      <c r="H115" s="130">
        <v>25</v>
      </c>
    </row>
    <row r="116" spans="1:24" x14ac:dyDescent="0.5">
      <c r="A116" s="129" t="s">
        <v>406</v>
      </c>
      <c r="B116" s="129">
        <v>0</v>
      </c>
      <c r="C116" s="129">
        <v>2040</v>
      </c>
      <c r="D116" s="130" t="s">
        <v>407</v>
      </c>
      <c r="E116" s="130" t="s">
        <v>407</v>
      </c>
      <c r="F116" s="130" t="s">
        <v>214</v>
      </c>
      <c r="H116" s="130">
        <v>25</v>
      </c>
    </row>
    <row r="117" spans="1:24" x14ac:dyDescent="0.5">
      <c r="A117" s="129" t="s">
        <v>406</v>
      </c>
      <c r="B117" s="129">
        <v>0</v>
      </c>
      <c r="C117" s="129">
        <v>2040</v>
      </c>
      <c r="D117" s="130" t="s">
        <v>407</v>
      </c>
      <c r="E117" s="130" t="s">
        <v>407</v>
      </c>
      <c r="F117" s="130" t="s">
        <v>217</v>
      </c>
      <c r="H117" s="130">
        <v>20</v>
      </c>
    </row>
    <row r="118" spans="1:24" x14ac:dyDescent="0.5">
      <c r="A118" s="129" t="s">
        <v>406</v>
      </c>
      <c r="B118" s="129">
        <v>0</v>
      </c>
      <c r="C118" s="129">
        <v>2040</v>
      </c>
      <c r="D118" s="130" t="s">
        <v>407</v>
      </c>
      <c r="E118" s="130" t="s">
        <v>407</v>
      </c>
      <c r="F118" s="130" t="s">
        <v>219</v>
      </c>
      <c r="H118" s="130">
        <v>12</v>
      </c>
    </row>
    <row r="119" spans="1:24" x14ac:dyDescent="0.5">
      <c r="A119" s="129" t="s">
        <v>406</v>
      </c>
      <c r="B119" s="129">
        <v>0</v>
      </c>
      <c r="C119" s="129">
        <v>2040</v>
      </c>
      <c r="D119" s="130" t="s">
        <v>407</v>
      </c>
      <c r="E119" s="130" t="s">
        <v>407</v>
      </c>
      <c r="F119" s="130" t="s">
        <v>223</v>
      </c>
      <c r="H119" s="130">
        <v>5</v>
      </c>
    </row>
    <row r="120" spans="1:24" x14ac:dyDescent="0.5">
      <c r="A120" s="129" t="s">
        <v>406</v>
      </c>
      <c r="B120" s="129">
        <v>0</v>
      </c>
      <c r="C120" s="129">
        <v>2040</v>
      </c>
      <c r="D120" s="130" t="s">
        <v>407</v>
      </c>
      <c r="E120" s="130" t="s">
        <v>407</v>
      </c>
      <c r="F120" s="130" t="s">
        <v>278</v>
      </c>
      <c r="H120" s="130">
        <v>2</v>
      </c>
    </row>
    <row r="121" spans="1:24" x14ac:dyDescent="0.5">
      <c r="A121" s="129" t="s">
        <v>406</v>
      </c>
      <c r="B121" s="129">
        <v>0</v>
      </c>
      <c r="C121" s="129">
        <v>2040</v>
      </c>
      <c r="D121" s="130" t="s">
        <v>407</v>
      </c>
      <c r="E121" s="130" t="s">
        <v>407</v>
      </c>
      <c r="F121" s="130" t="s">
        <v>280</v>
      </c>
      <c r="H121" s="130">
        <v>2</v>
      </c>
    </row>
    <row r="122" spans="1:24" x14ac:dyDescent="0.5">
      <c r="A122" s="129" t="s">
        <v>406</v>
      </c>
      <c r="B122" s="129">
        <v>0</v>
      </c>
      <c r="C122" s="129">
        <v>2041</v>
      </c>
      <c r="D122" s="130" t="s">
        <v>407</v>
      </c>
      <c r="E122" s="130" t="s">
        <v>407</v>
      </c>
      <c r="F122" s="130" t="s">
        <v>446</v>
      </c>
      <c r="H122" s="130">
        <v>1</v>
      </c>
      <c r="I122" s="130">
        <v>17318.81640625</v>
      </c>
      <c r="L122" s="130">
        <v>73887.3984375</v>
      </c>
      <c r="M122" s="130">
        <v>3503.8564453125</v>
      </c>
      <c r="N122" s="130">
        <v>7448.37158203125</v>
      </c>
      <c r="O122" s="130">
        <v>999.93463134765602</v>
      </c>
      <c r="P122" s="130">
        <v>13708.9599609375</v>
      </c>
      <c r="S122" s="130">
        <v>1009.11065673828</v>
      </c>
      <c r="U122" s="130">
        <v>5045.55322265625</v>
      </c>
      <c r="V122" s="130">
        <v>55142.4765625</v>
      </c>
      <c r="W122" s="130">
        <v>4313.623046875</v>
      </c>
      <c r="X122" s="130">
        <v>3365.43969726563</v>
      </c>
    </row>
    <row r="123" spans="1:24" x14ac:dyDescent="0.5">
      <c r="A123" s="129" t="s">
        <v>406</v>
      </c>
      <c r="B123" s="129">
        <v>0</v>
      </c>
      <c r="C123" s="129">
        <v>2041</v>
      </c>
      <c r="D123" s="130" t="s">
        <v>407</v>
      </c>
      <c r="E123" s="130" t="s">
        <v>407</v>
      </c>
      <c r="F123" s="130" t="s">
        <v>208</v>
      </c>
      <c r="H123" s="130">
        <v>20</v>
      </c>
    </row>
    <row r="124" spans="1:24" x14ac:dyDescent="0.5">
      <c r="A124" s="129" t="s">
        <v>406</v>
      </c>
      <c r="B124" s="129">
        <v>0</v>
      </c>
      <c r="C124" s="129">
        <v>2041</v>
      </c>
      <c r="D124" s="130" t="s">
        <v>407</v>
      </c>
      <c r="E124" s="130" t="s">
        <v>407</v>
      </c>
      <c r="F124" s="130" t="s">
        <v>211</v>
      </c>
      <c r="H124" s="130">
        <v>25</v>
      </c>
    </row>
    <row r="125" spans="1:24" x14ac:dyDescent="0.5">
      <c r="A125" s="129" t="s">
        <v>406</v>
      </c>
      <c r="B125" s="129">
        <v>0</v>
      </c>
      <c r="C125" s="129">
        <v>2041</v>
      </c>
      <c r="D125" s="130" t="s">
        <v>407</v>
      </c>
      <c r="E125" s="130" t="s">
        <v>407</v>
      </c>
      <c r="F125" s="130" t="s">
        <v>214</v>
      </c>
      <c r="H125" s="130">
        <v>25</v>
      </c>
    </row>
    <row r="126" spans="1:24" x14ac:dyDescent="0.5">
      <c r="A126" s="129" t="s">
        <v>406</v>
      </c>
      <c r="B126" s="129">
        <v>0</v>
      </c>
      <c r="C126" s="129">
        <v>2041</v>
      </c>
      <c r="D126" s="130" t="s">
        <v>407</v>
      </c>
      <c r="E126" s="130" t="s">
        <v>407</v>
      </c>
      <c r="F126" s="130" t="s">
        <v>217</v>
      </c>
      <c r="H126" s="130">
        <v>20</v>
      </c>
    </row>
    <row r="127" spans="1:24" x14ac:dyDescent="0.5">
      <c r="A127" s="129" t="s">
        <v>406</v>
      </c>
      <c r="B127" s="129">
        <v>0</v>
      </c>
      <c r="C127" s="129">
        <v>2041</v>
      </c>
      <c r="D127" s="130" t="s">
        <v>407</v>
      </c>
      <c r="E127" s="130" t="s">
        <v>407</v>
      </c>
      <c r="F127" s="130" t="s">
        <v>219</v>
      </c>
      <c r="H127" s="130">
        <v>12</v>
      </c>
    </row>
    <row r="128" spans="1:24" x14ac:dyDescent="0.5">
      <c r="A128" s="129" t="s">
        <v>406</v>
      </c>
      <c r="B128" s="129">
        <v>0</v>
      </c>
      <c r="C128" s="129">
        <v>2041</v>
      </c>
      <c r="D128" s="130" t="s">
        <v>407</v>
      </c>
      <c r="E128" s="130" t="s">
        <v>407</v>
      </c>
      <c r="F128" s="130" t="s">
        <v>223</v>
      </c>
      <c r="H128" s="130">
        <v>5</v>
      </c>
    </row>
    <row r="129" spans="1:24" x14ac:dyDescent="0.5">
      <c r="A129" s="129" t="s">
        <v>406</v>
      </c>
      <c r="B129" s="129">
        <v>0</v>
      </c>
      <c r="C129" s="129">
        <v>2041</v>
      </c>
      <c r="D129" s="130" t="s">
        <v>407</v>
      </c>
      <c r="E129" s="130" t="s">
        <v>407</v>
      </c>
      <c r="F129" s="130" t="s">
        <v>341</v>
      </c>
      <c r="G129" s="130">
        <v>1</v>
      </c>
      <c r="H129" s="130">
        <v>1</v>
      </c>
    </row>
    <row r="130" spans="1:24" x14ac:dyDescent="0.5">
      <c r="A130" s="129" t="s">
        <v>406</v>
      </c>
      <c r="B130" s="129">
        <v>0</v>
      </c>
      <c r="C130" s="129">
        <v>2041</v>
      </c>
      <c r="D130" s="130" t="s">
        <v>407</v>
      </c>
      <c r="E130" s="130" t="s">
        <v>407</v>
      </c>
      <c r="F130" s="130" t="s">
        <v>278</v>
      </c>
      <c r="H130" s="130">
        <v>2</v>
      </c>
    </row>
    <row r="131" spans="1:24" x14ac:dyDescent="0.5">
      <c r="A131" s="129" t="s">
        <v>406</v>
      </c>
      <c r="B131" s="129">
        <v>0</v>
      </c>
      <c r="C131" s="129">
        <v>2041</v>
      </c>
      <c r="D131" s="130" t="s">
        <v>407</v>
      </c>
      <c r="E131" s="130" t="s">
        <v>407</v>
      </c>
      <c r="F131" s="130" t="s">
        <v>280</v>
      </c>
      <c r="H131" s="130">
        <v>2</v>
      </c>
    </row>
    <row r="132" spans="1:24" x14ac:dyDescent="0.5">
      <c r="A132" s="129" t="s">
        <v>406</v>
      </c>
      <c r="B132" s="129">
        <v>0</v>
      </c>
      <c r="C132" s="129">
        <v>2042</v>
      </c>
      <c r="D132" s="130" t="s">
        <v>407</v>
      </c>
      <c r="E132" s="130" t="s">
        <v>407</v>
      </c>
      <c r="F132" s="130" t="s">
        <v>446</v>
      </c>
      <c r="H132" s="130">
        <v>1</v>
      </c>
      <c r="I132" s="130">
        <v>17699.8359375</v>
      </c>
      <c r="L132" s="130">
        <v>69383.6015625</v>
      </c>
      <c r="M132" s="130">
        <v>3503.8564453125</v>
      </c>
      <c r="N132" s="130">
        <v>7448.37158203125</v>
      </c>
      <c r="O132" s="130">
        <v>999.93463134765602</v>
      </c>
      <c r="P132" s="130">
        <v>14708.89453125</v>
      </c>
      <c r="S132" s="130">
        <v>1009.11065673828</v>
      </c>
      <c r="U132" s="130">
        <v>5045.55322265625</v>
      </c>
      <c r="V132" s="130">
        <v>54137.3984375</v>
      </c>
      <c r="W132" s="130">
        <v>4313.623046875</v>
      </c>
      <c r="X132" s="130">
        <v>3308.54858398438</v>
      </c>
    </row>
    <row r="133" spans="1:24" x14ac:dyDescent="0.5">
      <c r="A133" s="129" t="s">
        <v>406</v>
      </c>
      <c r="B133" s="129">
        <v>0</v>
      </c>
      <c r="C133" s="129">
        <v>2042</v>
      </c>
      <c r="D133" s="130" t="s">
        <v>407</v>
      </c>
      <c r="E133" s="130" t="s">
        <v>407</v>
      </c>
      <c r="F133" s="130" t="s">
        <v>208</v>
      </c>
      <c r="H133" s="130">
        <v>20</v>
      </c>
    </row>
    <row r="134" spans="1:24" x14ac:dyDescent="0.5">
      <c r="A134" s="129" t="s">
        <v>406</v>
      </c>
      <c r="B134" s="129">
        <v>0</v>
      </c>
      <c r="C134" s="129">
        <v>2042</v>
      </c>
      <c r="D134" s="130" t="s">
        <v>407</v>
      </c>
      <c r="E134" s="130" t="s">
        <v>407</v>
      </c>
      <c r="F134" s="130" t="s">
        <v>211</v>
      </c>
      <c r="H134" s="130">
        <v>25</v>
      </c>
    </row>
    <row r="135" spans="1:24" x14ac:dyDescent="0.5">
      <c r="A135" s="129" t="s">
        <v>406</v>
      </c>
      <c r="B135" s="129">
        <v>0</v>
      </c>
      <c r="C135" s="129">
        <v>2042</v>
      </c>
      <c r="D135" s="130" t="s">
        <v>407</v>
      </c>
      <c r="E135" s="130" t="s">
        <v>407</v>
      </c>
      <c r="F135" s="130" t="s">
        <v>214</v>
      </c>
      <c r="H135" s="130">
        <v>25</v>
      </c>
    </row>
    <row r="136" spans="1:24" x14ac:dyDescent="0.5">
      <c r="A136" s="129" t="s">
        <v>406</v>
      </c>
      <c r="B136" s="129">
        <v>0</v>
      </c>
      <c r="C136" s="129">
        <v>2042</v>
      </c>
      <c r="D136" s="130" t="s">
        <v>407</v>
      </c>
      <c r="E136" s="130" t="s">
        <v>407</v>
      </c>
      <c r="F136" s="130" t="s">
        <v>217</v>
      </c>
      <c r="H136" s="130">
        <v>20</v>
      </c>
    </row>
    <row r="137" spans="1:24" x14ac:dyDescent="0.5">
      <c r="A137" s="129" t="s">
        <v>406</v>
      </c>
      <c r="B137" s="129">
        <v>0</v>
      </c>
      <c r="C137" s="129">
        <v>2042</v>
      </c>
      <c r="D137" s="130" t="s">
        <v>407</v>
      </c>
      <c r="E137" s="130" t="s">
        <v>407</v>
      </c>
      <c r="F137" s="130" t="s">
        <v>219</v>
      </c>
      <c r="H137" s="130">
        <v>12</v>
      </c>
    </row>
    <row r="138" spans="1:24" x14ac:dyDescent="0.5">
      <c r="A138" s="129" t="s">
        <v>406</v>
      </c>
      <c r="B138" s="129">
        <v>0</v>
      </c>
      <c r="C138" s="129">
        <v>2042</v>
      </c>
      <c r="D138" s="130" t="s">
        <v>407</v>
      </c>
      <c r="E138" s="130" t="s">
        <v>407</v>
      </c>
      <c r="F138" s="130" t="s">
        <v>223</v>
      </c>
      <c r="H138" s="130">
        <v>5</v>
      </c>
    </row>
    <row r="139" spans="1:24" x14ac:dyDescent="0.5">
      <c r="A139" s="129" t="s">
        <v>406</v>
      </c>
      <c r="B139" s="129">
        <v>0</v>
      </c>
      <c r="C139" s="129">
        <v>2042</v>
      </c>
      <c r="D139" s="130" t="s">
        <v>407</v>
      </c>
      <c r="E139" s="130" t="s">
        <v>407</v>
      </c>
      <c r="F139" s="130" t="s">
        <v>341</v>
      </c>
      <c r="H139" s="130">
        <v>1</v>
      </c>
    </row>
    <row r="140" spans="1:24" x14ac:dyDescent="0.5">
      <c r="A140" s="129" t="s">
        <v>406</v>
      </c>
      <c r="B140" s="129">
        <v>0</v>
      </c>
      <c r="C140" s="129">
        <v>2042</v>
      </c>
      <c r="D140" s="130" t="s">
        <v>407</v>
      </c>
      <c r="E140" s="130" t="s">
        <v>407</v>
      </c>
      <c r="F140" s="130" t="s">
        <v>278</v>
      </c>
      <c r="H140" s="130">
        <v>2</v>
      </c>
    </row>
    <row r="141" spans="1:24" x14ac:dyDescent="0.5">
      <c r="A141" s="129" t="s">
        <v>406</v>
      </c>
      <c r="B141" s="129">
        <v>0</v>
      </c>
      <c r="C141" s="129">
        <v>2042</v>
      </c>
      <c r="D141" s="130" t="s">
        <v>407</v>
      </c>
      <c r="E141" s="130" t="s">
        <v>407</v>
      </c>
      <c r="F141" s="130" t="s">
        <v>280</v>
      </c>
      <c r="H141" s="130">
        <v>2</v>
      </c>
    </row>
    <row r="142" spans="1:24" x14ac:dyDescent="0.5">
      <c r="A142" s="129" t="s">
        <v>406</v>
      </c>
      <c r="B142" s="129">
        <v>0</v>
      </c>
      <c r="C142" s="129">
        <v>2043</v>
      </c>
      <c r="D142" s="130" t="s">
        <v>407</v>
      </c>
      <c r="E142" s="130" t="s">
        <v>407</v>
      </c>
      <c r="F142" s="130" t="s">
        <v>446</v>
      </c>
      <c r="H142" s="130">
        <v>1</v>
      </c>
      <c r="I142" s="130">
        <v>18088.451171875</v>
      </c>
      <c r="L142" s="130">
        <v>64879.80859375</v>
      </c>
      <c r="M142" s="130">
        <v>3503.8564453125</v>
      </c>
      <c r="N142" s="130">
        <v>7448.37158203125</v>
      </c>
      <c r="O142" s="130">
        <v>999.93463134765602</v>
      </c>
      <c r="P142" s="130">
        <v>15708.8291015625</v>
      </c>
      <c r="S142" s="130">
        <v>1009.11065673828</v>
      </c>
      <c r="U142" s="130">
        <v>5045.55322265625</v>
      </c>
      <c r="V142" s="130">
        <v>53072.015625</v>
      </c>
      <c r="W142" s="130">
        <v>4313.623046875</v>
      </c>
      <c r="X142" s="130">
        <v>3248.24389648438</v>
      </c>
    </row>
    <row r="143" spans="1:24" x14ac:dyDescent="0.5">
      <c r="A143" s="129" t="s">
        <v>406</v>
      </c>
      <c r="B143" s="129">
        <v>0</v>
      </c>
      <c r="C143" s="129">
        <v>2043</v>
      </c>
      <c r="D143" s="130" t="s">
        <v>407</v>
      </c>
      <c r="E143" s="130" t="s">
        <v>407</v>
      </c>
      <c r="F143" s="130" t="s">
        <v>208</v>
      </c>
      <c r="H143" s="130">
        <v>20</v>
      </c>
    </row>
    <row r="144" spans="1:24" x14ac:dyDescent="0.5">
      <c r="A144" s="129" t="s">
        <v>406</v>
      </c>
      <c r="B144" s="129">
        <v>0</v>
      </c>
      <c r="C144" s="129">
        <v>2043</v>
      </c>
      <c r="D144" s="130" t="s">
        <v>407</v>
      </c>
      <c r="E144" s="130" t="s">
        <v>407</v>
      </c>
      <c r="F144" s="130" t="s">
        <v>211</v>
      </c>
      <c r="H144" s="130">
        <v>25</v>
      </c>
    </row>
    <row r="145" spans="1:24" x14ac:dyDescent="0.5">
      <c r="A145" s="129" t="s">
        <v>406</v>
      </c>
      <c r="B145" s="129">
        <v>0</v>
      </c>
      <c r="C145" s="129">
        <v>2043</v>
      </c>
      <c r="D145" s="130" t="s">
        <v>407</v>
      </c>
      <c r="E145" s="130" t="s">
        <v>407</v>
      </c>
      <c r="F145" s="130" t="s">
        <v>214</v>
      </c>
      <c r="H145" s="130">
        <v>25</v>
      </c>
    </row>
    <row r="146" spans="1:24" x14ac:dyDescent="0.5">
      <c r="A146" s="129" t="s">
        <v>406</v>
      </c>
      <c r="B146" s="129">
        <v>0</v>
      </c>
      <c r="C146" s="129">
        <v>2043</v>
      </c>
      <c r="D146" s="130" t="s">
        <v>407</v>
      </c>
      <c r="E146" s="130" t="s">
        <v>407</v>
      </c>
      <c r="F146" s="130" t="s">
        <v>217</v>
      </c>
      <c r="H146" s="130">
        <v>20</v>
      </c>
    </row>
    <row r="147" spans="1:24" x14ac:dyDescent="0.5">
      <c r="A147" s="129" t="s">
        <v>406</v>
      </c>
      <c r="B147" s="129">
        <v>0</v>
      </c>
      <c r="C147" s="129">
        <v>2043</v>
      </c>
      <c r="D147" s="130" t="s">
        <v>407</v>
      </c>
      <c r="E147" s="130" t="s">
        <v>407</v>
      </c>
      <c r="F147" s="130" t="s">
        <v>219</v>
      </c>
      <c r="H147" s="130">
        <v>12</v>
      </c>
    </row>
    <row r="148" spans="1:24" x14ac:dyDescent="0.5">
      <c r="A148" s="129" t="s">
        <v>406</v>
      </c>
      <c r="B148" s="129">
        <v>0</v>
      </c>
      <c r="C148" s="129">
        <v>2043</v>
      </c>
      <c r="D148" s="130" t="s">
        <v>407</v>
      </c>
      <c r="E148" s="130" t="s">
        <v>407</v>
      </c>
      <c r="F148" s="130" t="s">
        <v>223</v>
      </c>
      <c r="H148" s="130">
        <v>5</v>
      </c>
    </row>
    <row r="149" spans="1:24" x14ac:dyDescent="0.5">
      <c r="A149" s="129" t="s">
        <v>406</v>
      </c>
      <c r="B149" s="129">
        <v>0</v>
      </c>
      <c r="C149" s="129">
        <v>2043</v>
      </c>
      <c r="D149" s="130" t="s">
        <v>407</v>
      </c>
      <c r="E149" s="130" t="s">
        <v>407</v>
      </c>
      <c r="F149" s="130" t="s">
        <v>341</v>
      </c>
      <c r="H149" s="130">
        <v>1</v>
      </c>
    </row>
    <row r="150" spans="1:24" x14ac:dyDescent="0.5">
      <c r="A150" s="129" t="s">
        <v>406</v>
      </c>
      <c r="B150" s="129">
        <v>0</v>
      </c>
      <c r="C150" s="129">
        <v>2043</v>
      </c>
      <c r="D150" s="130" t="s">
        <v>407</v>
      </c>
      <c r="E150" s="130" t="s">
        <v>407</v>
      </c>
      <c r="F150" s="130" t="s">
        <v>278</v>
      </c>
      <c r="H150" s="130">
        <v>2</v>
      </c>
    </row>
    <row r="151" spans="1:24" x14ac:dyDescent="0.5">
      <c r="A151" s="129" t="s">
        <v>406</v>
      </c>
      <c r="B151" s="129">
        <v>0</v>
      </c>
      <c r="C151" s="129">
        <v>2043</v>
      </c>
      <c r="D151" s="130" t="s">
        <v>407</v>
      </c>
      <c r="E151" s="130" t="s">
        <v>407</v>
      </c>
      <c r="F151" s="130" t="s">
        <v>280</v>
      </c>
      <c r="H151" s="130">
        <v>2</v>
      </c>
    </row>
    <row r="152" spans="1:24" x14ac:dyDescent="0.5">
      <c r="A152" s="129" t="s">
        <v>406</v>
      </c>
      <c r="B152" s="129">
        <v>0</v>
      </c>
      <c r="C152" s="129">
        <v>2044</v>
      </c>
      <c r="D152" s="130" t="s">
        <v>407</v>
      </c>
      <c r="E152" s="130" t="s">
        <v>407</v>
      </c>
      <c r="F152" s="130" t="s">
        <v>446</v>
      </c>
      <c r="H152" s="130">
        <v>1</v>
      </c>
      <c r="I152" s="130">
        <v>18485.537109375</v>
      </c>
      <c r="L152" s="130">
        <v>60376.01953125</v>
      </c>
      <c r="M152" s="130">
        <v>3503.8564453125</v>
      </c>
      <c r="N152" s="130">
        <v>7448.37158203125</v>
      </c>
      <c r="O152" s="130">
        <v>999.93463134765602</v>
      </c>
      <c r="P152" s="130">
        <v>16708.763671875</v>
      </c>
      <c r="S152" s="130">
        <v>1009.11065673828</v>
      </c>
      <c r="U152" s="130">
        <v>5045.55322265625</v>
      </c>
      <c r="V152" s="130">
        <v>51942.7109375</v>
      </c>
      <c r="W152" s="130">
        <v>4313.623046875</v>
      </c>
      <c r="X152" s="130">
        <v>3184.32080078125</v>
      </c>
    </row>
    <row r="153" spans="1:24" x14ac:dyDescent="0.5">
      <c r="A153" s="129" t="s">
        <v>406</v>
      </c>
      <c r="B153" s="129">
        <v>0</v>
      </c>
      <c r="C153" s="129">
        <v>2044</v>
      </c>
      <c r="D153" s="130" t="s">
        <v>407</v>
      </c>
      <c r="E153" s="130" t="s">
        <v>407</v>
      </c>
      <c r="F153" s="130" t="s">
        <v>208</v>
      </c>
      <c r="H153" s="130">
        <v>20</v>
      </c>
    </row>
    <row r="154" spans="1:24" x14ac:dyDescent="0.5">
      <c r="A154" s="129" t="s">
        <v>406</v>
      </c>
      <c r="B154" s="129">
        <v>0</v>
      </c>
      <c r="C154" s="129">
        <v>2044</v>
      </c>
      <c r="D154" s="130" t="s">
        <v>407</v>
      </c>
      <c r="E154" s="130" t="s">
        <v>407</v>
      </c>
      <c r="F154" s="130" t="s">
        <v>211</v>
      </c>
      <c r="H154" s="130">
        <v>25</v>
      </c>
    </row>
    <row r="155" spans="1:24" x14ac:dyDescent="0.5">
      <c r="A155" s="129" t="s">
        <v>406</v>
      </c>
      <c r="B155" s="129">
        <v>0</v>
      </c>
      <c r="C155" s="129">
        <v>2044</v>
      </c>
      <c r="D155" s="130" t="s">
        <v>407</v>
      </c>
      <c r="E155" s="130" t="s">
        <v>407</v>
      </c>
      <c r="F155" s="130" t="s">
        <v>214</v>
      </c>
      <c r="H155" s="130">
        <v>25</v>
      </c>
    </row>
    <row r="156" spans="1:24" x14ac:dyDescent="0.5">
      <c r="A156" s="129" t="s">
        <v>406</v>
      </c>
      <c r="B156" s="129">
        <v>0</v>
      </c>
      <c r="C156" s="129">
        <v>2044</v>
      </c>
      <c r="D156" s="130" t="s">
        <v>407</v>
      </c>
      <c r="E156" s="130" t="s">
        <v>407</v>
      </c>
      <c r="F156" s="130" t="s">
        <v>217</v>
      </c>
      <c r="H156" s="130">
        <v>20</v>
      </c>
    </row>
    <row r="157" spans="1:24" x14ac:dyDescent="0.5">
      <c r="A157" s="129" t="s">
        <v>406</v>
      </c>
      <c r="B157" s="129">
        <v>0</v>
      </c>
      <c r="C157" s="129">
        <v>2044</v>
      </c>
      <c r="D157" s="130" t="s">
        <v>407</v>
      </c>
      <c r="E157" s="130" t="s">
        <v>407</v>
      </c>
      <c r="F157" s="130" t="s">
        <v>219</v>
      </c>
      <c r="H157" s="130">
        <v>12</v>
      </c>
    </row>
    <row r="158" spans="1:24" x14ac:dyDescent="0.5">
      <c r="A158" s="129" t="s">
        <v>406</v>
      </c>
      <c r="B158" s="129">
        <v>0</v>
      </c>
      <c r="C158" s="129">
        <v>2044</v>
      </c>
      <c r="D158" s="130" t="s">
        <v>407</v>
      </c>
      <c r="E158" s="130" t="s">
        <v>407</v>
      </c>
      <c r="F158" s="130" t="s">
        <v>223</v>
      </c>
      <c r="H158" s="130">
        <v>5</v>
      </c>
    </row>
    <row r="159" spans="1:24" x14ac:dyDescent="0.5">
      <c r="A159" s="129" t="s">
        <v>406</v>
      </c>
      <c r="B159" s="129">
        <v>0</v>
      </c>
      <c r="C159" s="129">
        <v>2044</v>
      </c>
      <c r="D159" s="130" t="s">
        <v>407</v>
      </c>
      <c r="E159" s="130" t="s">
        <v>407</v>
      </c>
      <c r="F159" s="130" t="s">
        <v>341</v>
      </c>
      <c r="H159" s="130">
        <v>1</v>
      </c>
    </row>
    <row r="160" spans="1:24" x14ac:dyDescent="0.5">
      <c r="A160" s="129" t="s">
        <v>406</v>
      </c>
      <c r="B160" s="129">
        <v>0</v>
      </c>
      <c r="C160" s="129">
        <v>2044</v>
      </c>
      <c r="D160" s="130" t="s">
        <v>407</v>
      </c>
      <c r="E160" s="130" t="s">
        <v>407</v>
      </c>
      <c r="F160" s="130" t="s">
        <v>278</v>
      </c>
      <c r="H160" s="130">
        <v>2</v>
      </c>
    </row>
    <row r="161" spans="1:24" x14ac:dyDescent="0.5">
      <c r="A161" s="129" t="s">
        <v>406</v>
      </c>
      <c r="B161" s="129">
        <v>0</v>
      </c>
      <c r="C161" s="129">
        <v>2044</v>
      </c>
      <c r="D161" s="130" t="s">
        <v>407</v>
      </c>
      <c r="E161" s="130" t="s">
        <v>407</v>
      </c>
      <c r="F161" s="130" t="s">
        <v>280</v>
      </c>
      <c r="H161" s="130">
        <v>2</v>
      </c>
    </row>
    <row r="162" spans="1:24" x14ac:dyDescent="0.5">
      <c r="A162" s="129" t="s">
        <v>406</v>
      </c>
      <c r="B162" s="129">
        <v>0</v>
      </c>
      <c r="C162" s="129">
        <v>2045</v>
      </c>
      <c r="D162" s="130" t="s">
        <v>407</v>
      </c>
      <c r="E162" s="130" t="s">
        <v>407</v>
      </c>
      <c r="F162" s="130" t="s">
        <v>446</v>
      </c>
      <c r="H162" s="130">
        <v>1</v>
      </c>
      <c r="I162" s="130">
        <v>18911.609375</v>
      </c>
      <c r="L162" s="130">
        <v>55872.23046875</v>
      </c>
      <c r="M162" s="130">
        <v>3503.8564453125</v>
      </c>
      <c r="N162" s="130">
        <v>7448.37158203125</v>
      </c>
      <c r="O162" s="130">
        <v>999.93463134765602</v>
      </c>
      <c r="P162" s="130">
        <v>17708.69921875</v>
      </c>
      <c r="S162" s="130">
        <v>1009.11065673828</v>
      </c>
      <c r="U162" s="130">
        <v>5045.55322265625</v>
      </c>
      <c r="V162" s="130">
        <v>50745.6484375</v>
      </c>
      <c r="W162" s="130">
        <v>4313.623046875</v>
      </c>
      <c r="X162" s="130">
        <v>3116.5625</v>
      </c>
    </row>
    <row r="163" spans="1:24" x14ac:dyDescent="0.5">
      <c r="A163" s="129" t="s">
        <v>406</v>
      </c>
      <c r="B163" s="129">
        <v>0</v>
      </c>
      <c r="C163" s="129">
        <v>2045</v>
      </c>
      <c r="D163" s="130" t="s">
        <v>407</v>
      </c>
      <c r="E163" s="130" t="s">
        <v>407</v>
      </c>
      <c r="F163" s="130" t="s">
        <v>208</v>
      </c>
      <c r="H163" s="130">
        <v>20</v>
      </c>
    </row>
    <row r="164" spans="1:24" x14ac:dyDescent="0.5">
      <c r="A164" s="129" t="s">
        <v>406</v>
      </c>
      <c r="B164" s="129">
        <v>0</v>
      </c>
      <c r="C164" s="129">
        <v>2045</v>
      </c>
      <c r="D164" s="130" t="s">
        <v>407</v>
      </c>
      <c r="E164" s="130" t="s">
        <v>407</v>
      </c>
      <c r="F164" s="130" t="s">
        <v>211</v>
      </c>
      <c r="H164" s="130">
        <v>25</v>
      </c>
    </row>
    <row r="165" spans="1:24" x14ac:dyDescent="0.5">
      <c r="A165" s="129" t="s">
        <v>406</v>
      </c>
      <c r="B165" s="129">
        <v>0</v>
      </c>
      <c r="C165" s="129">
        <v>2045</v>
      </c>
      <c r="D165" s="130" t="s">
        <v>407</v>
      </c>
      <c r="E165" s="130" t="s">
        <v>407</v>
      </c>
      <c r="F165" s="130" t="s">
        <v>214</v>
      </c>
      <c r="H165" s="130">
        <v>25</v>
      </c>
    </row>
    <row r="166" spans="1:24" x14ac:dyDescent="0.5">
      <c r="A166" s="129" t="s">
        <v>406</v>
      </c>
      <c r="B166" s="129">
        <v>0</v>
      </c>
      <c r="C166" s="129">
        <v>2045</v>
      </c>
      <c r="D166" s="130" t="s">
        <v>407</v>
      </c>
      <c r="E166" s="130" t="s">
        <v>407</v>
      </c>
      <c r="F166" s="130" t="s">
        <v>217</v>
      </c>
      <c r="H166" s="130">
        <v>20</v>
      </c>
    </row>
    <row r="167" spans="1:24" x14ac:dyDescent="0.5">
      <c r="A167" s="129" t="s">
        <v>406</v>
      </c>
      <c r="B167" s="129">
        <v>0</v>
      </c>
      <c r="C167" s="129">
        <v>2045</v>
      </c>
      <c r="D167" s="130" t="s">
        <v>407</v>
      </c>
      <c r="E167" s="130" t="s">
        <v>407</v>
      </c>
      <c r="F167" s="130" t="s">
        <v>219</v>
      </c>
      <c r="H167" s="130">
        <v>12</v>
      </c>
    </row>
    <row r="168" spans="1:24" x14ac:dyDescent="0.5">
      <c r="A168" s="129" t="s">
        <v>406</v>
      </c>
      <c r="B168" s="129">
        <v>0</v>
      </c>
      <c r="C168" s="129">
        <v>2045</v>
      </c>
      <c r="D168" s="130" t="s">
        <v>407</v>
      </c>
      <c r="E168" s="130" t="s">
        <v>407</v>
      </c>
      <c r="F168" s="130" t="s">
        <v>223</v>
      </c>
      <c r="H168" s="130">
        <v>5</v>
      </c>
    </row>
    <row r="169" spans="1:24" x14ac:dyDescent="0.5">
      <c r="A169" s="129" t="s">
        <v>406</v>
      </c>
      <c r="B169" s="129">
        <v>0</v>
      </c>
      <c r="C169" s="129">
        <v>2045</v>
      </c>
      <c r="D169" s="130" t="s">
        <v>407</v>
      </c>
      <c r="E169" s="130" t="s">
        <v>407</v>
      </c>
      <c r="F169" s="130" t="s">
        <v>341</v>
      </c>
      <c r="H169" s="130">
        <v>1</v>
      </c>
    </row>
    <row r="170" spans="1:24" x14ac:dyDescent="0.5">
      <c r="A170" s="129" t="s">
        <v>406</v>
      </c>
      <c r="B170" s="129">
        <v>0</v>
      </c>
      <c r="C170" s="129">
        <v>2045</v>
      </c>
      <c r="D170" s="130" t="s">
        <v>407</v>
      </c>
      <c r="E170" s="130" t="s">
        <v>407</v>
      </c>
      <c r="F170" s="130" t="s">
        <v>278</v>
      </c>
      <c r="H170" s="130">
        <v>2</v>
      </c>
    </row>
    <row r="171" spans="1:24" x14ac:dyDescent="0.5">
      <c r="A171" s="129" t="s">
        <v>406</v>
      </c>
      <c r="B171" s="129">
        <v>0</v>
      </c>
      <c r="C171" s="129">
        <v>2045</v>
      </c>
      <c r="D171" s="130" t="s">
        <v>407</v>
      </c>
      <c r="E171" s="130" t="s">
        <v>407</v>
      </c>
      <c r="F171" s="130" t="s">
        <v>280</v>
      </c>
      <c r="H171" s="130">
        <v>2</v>
      </c>
    </row>
    <row r="172" spans="1:24" x14ac:dyDescent="0.5">
      <c r="A172" s="129" t="s">
        <v>406</v>
      </c>
      <c r="B172" s="129">
        <v>0</v>
      </c>
      <c r="C172" s="129">
        <v>2046</v>
      </c>
      <c r="D172" s="130" t="s">
        <v>407</v>
      </c>
      <c r="E172" s="130" t="s">
        <v>407</v>
      </c>
      <c r="F172" s="130" t="s">
        <v>446</v>
      </c>
      <c r="H172" s="130">
        <v>1</v>
      </c>
      <c r="I172" s="130">
        <v>19309.564453125</v>
      </c>
      <c r="L172" s="130">
        <v>52312.5234375</v>
      </c>
      <c r="M172" s="130">
        <v>3503.8564453125</v>
      </c>
      <c r="N172" s="130">
        <v>3724.18579101563</v>
      </c>
      <c r="O172" s="130">
        <v>55.853492736816399</v>
      </c>
      <c r="P172" s="130">
        <v>17764.552734375</v>
      </c>
      <c r="S172" s="130">
        <v>1009.11065673828</v>
      </c>
      <c r="U172" s="130">
        <v>5045.55322265625</v>
      </c>
      <c r="V172" s="130">
        <v>49476.7578125</v>
      </c>
      <c r="W172" s="130">
        <v>4313.623046875</v>
      </c>
      <c r="X172" s="130">
        <v>3044.73876953125</v>
      </c>
    </row>
    <row r="173" spans="1:24" x14ac:dyDescent="0.5">
      <c r="A173" s="129" t="s">
        <v>406</v>
      </c>
      <c r="B173" s="129">
        <v>0</v>
      </c>
      <c r="C173" s="129">
        <v>2046</v>
      </c>
      <c r="D173" s="130" t="s">
        <v>407</v>
      </c>
      <c r="E173" s="130" t="s">
        <v>407</v>
      </c>
      <c r="F173" s="130" t="s">
        <v>208</v>
      </c>
      <c r="H173" s="130">
        <v>20</v>
      </c>
    </row>
    <row r="174" spans="1:24" x14ac:dyDescent="0.5">
      <c r="A174" s="129" t="s">
        <v>406</v>
      </c>
      <c r="B174" s="129">
        <v>0</v>
      </c>
      <c r="C174" s="129">
        <v>2046</v>
      </c>
      <c r="D174" s="130" t="s">
        <v>407</v>
      </c>
      <c r="E174" s="130" t="s">
        <v>407</v>
      </c>
      <c r="F174" s="130" t="s">
        <v>211</v>
      </c>
      <c r="H174" s="130">
        <v>25</v>
      </c>
    </row>
    <row r="175" spans="1:24" x14ac:dyDescent="0.5">
      <c r="A175" s="129" t="s">
        <v>406</v>
      </c>
      <c r="B175" s="129">
        <v>0</v>
      </c>
      <c r="C175" s="129">
        <v>2046</v>
      </c>
      <c r="D175" s="130" t="s">
        <v>407</v>
      </c>
      <c r="E175" s="130" t="s">
        <v>407</v>
      </c>
      <c r="F175" s="130" t="s">
        <v>214</v>
      </c>
      <c r="H175" s="130">
        <v>25</v>
      </c>
    </row>
    <row r="176" spans="1:24" x14ac:dyDescent="0.5">
      <c r="A176" s="129" t="s">
        <v>406</v>
      </c>
      <c r="B176" s="129">
        <v>0</v>
      </c>
      <c r="C176" s="129">
        <v>2046</v>
      </c>
      <c r="D176" s="130" t="s">
        <v>407</v>
      </c>
      <c r="E176" s="130" t="s">
        <v>407</v>
      </c>
      <c r="F176" s="130" t="s">
        <v>217</v>
      </c>
      <c r="H176" s="130">
        <v>20</v>
      </c>
    </row>
    <row r="177" spans="1:24" x14ac:dyDescent="0.5">
      <c r="A177" s="129" t="s">
        <v>406</v>
      </c>
      <c r="B177" s="129">
        <v>0</v>
      </c>
      <c r="C177" s="129">
        <v>2046</v>
      </c>
      <c r="D177" s="130" t="s">
        <v>407</v>
      </c>
      <c r="E177" s="130" t="s">
        <v>407</v>
      </c>
      <c r="F177" s="130" t="s">
        <v>219</v>
      </c>
      <c r="H177" s="130">
        <v>12</v>
      </c>
    </row>
    <row r="178" spans="1:24" x14ac:dyDescent="0.5">
      <c r="A178" s="129" t="s">
        <v>406</v>
      </c>
      <c r="B178" s="129">
        <v>0</v>
      </c>
      <c r="C178" s="129">
        <v>2046</v>
      </c>
      <c r="D178" s="130" t="s">
        <v>407</v>
      </c>
      <c r="E178" s="130" t="s">
        <v>407</v>
      </c>
      <c r="F178" s="130" t="s">
        <v>223</v>
      </c>
      <c r="H178" s="130">
        <v>5</v>
      </c>
    </row>
    <row r="179" spans="1:24" x14ac:dyDescent="0.5">
      <c r="A179" s="129" t="s">
        <v>406</v>
      </c>
      <c r="B179" s="129">
        <v>0</v>
      </c>
      <c r="C179" s="129">
        <v>2046</v>
      </c>
      <c r="D179" s="130" t="s">
        <v>407</v>
      </c>
      <c r="E179" s="130" t="s">
        <v>407</v>
      </c>
      <c r="F179" s="130" t="s">
        <v>341</v>
      </c>
      <c r="H179" s="130">
        <v>1</v>
      </c>
    </row>
    <row r="180" spans="1:24" x14ac:dyDescent="0.5">
      <c r="A180" s="129" t="s">
        <v>406</v>
      </c>
      <c r="B180" s="129">
        <v>0</v>
      </c>
      <c r="C180" s="129">
        <v>2046</v>
      </c>
      <c r="D180" s="130" t="s">
        <v>407</v>
      </c>
      <c r="E180" s="130" t="s">
        <v>407</v>
      </c>
      <c r="F180" s="130" t="s">
        <v>278</v>
      </c>
      <c r="H180" s="130">
        <v>2</v>
      </c>
    </row>
    <row r="181" spans="1:24" x14ac:dyDescent="0.5">
      <c r="A181" s="129" t="s">
        <v>406</v>
      </c>
      <c r="B181" s="129">
        <v>0</v>
      </c>
      <c r="C181" s="129">
        <v>2046</v>
      </c>
      <c r="D181" s="130" t="s">
        <v>407</v>
      </c>
      <c r="E181" s="130" t="s">
        <v>407</v>
      </c>
      <c r="F181" s="130" t="s">
        <v>280</v>
      </c>
      <c r="H181" s="130">
        <v>2</v>
      </c>
    </row>
    <row r="182" spans="1:24" x14ac:dyDescent="0.5">
      <c r="A182" s="129" t="s">
        <v>406</v>
      </c>
      <c r="B182" s="129">
        <v>0</v>
      </c>
      <c r="C182" s="129">
        <v>2047</v>
      </c>
      <c r="D182" s="130" t="s">
        <v>407</v>
      </c>
      <c r="E182" s="130" t="s">
        <v>407</v>
      </c>
      <c r="F182" s="130" t="s">
        <v>446</v>
      </c>
      <c r="H182" s="130">
        <v>1</v>
      </c>
      <c r="I182" s="130">
        <v>19734.384765625</v>
      </c>
      <c r="L182" s="130">
        <v>49696.89453125</v>
      </c>
      <c r="M182" s="130">
        <v>3503.8564453125</v>
      </c>
      <c r="O182" s="130">
        <v>-888.22766113281295</v>
      </c>
      <c r="P182" s="130">
        <v>16876.32421875</v>
      </c>
      <c r="S182" s="130">
        <v>1009.11065673828</v>
      </c>
      <c r="U182" s="130">
        <v>5045.55322265625</v>
      </c>
      <c r="V182" s="130">
        <v>48131.734375</v>
      </c>
      <c r="W182" s="130">
        <v>4313.623046875</v>
      </c>
      <c r="X182" s="130">
        <v>2968.60546875</v>
      </c>
    </row>
    <row r="183" spans="1:24" x14ac:dyDescent="0.5">
      <c r="A183" s="129" t="s">
        <v>406</v>
      </c>
      <c r="B183" s="129">
        <v>0</v>
      </c>
      <c r="C183" s="129">
        <v>2047</v>
      </c>
      <c r="D183" s="130" t="s">
        <v>407</v>
      </c>
      <c r="E183" s="130" t="s">
        <v>407</v>
      </c>
      <c r="F183" s="130" t="s">
        <v>208</v>
      </c>
      <c r="H183" s="130">
        <v>20</v>
      </c>
    </row>
    <row r="184" spans="1:24" x14ac:dyDescent="0.5">
      <c r="A184" s="129" t="s">
        <v>406</v>
      </c>
      <c r="B184" s="129">
        <v>0</v>
      </c>
      <c r="C184" s="129">
        <v>2047</v>
      </c>
      <c r="D184" s="130" t="s">
        <v>407</v>
      </c>
      <c r="E184" s="130" t="s">
        <v>407</v>
      </c>
      <c r="F184" s="130" t="s">
        <v>211</v>
      </c>
      <c r="H184" s="130">
        <v>25</v>
      </c>
    </row>
    <row r="185" spans="1:24" x14ac:dyDescent="0.5">
      <c r="A185" s="129" t="s">
        <v>406</v>
      </c>
      <c r="B185" s="129">
        <v>0</v>
      </c>
      <c r="C185" s="129">
        <v>2047</v>
      </c>
      <c r="D185" s="130" t="s">
        <v>407</v>
      </c>
      <c r="E185" s="130" t="s">
        <v>407</v>
      </c>
      <c r="F185" s="130" t="s">
        <v>214</v>
      </c>
      <c r="H185" s="130">
        <v>25</v>
      </c>
    </row>
    <row r="186" spans="1:24" x14ac:dyDescent="0.5">
      <c r="A186" s="129" t="s">
        <v>406</v>
      </c>
      <c r="B186" s="129">
        <v>0</v>
      </c>
      <c r="C186" s="129">
        <v>2047</v>
      </c>
      <c r="D186" s="130" t="s">
        <v>407</v>
      </c>
      <c r="E186" s="130" t="s">
        <v>407</v>
      </c>
      <c r="F186" s="130" t="s">
        <v>217</v>
      </c>
      <c r="H186" s="130">
        <v>20</v>
      </c>
    </row>
    <row r="187" spans="1:24" x14ac:dyDescent="0.5">
      <c r="A187" s="129" t="s">
        <v>406</v>
      </c>
      <c r="B187" s="129">
        <v>0</v>
      </c>
      <c r="C187" s="129">
        <v>2047</v>
      </c>
      <c r="D187" s="130" t="s">
        <v>407</v>
      </c>
      <c r="E187" s="130" t="s">
        <v>407</v>
      </c>
      <c r="F187" s="130" t="s">
        <v>219</v>
      </c>
      <c r="H187" s="130">
        <v>12</v>
      </c>
    </row>
    <row r="188" spans="1:24" x14ac:dyDescent="0.5">
      <c r="A188" s="129" t="s">
        <v>406</v>
      </c>
      <c r="B188" s="129">
        <v>0</v>
      </c>
      <c r="C188" s="129">
        <v>2047</v>
      </c>
      <c r="D188" s="130" t="s">
        <v>407</v>
      </c>
      <c r="E188" s="130" t="s">
        <v>407</v>
      </c>
      <c r="F188" s="130" t="s">
        <v>223</v>
      </c>
      <c r="H188" s="130">
        <v>5</v>
      </c>
    </row>
    <row r="189" spans="1:24" x14ac:dyDescent="0.5">
      <c r="A189" s="129" t="s">
        <v>406</v>
      </c>
      <c r="B189" s="129">
        <v>0</v>
      </c>
      <c r="C189" s="129">
        <v>2047</v>
      </c>
      <c r="D189" s="130" t="s">
        <v>407</v>
      </c>
      <c r="E189" s="130" t="s">
        <v>407</v>
      </c>
      <c r="F189" s="130" t="s">
        <v>341</v>
      </c>
      <c r="H189" s="130">
        <v>1</v>
      </c>
    </row>
    <row r="190" spans="1:24" x14ac:dyDescent="0.5">
      <c r="A190" s="129" t="s">
        <v>406</v>
      </c>
      <c r="B190" s="129">
        <v>0</v>
      </c>
      <c r="C190" s="129">
        <v>2047</v>
      </c>
      <c r="D190" s="130" t="s">
        <v>407</v>
      </c>
      <c r="E190" s="130" t="s">
        <v>407</v>
      </c>
      <c r="F190" s="130" t="s">
        <v>278</v>
      </c>
      <c r="H190" s="130">
        <v>2</v>
      </c>
    </row>
    <row r="191" spans="1:24" x14ac:dyDescent="0.5">
      <c r="A191" s="129" t="s">
        <v>406</v>
      </c>
      <c r="B191" s="129">
        <v>0</v>
      </c>
      <c r="C191" s="129">
        <v>2047</v>
      </c>
      <c r="D191" s="130" t="s">
        <v>407</v>
      </c>
      <c r="E191" s="130" t="s">
        <v>407</v>
      </c>
      <c r="F191" s="130" t="s">
        <v>280</v>
      </c>
      <c r="H191" s="130">
        <v>2</v>
      </c>
    </row>
    <row r="192" spans="1:24" x14ac:dyDescent="0.5">
      <c r="A192" s="129" t="s">
        <v>406</v>
      </c>
      <c r="B192" s="129">
        <v>0</v>
      </c>
      <c r="C192" s="129">
        <v>2048</v>
      </c>
      <c r="D192" s="130" t="s">
        <v>407</v>
      </c>
      <c r="E192" s="130" t="s">
        <v>407</v>
      </c>
      <c r="F192" s="130" t="s">
        <v>446</v>
      </c>
      <c r="H192" s="130">
        <v>1</v>
      </c>
      <c r="I192" s="130">
        <v>20168.53515625</v>
      </c>
      <c r="L192" s="130">
        <v>47081.265625</v>
      </c>
      <c r="M192" s="130">
        <v>3503.8564453125</v>
      </c>
      <c r="O192" s="130">
        <v>-888.22766113281295</v>
      </c>
      <c r="P192" s="130">
        <v>15988.0966796875</v>
      </c>
      <c r="S192" s="130">
        <v>1009.11065673828</v>
      </c>
      <c r="U192" s="130">
        <v>5045.55322265625</v>
      </c>
      <c r="V192" s="130">
        <v>46706.015625</v>
      </c>
      <c r="W192" s="130">
        <v>4313.623046875</v>
      </c>
      <c r="X192" s="130">
        <v>2887.90405273438</v>
      </c>
    </row>
    <row r="193" spans="1:24" x14ac:dyDescent="0.5">
      <c r="A193" s="129" t="s">
        <v>406</v>
      </c>
      <c r="B193" s="129">
        <v>0</v>
      </c>
      <c r="C193" s="129">
        <v>2048</v>
      </c>
      <c r="D193" s="130" t="s">
        <v>407</v>
      </c>
      <c r="E193" s="130" t="s">
        <v>407</v>
      </c>
      <c r="F193" s="130" t="s">
        <v>208</v>
      </c>
      <c r="H193" s="130">
        <v>20</v>
      </c>
    </row>
    <row r="194" spans="1:24" x14ac:dyDescent="0.5">
      <c r="A194" s="129" t="s">
        <v>406</v>
      </c>
      <c r="B194" s="129">
        <v>0</v>
      </c>
      <c r="C194" s="129">
        <v>2048</v>
      </c>
      <c r="D194" s="130" t="s">
        <v>407</v>
      </c>
      <c r="E194" s="130" t="s">
        <v>407</v>
      </c>
      <c r="F194" s="130" t="s">
        <v>211</v>
      </c>
      <c r="H194" s="130">
        <v>25</v>
      </c>
    </row>
    <row r="195" spans="1:24" x14ac:dyDescent="0.5">
      <c r="A195" s="129" t="s">
        <v>406</v>
      </c>
      <c r="B195" s="129">
        <v>0</v>
      </c>
      <c r="C195" s="129">
        <v>2048</v>
      </c>
      <c r="D195" s="130" t="s">
        <v>407</v>
      </c>
      <c r="E195" s="130" t="s">
        <v>407</v>
      </c>
      <c r="F195" s="130" t="s">
        <v>214</v>
      </c>
      <c r="H195" s="130">
        <v>25</v>
      </c>
    </row>
    <row r="196" spans="1:24" x14ac:dyDescent="0.5">
      <c r="A196" s="129" t="s">
        <v>406</v>
      </c>
      <c r="B196" s="129">
        <v>0</v>
      </c>
      <c r="C196" s="129">
        <v>2048</v>
      </c>
      <c r="D196" s="130" t="s">
        <v>407</v>
      </c>
      <c r="E196" s="130" t="s">
        <v>407</v>
      </c>
      <c r="F196" s="130" t="s">
        <v>217</v>
      </c>
      <c r="H196" s="130">
        <v>20</v>
      </c>
    </row>
    <row r="197" spans="1:24" x14ac:dyDescent="0.5">
      <c r="A197" s="129" t="s">
        <v>406</v>
      </c>
      <c r="B197" s="129">
        <v>0</v>
      </c>
      <c r="C197" s="129">
        <v>2048</v>
      </c>
      <c r="D197" s="130" t="s">
        <v>407</v>
      </c>
      <c r="E197" s="130" t="s">
        <v>407</v>
      </c>
      <c r="F197" s="130" t="s">
        <v>219</v>
      </c>
      <c r="H197" s="130">
        <v>12</v>
      </c>
    </row>
    <row r="198" spans="1:24" x14ac:dyDescent="0.5">
      <c r="A198" s="129" t="s">
        <v>406</v>
      </c>
      <c r="B198" s="129">
        <v>0</v>
      </c>
      <c r="C198" s="129">
        <v>2048</v>
      </c>
      <c r="D198" s="130" t="s">
        <v>407</v>
      </c>
      <c r="E198" s="130" t="s">
        <v>407</v>
      </c>
      <c r="F198" s="130" t="s">
        <v>223</v>
      </c>
      <c r="H198" s="130">
        <v>5</v>
      </c>
    </row>
    <row r="199" spans="1:24" x14ac:dyDescent="0.5">
      <c r="A199" s="129" t="s">
        <v>406</v>
      </c>
      <c r="B199" s="129">
        <v>0</v>
      </c>
      <c r="C199" s="129">
        <v>2048</v>
      </c>
      <c r="D199" s="130" t="s">
        <v>407</v>
      </c>
      <c r="E199" s="130" t="s">
        <v>407</v>
      </c>
      <c r="F199" s="130" t="s">
        <v>341</v>
      </c>
      <c r="H199" s="130">
        <v>1</v>
      </c>
    </row>
    <row r="200" spans="1:24" x14ac:dyDescent="0.5">
      <c r="A200" s="129" t="s">
        <v>406</v>
      </c>
      <c r="B200" s="129">
        <v>0</v>
      </c>
      <c r="C200" s="129">
        <v>2048</v>
      </c>
      <c r="D200" s="130" t="s">
        <v>407</v>
      </c>
      <c r="E200" s="130" t="s">
        <v>407</v>
      </c>
      <c r="F200" s="130" t="s">
        <v>278</v>
      </c>
      <c r="H200" s="130">
        <v>2</v>
      </c>
    </row>
    <row r="201" spans="1:24" x14ac:dyDescent="0.5">
      <c r="A201" s="129" t="s">
        <v>406</v>
      </c>
      <c r="B201" s="129">
        <v>0</v>
      </c>
      <c r="C201" s="129">
        <v>2048</v>
      </c>
      <c r="D201" s="130" t="s">
        <v>407</v>
      </c>
      <c r="E201" s="130" t="s">
        <v>407</v>
      </c>
      <c r="F201" s="130" t="s">
        <v>280</v>
      </c>
      <c r="H201" s="130">
        <v>2</v>
      </c>
    </row>
    <row r="202" spans="1:24" x14ac:dyDescent="0.5">
      <c r="A202" s="129" t="s">
        <v>406</v>
      </c>
      <c r="B202" s="129">
        <v>0</v>
      </c>
      <c r="C202" s="129">
        <v>2049</v>
      </c>
      <c r="D202" s="130" t="s">
        <v>407</v>
      </c>
      <c r="E202" s="130" t="s">
        <v>407</v>
      </c>
      <c r="F202" s="130" t="s">
        <v>446</v>
      </c>
      <c r="H202" s="130">
        <v>1</v>
      </c>
      <c r="I202" s="130">
        <v>20610.400390625</v>
      </c>
      <c r="L202" s="130">
        <v>44465.63671875</v>
      </c>
      <c r="M202" s="130">
        <v>3503.8564453125</v>
      </c>
      <c r="O202" s="130">
        <v>-888.22766113281295</v>
      </c>
      <c r="P202" s="130">
        <v>15099.869140625</v>
      </c>
      <c r="S202" s="130">
        <v>1009.11065673828</v>
      </c>
      <c r="U202" s="130">
        <v>5045.55322265625</v>
      </c>
      <c r="V202" s="130">
        <v>45194.75</v>
      </c>
      <c r="W202" s="130">
        <v>4313.623046875</v>
      </c>
      <c r="X202" s="130">
        <v>2802.36083984375</v>
      </c>
    </row>
    <row r="203" spans="1:24" x14ac:dyDescent="0.5">
      <c r="A203" s="129" t="s">
        <v>406</v>
      </c>
      <c r="B203" s="129">
        <v>0</v>
      </c>
      <c r="C203" s="129">
        <v>2049</v>
      </c>
      <c r="D203" s="130" t="s">
        <v>407</v>
      </c>
      <c r="E203" s="130" t="s">
        <v>407</v>
      </c>
      <c r="F203" s="130" t="s">
        <v>208</v>
      </c>
      <c r="H203" s="130">
        <v>20</v>
      </c>
    </row>
    <row r="204" spans="1:24" x14ac:dyDescent="0.5">
      <c r="A204" s="129" t="s">
        <v>406</v>
      </c>
      <c r="B204" s="129">
        <v>0</v>
      </c>
      <c r="C204" s="129">
        <v>2049</v>
      </c>
      <c r="D204" s="130" t="s">
        <v>407</v>
      </c>
      <c r="E204" s="130" t="s">
        <v>407</v>
      </c>
      <c r="F204" s="130" t="s">
        <v>211</v>
      </c>
      <c r="H204" s="130">
        <v>25</v>
      </c>
    </row>
    <row r="205" spans="1:24" x14ac:dyDescent="0.5">
      <c r="A205" s="129" t="s">
        <v>406</v>
      </c>
      <c r="B205" s="129">
        <v>0</v>
      </c>
      <c r="C205" s="129">
        <v>2049</v>
      </c>
      <c r="D205" s="130" t="s">
        <v>407</v>
      </c>
      <c r="E205" s="130" t="s">
        <v>407</v>
      </c>
      <c r="F205" s="130" t="s">
        <v>214</v>
      </c>
      <c r="H205" s="130">
        <v>25</v>
      </c>
    </row>
    <row r="206" spans="1:24" x14ac:dyDescent="0.5">
      <c r="A206" s="129" t="s">
        <v>406</v>
      </c>
      <c r="B206" s="129">
        <v>0</v>
      </c>
      <c r="C206" s="129">
        <v>2049</v>
      </c>
      <c r="D206" s="130" t="s">
        <v>407</v>
      </c>
      <c r="E206" s="130" t="s">
        <v>407</v>
      </c>
      <c r="F206" s="130" t="s">
        <v>217</v>
      </c>
      <c r="H206" s="130">
        <v>20</v>
      </c>
    </row>
    <row r="207" spans="1:24" x14ac:dyDescent="0.5">
      <c r="A207" s="129" t="s">
        <v>406</v>
      </c>
      <c r="B207" s="129">
        <v>0</v>
      </c>
      <c r="C207" s="129">
        <v>2049</v>
      </c>
      <c r="D207" s="130" t="s">
        <v>407</v>
      </c>
      <c r="E207" s="130" t="s">
        <v>407</v>
      </c>
      <c r="F207" s="130" t="s">
        <v>219</v>
      </c>
      <c r="H207" s="130">
        <v>12</v>
      </c>
    </row>
    <row r="208" spans="1:24" x14ac:dyDescent="0.5">
      <c r="A208" s="129" t="s">
        <v>406</v>
      </c>
      <c r="B208" s="129">
        <v>0</v>
      </c>
      <c r="C208" s="129">
        <v>2049</v>
      </c>
      <c r="D208" s="130" t="s">
        <v>407</v>
      </c>
      <c r="E208" s="130" t="s">
        <v>407</v>
      </c>
      <c r="F208" s="130" t="s">
        <v>223</v>
      </c>
      <c r="H208" s="130">
        <v>5</v>
      </c>
    </row>
    <row r="209" spans="1:24" x14ac:dyDescent="0.5">
      <c r="A209" s="129" t="s">
        <v>406</v>
      </c>
      <c r="B209" s="129">
        <v>0</v>
      </c>
      <c r="C209" s="129">
        <v>2049</v>
      </c>
      <c r="D209" s="130" t="s">
        <v>407</v>
      </c>
      <c r="E209" s="130" t="s">
        <v>407</v>
      </c>
      <c r="F209" s="130" t="s">
        <v>341</v>
      </c>
      <c r="H209" s="130">
        <v>1</v>
      </c>
    </row>
    <row r="210" spans="1:24" x14ac:dyDescent="0.5">
      <c r="A210" s="129" t="s">
        <v>406</v>
      </c>
      <c r="B210" s="129">
        <v>0</v>
      </c>
      <c r="C210" s="129">
        <v>2049</v>
      </c>
      <c r="D210" s="130" t="s">
        <v>407</v>
      </c>
      <c r="E210" s="130" t="s">
        <v>407</v>
      </c>
      <c r="F210" s="130" t="s">
        <v>278</v>
      </c>
      <c r="H210" s="130">
        <v>2</v>
      </c>
    </row>
    <row r="211" spans="1:24" x14ac:dyDescent="0.5">
      <c r="A211" s="129" t="s">
        <v>406</v>
      </c>
      <c r="B211" s="129">
        <v>0</v>
      </c>
      <c r="C211" s="129">
        <v>2049</v>
      </c>
      <c r="D211" s="130" t="s">
        <v>407</v>
      </c>
      <c r="E211" s="130" t="s">
        <v>407</v>
      </c>
      <c r="F211" s="130" t="s">
        <v>280</v>
      </c>
      <c r="H211" s="130">
        <v>2</v>
      </c>
    </row>
    <row r="212" spans="1:24" x14ac:dyDescent="0.5">
      <c r="A212" s="129" t="s">
        <v>406</v>
      </c>
      <c r="B212" s="129">
        <v>0</v>
      </c>
      <c r="C212" s="129">
        <v>2049</v>
      </c>
      <c r="D212" s="130" t="s">
        <v>407</v>
      </c>
      <c r="E212" s="130" t="s">
        <v>407</v>
      </c>
      <c r="F212" s="130" t="s">
        <v>391</v>
      </c>
      <c r="G212" s="130">
        <v>6</v>
      </c>
      <c r="H212" s="130">
        <v>6</v>
      </c>
    </row>
    <row r="213" spans="1:24" x14ac:dyDescent="0.5">
      <c r="A213" s="129" t="s">
        <v>406</v>
      </c>
      <c r="B213" s="129">
        <v>0</v>
      </c>
      <c r="C213" s="129">
        <v>2050</v>
      </c>
      <c r="D213" s="130" t="s">
        <v>407</v>
      </c>
      <c r="E213" s="130" t="s">
        <v>407</v>
      </c>
      <c r="F213" s="130" t="s">
        <v>446</v>
      </c>
      <c r="H213" s="130">
        <v>1</v>
      </c>
      <c r="I213" s="130">
        <v>21085.4453125</v>
      </c>
      <c r="L213" s="130">
        <v>41850.0078125</v>
      </c>
      <c r="M213" s="130">
        <v>3503.8564453125</v>
      </c>
      <c r="O213" s="130">
        <v>-888.22766113281295</v>
      </c>
      <c r="P213" s="130">
        <v>14211.6416015625</v>
      </c>
      <c r="S213" s="130">
        <v>1009.11065673828</v>
      </c>
      <c r="U213" s="130">
        <v>5045.55322265625</v>
      </c>
      <c r="V213" s="130">
        <v>43592.8125</v>
      </c>
      <c r="W213" s="130">
        <v>4313.623046875</v>
      </c>
      <c r="X213" s="130">
        <v>2711.68505859375</v>
      </c>
    </row>
    <row r="214" spans="1:24" x14ac:dyDescent="0.5">
      <c r="A214" s="129" t="s">
        <v>406</v>
      </c>
      <c r="B214" s="129">
        <v>0</v>
      </c>
      <c r="C214" s="129">
        <v>2050</v>
      </c>
      <c r="D214" s="130" t="s">
        <v>407</v>
      </c>
      <c r="E214" s="130" t="s">
        <v>407</v>
      </c>
      <c r="F214" s="130" t="s">
        <v>208</v>
      </c>
      <c r="H214" s="130">
        <v>20</v>
      </c>
    </row>
    <row r="215" spans="1:24" x14ac:dyDescent="0.5">
      <c r="A215" s="129" t="s">
        <v>406</v>
      </c>
      <c r="B215" s="129">
        <v>0</v>
      </c>
      <c r="C215" s="129">
        <v>2050</v>
      </c>
      <c r="D215" s="130" t="s">
        <v>407</v>
      </c>
      <c r="E215" s="130" t="s">
        <v>407</v>
      </c>
      <c r="F215" s="130" t="s">
        <v>211</v>
      </c>
      <c r="H215" s="130">
        <v>25</v>
      </c>
    </row>
    <row r="216" spans="1:24" x14ac:dyDescent="0.5">
      <c r="A216" s="129" t="s">
        <v>406</v>
      </c>
      <c r="B216" s="129">
        <v>0</v>
      </c>
      <c r="C216" s="129">
        <v>2050</v>
      </c>
      <c r="D216" s="130" t="s">
        <v>407</v>
      </c>
      <c r="E216" s="130" t="s">
        <v>407</v>
      </c>
      <c r="F216" s="130" t="s">
        <v>214</v>
      </c>
      <c r="H216" s="130">
        <v>25</v>
      </c>
    </row>
    <row r="217" spans="1:24" x14ac:dyDescent="0.5">
      <c r="A217" s="129" t="s">
        <v>406</v>
      </c>
      <c r="B217" s="129">
        <v>0</v>
      </c>
      <c r="C217" s="129">
        <v>2050</v>
      </c>
      <c r="D217" s="130" t="s">
        <v>407</v>
      </c>
      <c r="E217" s="130" t="s">
        <v>407</v>
      </c>
      <c r="F217" s="130" t="s">
        <v>217</v>
      </c>
      <c r="H217" s="130">
        <v>20</v>
      </c>
    </row>
    <row r="218" spans="1:24" x14ac:dyDescent="0.5">
      <c r="A218" s="129" t="s">
        <v>406</v>
      </c>
      <c r="B218" s="129">
        <v>0</v>
      </c>
      <c r="C218" s="129">
        <v>2050</v>
      </c>
      <c r="D218" s="130" t="s">
        <v>407</v>
      </c>
      <c r="E218" s="130" t="s">
        <v>407</v>
      </c>
      <c r="F218" s="130" t="s">
        <v>219</v>
      </c>
      <c r="H218" s="130">
        <v>12</v>
      </c>
    </row>
    <row r="219" spans="1:24" x14ac:dyDescent="0.5">
      <c r="A219" s="129" t="s">
        <v>406</v>
      </c>
      <c r="B219" s="129">
        <v>0</v>
      </c>
      <c r="C219" s="129">
        <v>2050</v>
      </c>
      <c r="D219" s="130" t="s">
        <v>407</v>
      </c>
      <c r="E219" s="130" t="s">
        <v>407</v>
      </c>
      <c r="F219" s="130" t="s">
        <v>223</v>
      </c>
      <c r="H219" s="130">
        <v>5</v>
      </c>
    </row>
    <row r="220" spans="1:24" x14ac:dyDescent="0.5">
      <c r="A220" s="129" t="s">
        <v>406</v>
      </c>
      <c r="B220" s="129">
        <v>0</v>
      </c>
      <c r="C220" s="129">
        <v>2050</v>
      </c>
      <c r="D220" s="130" t="s">
        <v>407</v>
      </c>
      <c r="E220" s="130" t="s">
        <v>407</v>
      </c>
      <c r="F220" s="130" t="s">
        <v>341</v>
      </c>
      <c r="H220" s="130">
        <v>1</v>
      </c>
    </row>
    <row r="221" spans="1:24" x14ac:dyDescent="0.5">
      <c r="A221" s="129" t="s">
        <v>406</v>
      </c>
      <c r="B221" s="129">
        <v>0</v>
      </c>
      <c r="C221" s="129">
        <v>2050</v>
      </c>
      <c r="D221" s="130" t="s">
        <v>407</v>
      </c>
      <c r="E221" s="130" t="s">
        <v>407</v>
      </c>
      <c r="F221" s="130" t="s">
        <v>278</v>
      </c>
      <c r="H221" s="130">
        <v>2</v>
      </c>
    </row>
    <row r="222" spans="1:24" x14ac:dyDescent="0.5">
      <c r="A222" s="129" t="s">
        <v>406</v>
      </c>
      <c r="B222" s="129">
        <v>0</v>
      </c>
      <c r="C222" s="129">
        <v>2050</v>
      </c>
      <c r="D222" s="130" t="s">
        <v>407</v>
      </c>
      <c r="E222" s="130" t="s">
        <v>407</v>
      </c>
      <c r="F222" s="130" t="s">
        <v>280</v>
      </c>
      <c r="H222" s="130">
        <v>2</v>
      </c>
    </row>
    <row r="223" spans="1:24" x14ac:dyDescent="0.5">
      <c r="A223" s="129" t="s">
        <v>406</v>
      </c>
      <c r="B223" s="129">
        <v>0</v>
      </c>
      <c r="C223" s="129">
        <v>2050</v>
      </c>
      <c r="D223" s="130" t="s">
        <v>407</v>
      </c>
      <c r="E223" s="130" t="s">
        <v>407</v>
      </c>
      <c r="F223" s="130" t="s">
        <v>391</v>
      </c>
      <c r="H223" s="130">
        <v>6</v>
      </c>
    </row>
    <row r="224" spans="1:24" x14ac:dyDescent="0.5">
      <c r="A224" s="129" t="s">
        <v>406</v>
      </c>
      <c r="B224" s="129">
        <v>0</v>
      </c>
      <c r="C224" s="129">
        <v>2050</v>
      </c>
      <c r="D224" s="130" t="s">
        <v>407</v>
      </c>
      <c r="E224" s="130" t="s">
        <v>407</v>
      </c>
      <c r="F224" s="130" t="s">
        <v>392</v>
      </c>
      <c r="G224" s="130">
        <v>3</v>
      </c>
      <c r="H224" s="130">
        <v>3</v>
      </c>
    </row>
    <row r="225" spans="1:24" x14ac:dyDescent="0.5">
      <c r="A225" s="129" t="s">
        <v>406</v>
      </c>
      <c r="B225" s="129">
        <v>0</v>
      </c>
      <c r="C225" s="129">
        <v>2051</v>
      </c>
      <c r="D225" s="130" t="s">
        <v>407</v>
      </c>
      <c r="E225" s="130" t="s">
        <v>407</v>
      </c>
      <c r="F225" s="130" t="s">
        <v>446</v>
      </c>
      <c r="H225" s="130">
        <v>1</v>
      </c>
      <c r="I225" s="130">
        <v>21549.32421875</v>
      </c>
      <c r="L225" s="130">
        <v>39234.37890625</v>
      </c>
      <c r="M225" s="130">
        <v>3503.8564453125</v>
      </c>
      <c r="O225" s="130">
        <v>-888.22766113281295</v>
      </c>
      <c r="P225" s="130">
        <v>13323.4140625</v>
      </c>
      <c r="S225" s="130">
        <v>1009.11065673828</v>
      </c>
      <c r="U225" s="130">
        <v>5045.55322265625</v>
      </c>
      <c r="V225" s="130">
        <v>41894.7578125</v>
      </c>
      <c r="W225" s="130">
        <v>4313.623046875</v>
      </c>
      <c r="X225" s="130">
        <v>2615.56860351563</v>
      </c>
    </row>
    <row r="226" spans="1:24" x14ac:dyDescent="0.5">
      <c r="A226" s="129" t="s">
        <v>406</v>
      </c>
      <c r="B226" s="129">
        <v>0</v>
      </c>
      <c r="C226" s="129">
        <v>2051</v>
      </c>
      <c r="D226" s="130" t="s">
        <v>407</v>
      </c>
      <c r="E226" s="130" t="s">
        <v>407</v>
      </c>
      <c r="F226" s="130" t="s">
        <v>208</v>
      </c>
      <c r="H226" s="130">
        <v>20</v>
      </c>
    </row>
    <row r="227" spans="1:24" x14ac:dyDescent="0.5">
      <c r="A227" s="129" t="s">
        <v>406</v>
      </c>
      <c r="B227" s="129">
        <v>0</v>
      </c>
      <c r="C227" s="129">
        <v>2051</v>
      </c>
      <c r="D227" s="130" t="s">
        <v>407</v>
      </c>
      <c r="E227" s="130" t="s">
        <v>407</v>
      </c>
      <c r="F227" s="130" t="s">
        <v>211</v>
      </c>
      <c r="H227" s="130">
        <v>25</v>
      </c>
    </row>
    <row r="228" spans="1:24" x14ac:dyDescent="0.5">
      <c r="A228" s="129" t="s">
        <v>406</v>
      </c>
      <c r="B228" s="129">
        <v>0</v>
      </c>
      <c r="C228" s="129">
        <v>2051</v>
      </c>
      <c r="D228" s="130" t="s">
        <v>407</v>
      </c>
      <c r="E228" s="130" t="s">
        <v>407</v>
      </c>
      <c r="F228" s="130" t="s">
        <v>214</v>
      </c>
      <c r="H228" s="130">
        <v>25</v>
      </c>
    </row>
    <row r="229" spans="1:24" x14ac:dyDescent="0.5">
      <c r="A229" s="129" t="s">
        <v>406</v>
      </c>
      <c r="B229" s="129">
        <v>0</v>
      </c>
      <c r="C229" s="129">
        <v>2051</v>
      </c>
      <c r="D229" s="130" t="s">
        <v>407</v>
      </c>
      <c r="E229" s="130" t="s">
        <v>407</v>
      </c>
      <c r="F229" s="130" t="s">
        <v>217</v>
      </c>
      <c r="H229" s="130">
        <v>20</v>
      </c>
    </row>
    <row r="230" spans="1:24" x14ac:dyDescent="0.5">
      <c r="A230" s="129" t="s">
        <v>406</v>
      </c>
      <c r="B230" s="129">
        <v>0</v>
      </c>
      <c r="C230" s="129">
        <v>2051</v>
      </c>
      <c r="D230" s="130" t="s">
        <v>407</v>
      </c>
      <c r="E230" s="130" t="s">
        <v>407</v>
      </c>
      <c r="F230" s="130" t="s">
        <v>219</v>
      </c>
      <c r="H230" s="130">
        <v>12</v>
      </c>
    </row>
    <row r="231" spans="1:24" x14ac:dyDescent="0.5">
      <c r="A231" s="129" t="s">
        <v>406</v>
      </c>
      <c r="B231" s="129">
        <v>0</v>
      </c>
      <c r="C231" s="129">
        <v>2051</v>
      </c>
      <c r="D231" s="130" t="s">
        <v>407</v>
      </c>
      <c r="E231" s="130" t="s">
        <v>407</v>
      </c>
      <c r="F231" s="130" t="s">
        <v>223</v>
      </c>
      <c r="H231" s="130">
        <v>5</v>
      </c>
    </row>
    <row r="232" spans="1:24" x14ac:dyDescent="0.5">
      <c r="A232" s="129" t="s">
        <v>406</v>
      </c>
      <c r="B232" s="129">
        <v>0</v>
      </c>
      <c r="C232" s="129">
        <v>2051</v>
      </c>
      <c r="D232" s="130" t="s">
        <v>407</v>
      </c>
      <c r="E232" s="130" t="s">
        <v>407</v>
      </c>
      <c r="F232" s="130" t="s">
        <v>341</v>
      </c>
      <c r="H232" s="130">
        <v>1</v>
      </c>
    </row>
    <row r="233" spans="1:24" x14ac:dyDescent="0.5">
      <c r="A233" s="129" t="s">
        <v>406</v>
      </c>
      <c r="B233" s="129">
        <v>0</v>
      </c>
      <c r="C233" s="129">
        <v>2051</v>
      </c>
      <c r="D233" s="130" t="s">
        <v>407</v>
      </c>
      <c r="E233" s="130" t="s">
        <v>407</v>
      </c>
      <c r="F233" s="130" t="s">
        <v>278</v>
      </c>
      <c r="H233" s="130">
        <v>2</v>
      </c>
    </row>
    <row r="234" spans="1:24" x14ac:dyDescent="0.5">
      <c r="A234" s="129" t="s">
        <v>406</v>
      </c>
      <c r="B234" s="129">
        <v>0</v>
      </c>
      <c r="C234" s="129">
        <v>2051</v>
      </c>
      <c r="D234" s="130" t="s">
        <v>407</v>
      </c>
      <c r="E234" s="130" t="s">
        <v>407</v>
      </c>
      <c r="F234" s="130" t="s">
        <v>280</v>
      </c>
      <c r="H234" s="130">
        <v>2</v>
      </c>
    </row>
    <row r="235" spans="1:24" x14ac:dyDescent="0.5">
      <c r="A235" s="129" t="s">
        <v>406</v>
      </c>
      <c r="B235" s="129">
        <v>0</v>
      </c>
      <c r="C235" s="129">
        <v>2051</v>
      </c>
      <c r="D235" s="130" t="s">
        <v>407</v>
      </c>
      <c r="E235" s="130" t="s">
        <v>407</v>
      </c>
      <c r="F235" s="130" t="s">
        <v>391</v>
      </c>
      <c r="H235" s="130">
        <v>6</v>
      </c>
    </row>
    <row r="236" spans="1:24" x14ac:dyDescent="0.5">
      <c r="A236" s="129" t="s">
        <v>406</v>
      </c>
      <c r="B236" s="129">
        <v>0</v>
      </c>
      <c r="C236" s="129">
        <v>2051</v>
      </c>
      <c r="D236" s="130" t="s">
        <v>407</v>
      </c>
      <c r="E236" s="130" t="s">
        <v>407</v>
      </c>
      <c r="F236" s="130" t="s">
        <v>392</v>
      </c>
      <c r="H236" s="130">
        <v>3</v>
      </c>
    </row>
    <row r="237" spans="1:24" x14ac:dyDescent="0.5">
      <c r="A237" s="129" t="s">
        <v>406</v>
      </c>
      <c r="B237" s="129">
        <v>0</v>
      </c>
      <c r="C237" s="129">
        <v>2052</v>
      </c>
      <c r="D237" s="130" t="s">
        <v>407</v>
      </c>
      <c r="E237" s="130" t="s">
        <v>407</v>
      </c>
      <c r="F237" s="130" t="s">
        <v>446</v>
      </c>
      <c r="H237" s="130">
        <v>1</v>
      </c>
      <c r="I237" s="130">
        <v>22023.41015625</v>
      </c>
      <c r="L237" s="130">
        <v>36618.75</v>
      </c>
      <c r="M237" s="130">
        <v>3503.8564453125</v>
      </c>
      <c r="O237" s="130">
        <v>-888.22766113281295</v>
      </c>
      <c r="P237" s="130">
        <v>12435.1865234375</v>
      </c>
      <c r="S237" s="130">
        <v>1009.11065673828</v>
      </c>
      <c r="U237" s="130">
        <v>5045.55322265625</v>
      </c>
      <c r="V237" s="130">
        <v>40094.8203125</v>
      </c>
      <c r="W237" s="130">
        <v>4313.623046875</v>
      </c>
      <c r="X237" s="130">
        <v>2513.68530273438</v>
      </c>
    </row>
    <row r="238" spans="1:24" x14ac:dyDescent="0.5">
      <c r="A238" s="129" t="s">
        <v>406</v>
      </c>
      <c r="B238" s="129">
        <v>0</v>
      </c>
      <c r="C238" s="129">
        <v>2052</v>
      </c>
      <c r="D238" s="130" t="s">
        <v>407</v>
      </c>
      <c r="E238" s="130" t="s">
        <v>407</v>
      </c>
      <c r="F238" s="130" t="s">
        <v>208</v>
      </c>
      <c r="H238" s="130">
        <v>20</v>
      </c>
    </row>
    <row r="239" spans="1:24" x14ac:dyDescent="0.5">
      <c r="A239" s="129" t="s">
        <v>406</v>
      </c>
      <c r="B239" s="129">
        <v>0</v>
      </c>
      <c r="C239" s="129">
        <v>2052</v>
      </c>
      <c r="D239" s="130" t="s">
        <v>407</v>
      </c>
      <c r="E239" s="130" t="s">
        <v>407</v>
      </c>
      <c r="F239" s="130" t="s">
        <v>211</v>
      </c>
      <c r="H239" s="130">
        <v>25</v>
      </c>
    </row>
    <row r="240" spans="1:24" x14ac:dyDescent="0.5">
      <c r="A240" s="129" t="s">
        <v>406</v>
      </c>
      <c r="B240" s="129">
        <v>0</v>
      </c>
      <c r="C240" s="129">
        <v>2052</v>
      </c>
      <c r="D240" s="130" t="s">
        <v>407</v>
      </c>
      <c r="E240" s="130" t="s">
        <v>407</v>
      </c>
      <c r="F240" s="130" t="s">
        <v>214</v>
      </c>
      <c r="H240" s="130">
        <v>25</v>
      </c>
    </row>
    <row r="241" spans="1:24" x14ac:dyDescent="0.5">
      <c r="A241" s="129" t="s">
        <v>406</v>
      </c>
      <c r="B241" s="129">
        <v>0</v>
      </c>
      <c r="C241" s="129">
        <v>2052</v>
      </c>
      <c r="D241" s="130" t="s">
        <v>407</v>
      </c>
      <c r="E241" s="130" t="s">
        <v>407</v>
      </c>
      <c r="F241" s="130" t="s">
        <v>217</v>
      </c>
      <c r="H241" s="130">
        <v>20</v>
      </c>
    </row>
    <row r="242" spans="1:24" x14ac:dyDescent="0.5">
      <c r="A242" s="129" t="s">
        <v>406</v>
      </c>
      <c r="B242" s="129">
        <v>0</v>
      </c>
      <c r="C242" s="129">
        <v>2052</v>
      </c>
      <c r="D242" s="130" t="s">
        <v>407</v>
      </c>
      <c r="E242" s="130" t="s">
        <v>407</v>
      </c>
      <c r="F242" s="130" t="s">
        <v>219</v>
      </c>
      <c r="H242" s="130">
        <v>12</v>
      </c>
    </row>
    <row r="243" spans="1:24" x14ac:dyDescent="0.5">
      <c r="A243" s="129" t="s">
        <v>406</v>
      </c>
      <c r="B243" s="129">
        <v>0</v>
      </c>
      <c r="C243" s="129">
        <v>2052</v>
      </c>
      <c r="D243" s="130" t="s">
        <v>407</v>
      </c>
      <c r="E243" s="130" t="s">
        <v>407</v>
      </c>
      <c r="F243" s="130" t="s">
        <v>223</v>
      </c>
      <c r="H243" s="130">
        <v>5</v>
      </c>
    </row>
    <row r="244" spans="1:24" x14ac:dyDescent="0.5">
      <c r="A244" s="129" t="s">
        <v>406</v>
      </c>
      <c r="B244" s="129">
        <v>0</v>
      </c>
      <c r="C244" s="129">
        <v>2052</v>
      </c>
      <c r="D244" s="130" t="s">
        <v>407</v>
      </c>
      <c r="E244" s="130" t="s">
        <v>407</v>
      </c>
      <c r="F244" s="130" t="s">
        <v>341</v>
      </c>
      <c r="H244" s="130">
        <v>1</v>
      </c>
    </row>
    <row r="245" spans="1:24" x14ac:dyDescent="0.5">
      <c r="A245" s="129" t="s">
        <v>406</v>
      </c>
      <c r="B245" s="129">
        <v>0</v>
      </c>
      <c r="C245" s="129">
        <v>2052</v>
      </c>
      <c r="D245" s="130" t="s">
        <v>407</v>
      </c>
      <c r="E245" s="130" t="s">
        <v>407</v>
      </c>
      <c r="F245" s="130" t="s">
        <v>278</v>
      </c>
      <c r="H245" s="130">
        <v>2</v>
      </c>
    </row>
    <row r="246" spans="1:24" x14ac:dyDescent="0.5">
      <c r="A246" s="129" t="s">
        <v>406</v>
      </c>
      <c r="B246" s="129">
        <v>0</v>
      </c>
      <c r="C246" s="129">
        <v>2052</v>
      </c>
      <c r="D246" s="130" t="s">
        <v>407</v>
      </c>
      <c r="E246" s="130" t="s">
        <v>407</v>
      </c>
      <c r="F246" s="130" t="s">
        <v>280</v>
      </c>
      <c r="H246" s="130">
        <v>2</v>
      </c>
    </row>
    <row r="247" spans="1:24" x14ac:dyDescent="0.5">
      <c r="A247" s="129" t="s">
        <v>406</v>
      </c>
      <c r="B247" s="129">
        <v>0</v>
      </c>
      <c r="C247" s="129">
        <v>2052</v>
      </c>
      <c r="D247" s="130" t="s">
        <v>407</v>
      </c>
      <c r="E247" s="130" t="s">
        <v>407</v>
      </c>
      <c r="F247" s="130" t="s">
        <v>391</v>
      </c>
      <c r="H247" s="130">
        <v>6</v>
      </c>
    </row>
    <row r="248" spans="1:24" x14ac:dyDescent="0.5">
      <c r="A248" s="129" t="s">
        <v>406</v>
      </c>
      <c r="B248" s="129">
        <v>0</v>
      </c>
      <c r="C248" s="129">
        <v>2052</v>
      </c>
      <c r="D248" s="130" t="s">
        <v>407</v>
      </c>
      <c r="E248" s="130" t="s">
        <v>407</v>
      </c>
      <c r="F248" s="130" t="s">
        <v>392</v>
      </c>
      <c r="H248" s="130">
        <v>3</v>
      </c>
    </row>
    <row r="249" spans="1:24" x14ac:dyDescent="0.5">
      <c r="A249" s="129" t="s">
        <v>406</v>
      </c>
      <c r="B249" s="129">
        <v>0</v>
      </c>
      <c r="C249" s="129">
        <v>2053</v>
      </c>
      <c r="D249" s="130" t="s">
        <v>407</v>
      </c>
      <c r="E249" s="130" t="s">
        <v>407</v>
      </c>
      <c r="F249" s="130" t="s">
        <v>446</v>
      </c>
      <c r="H249" s="130">
        <v>1</v>
      </c>
      <c r="I249" s="130">
        <v>22507.923828125</v>
      </c>
      <c r="L249" s="130">
        <v>34003.12109375</v>
      </c>
      <c r="M249" s="130">
        <v>3503.8564453125</v>
      </c>
      <c r="O249" s="130">
        <v>-888.22766113281295</v>
      </c>
      <c r="P249" s="130">
        <v>11546.958984375</v>
      </c>
      <c r="S249" s="130">
        <v>1009.11065673828</v>
      </c>
      <c r="U249" s="130">
        <v>5045.55322265625</v>
      </c>
      <c r="V249" s="130">
        <v>38186.8828125</v>
      </c>
      <c r="W249" s="130">
        <v>4313.623046875</v>
      </c>
      <c r="X249" s="130">
        <v>2405.68920898438</v>
      </c>
    </row>
    <row r="250" spans="1:24" x14ac:dyDescent="0.5">
      <c r="A250" s="129" t="s">
        <v>406</v>
      </c>
      <c r="B250" s="129">
        <v>0</v>
      </c>
      <c r="C250" s="129">
        <v>2053</v>
      </c>
      <c r="D250" s="130" t="s">
        <v>407</v>
      </c>
      <c r="E250" s="130" t="s">
        <v>407</v>
      </c>
      <c r="F250" s="130" t="s">
        <v>208</v>
      </c>
      <c r="H250" s="130">
        <v>20</v>
      </c>
    </row>
    <row r="251" spans="1:24" x14ac:dyDescent="0.5">
      <c r="A251" s="129" t="s">
        <v>406</v>
      </c>
      <c r="B251" s="129">
        <v>0</v>
      </c>
      <c r="C251" s="129">
        <v>2053</v>
      </c>
      <c r="D251" s="130" t="s">
        <v>407</v>
      </c>
      <c r="E251" s="130" t="s">
        <v>407</v>
      </c>
      <c r="F251" s="130" t="s">
        <v>211</v>
      </c>
      <c r="H251" s="130">
        <v>25</v>
      </c>
    </row>
    <row r="252" spans="1:24" x14ac:dyDescent="0.5">
      <c r="A252" s="129" t="s">
        <v>406</v>
      </c>
      <c r="B252" s="129">
        <v>0</v>
      </c>
      <c r="C252" s="129">
        <v>2053</v>
      </c>
      <c r="D252" s="130" t="s">
        <v>407</v>
      </c>
      <c r="E252" s="130" t="s">
        <v>407</v>
      </c>
      <c r="F252" s="130" t="s">
        <v>214</v>
      </c>
      <c r="H252" s="130">
        <v>25</v>
      </c>
    </row>
    <row r="253" spans="1:24" x14ac:dyDescent="0.5">
      <c r="A253" s="129" t="s">
        <v>406</v>
      </c>
      <c r="B253" s="129">
        <v>0</v>
      </c>
      <c r="C253" s="129">
        <v>2053</v>
      </c>
      <c r="D253" s="130" t="s">
        <v>407</v>
      </c>
      <c r="E253" s="130" t="s">
        <v>407</v>
      </c>
      <c r="F253" s="130" t="s">
        <v>217</v>
      </c>
      <c r="H253" s="130">
        <v>20</v>
      </c>
    </row>
    <row r="254" spans="1:24" x14ac:dyDescent="0.5">
      <c r="A254" s="129" t="s">
        <v>406</v>
      </c>
      <c r="B254" s="129">
        <v>0</v>
      </c>
      <c r="C254" s="129">
        <v>2053</v>
      </c>
      <c r="D254" s="130" t="s">
        <v>407</v>
      </c>
      <c r="E254" s="130" t="s">
        <v>407</v>
      </c>
      <c r="F254" s="130" t="s">
        <v>219</v>
      </c>
      <c r="H254" s="130">
        <v>12</v>
      </c>
    </row>
    <row r="255" spans="1:24" x14ac:dyDescent="0.5">
      <c r="A255" s="129" t="s">
        <v>406</v>
      </c>
      <c r="B255" s="129">
        <v>0</v>
      </c>
      <c r="C255" s="129">
        <v>2053</v>
      </c>
      <c r="D255" s="130" t="s">
        <v>407</v>
      </c>
      <c r="E255" s="130" t="s">
        <v>407</v>
      </c>
      <c r="F255" s="130" t="s">
        <v>223</v>
      </c>
      <c r="H255" s="130">
        <v>5</v>
      </c>
    </row>
    <row r="256" spans="1:24" x14ac:dyDescent="0.5">
      <c r="A256" s="129" t="s">
        <v>406</v>
      </c>
      <c r="B256" s="129">
        <v>0</v>
      </c>
      <c r="C256" s="129">
        <v>2053</v>
      </c>
      <c r="D256" s="130" t="s">
        <v>407</v>
      </c>
      <c r="E256" s="130" t="s">
        <v>407</v>
      </c>
      <c r="F256" s="130" t="s">
        <v>341</v>
      </c>
      <c r="H256" s="130">
        <v>1</v>
      </c>
    </row>
    <row r="257" spans="1:24" x14ac:dyDescent="0.5">
      <c r="A257" s="129" t="s">
        <v>406</v>
      </c>
      <c r="B257" s="129">
        <v>0</v>
      </c>
      <c r="C257" s="129">
        <v>2053</v>
      </c>
      <c r="D257" s="130" t="s">
        <v>407</v>
      </c>
      <c r="E257" s="130" t="s">
        <v>407</v>
      </c>
      <c r="F257" s="130" t="s">
        <v>278</v>
      </c>
      <c r="H257" s="130">
        <v>2</v>
      </c>
    </row>
    <row r="258" spans="1:24" x14ac:dyDescent="0.5">
      <c r="A258" s="129" t="s">
        <v>406</v>
      </c>
      <c r="B258" s="129">
        <v>0</v>
      </c>
      <c r="C258" s="129">
        <v>2053</v>
      </c>
      <c r="D258" s="130" t="s">
        <v>407</v>
      </c>
      <c r="E258" s="130" t="s">
        <v>407</v>
      </c>
      <c r="F258" s="130" t="s">
        <v>280</v>
      </c>
      <c r="H258" s="130">
        <v>2</v>
      </c>
    </row>
    <row r="259" spans="1:24" x14ac:dyDescent="0.5">
      <c r="A259" s="129" t="s">
        <v>406</v>
      </c>
      <c r="B259" s="129">
        <v>0</v>
      </c>
      <c r="C259" s="129">
        <v>2053</v>
      </c>
      <c r="D259" s="130" t="s">
        <v>407</v>
      </c>
      <c r="E259" s="130" t="s">
        <v>407</v>
      </c>
      <c r="F259" s="130" t="s">
        <v>391</v>
      </c>
      <c r="H259" s="130">
        <v>6</v>
      </c>
    </row>
    <row r="260" spans="1:24" x14ac:dyDescent="0.5">
      <c r="A260" s="129" t="s">
        <v>406</v>
      </c>
      <c r="B260" s="129">
        <v>0</v>
      </c>
      <c r="C260" s="129">
        <v>2053</v>
      </c>
      <c r="D260" s="130" t="s">
        <v>407</v>
      </c>
      <c r="E260" s="130" t="s">
        <v>407</v>
      </c>
      <c r="F260" s="130" t="s">
        <v>392</v>
      </c>
      <c r="H260" s="130">
        <v>3</v>
      </c>
    </row>
    <row r="261" spans="1:24" x14ac:dyDescent="0.5">
      <c r="A261" s="129" t="s">
        <v>406</v>
      </c>
      <c r="B261" s="129">
        <v>0</v>
      </c>
      <c r="C261" s="129">
        <v>2054</v>
      </c>
      <c r="D261" s="130" t="s">
        <v>407</v>
      </c>
      <c r="E261" s="130" t="s">
        <v>407</v>
      </c>
      <c r="F261" s="130" t="s">
        <v>446</v>
      </c>
      <c r="H261" s="130">
        <v>1</v>
      </c>
      <c r="I261" s="130">
        <v>23003.095703125</v>
      </c>
      <c r="L261" s="130">
        <v>31387.494140625</v>
      </c>
      <c r="M261" s="130">
        <v>3503.8564453125</v>
      </c>
      <c r="O261" s="130">
        <v>-888.22766113281295</v>
      </c>
      <c r="P261" s="130">
        <v>10658.7314453125</v>
      </c>
      <c r="S261" s="130">
        <v>1009.11065673828</v>
      </c>
      <c r="U261" s="130">
        <v>5045.55322265625</v>
      </c>
      <c r="V261" s="130">
        <v>36164.46875</v>
      </c>
      <c r="W261" s="130">
        <v>4313.623046875</v>
      </c>
      <c r="X261" s="130">
        <v>2291.212890625</v>
      </c>
    </row>
    <row r="262" spans="1:24" x14ac:dyDescent="0.5">
      <c r="A262" s="129" t="s">
        <v>406</v>
      </c>
      <c r="B262" s="129">
        <v>0</v>
      </c>
      <c r="C262" s="129">
        <v>2054</v>
      </c>
      <c r="D262" s="130" t="s">
        <v>407</v>
      </c>
      <c r="E262" s="130" t="s">
        <v>407</v>
      </c>
      <c r="F262" s="130" t="s">
        <v>208</v>
      </c>
      <c r="H262" s="130">
        <v>20</v>
      </c>
    </row>
    <row r="263" spans="1:24" x14ac:dyDescent="0.5">
      <c r="A263" s="129" t="s">
        <v>406</v>
      </c>
      <c r="B263" s="129">
        <v>0</v>
      </c>
      <c r="C263" s="129">
        <v>2054</v>
      </c>
      <c r="D263" s="130" t="s">
        <v>407</v>
      </c>
      <c r="E263" s="130" t="s">
        <v>407</v>
      </c>
      <c r="F263" s="130" t="s">
        <v>211</v>
      </c>
      <c r="H263" s="130">
        <v>25</v>
      </c>
    </row>
    <row r="264" spans="1:24" x14ac:dyDescent="0.5">
      <c r="A264" s="129" t="s">
        <v>406</v>
      </c>
      <c r="B264" s="129">
        <v>0</v>
      </c>
      <c r="C264" s="129">
        <v>2054</v>
      </c>
      <c r="D264" s="130" t="s">
        <v>407</v>
      </c>
      <c r="E264" s="130" t="s">
        <v>407</v>
      </c>
      <c r="F264" s="130" t="s">
        <v>214</v>
      </c>
      <c r="H264" s="130">
        <v>25</v>
      </c>
    </row>
    <row r="265" spans="1:24" x14ac:dyDescent="0.5">
      <c r="A265" s="129" t="s">
        <v>406</v>
      </c>
      <c r="B265" s="129">
        <v>0</v>
      </c>
      <c r="C265" s="129">
        <v>2054</v>
      </c>
      <c r="D265" s="130" t="s">
        <v>407</v>
      </c>
      <c r="E265" s="130" t="s">
        <v>407</v>
      </c>
      <c r="F265" s="130" t="s">
        <v>217</v>
      </c>
      <c r="H265" s="130">
        <v>20</v>
      </c>
    </row>
    <row r="266" spans="1:24" x14ac:dyDescent="0.5">
      <c r="A266" s="129" t="s">
        <v>406</v>
      </c>
      <c r="B266" s="129">
        <v>0</v>
      </c>
      <c r="C266" s="129">
        <v>2054</v>
      </c>
      <c r="D266" s="130" t="s">
        <v>407</v>
      </c>
      <c r="E266" s="130" t="s">
        <v>407</v>
      </c>
      <c r="F266" s="130" t="s">
        <v>219</v>
      </c>
      <c r="H266" s="130">
        <v>12</v>
      </c>
    </row>
    <row r="267" spans="1:24" x14ac:dyDescent="0.5">
      <c r="A267" s="129" t="s">
        <v>406</v>
      </c>
      <c r="B267" s="129">
        <v>0</v>
      </c>
      <c r="C267" s="129">
        <v>2054</v>
      </c>
      <c r="D267" s="130" t="s">
        <v>407</v>
      </c>
      <c r="E267" s="130" t="s">
        <v>407</v>
      </c>
      <c r="F267" s="130" t="s">
        <v>223</v>
      </c>
      <c r="H267" s="130">
        <v>5</v>
      </c>
    </row>
    <row r="268" spans="1:24" x14ac:dyDescent="0.5">
      <c r="A268" s="129" t="s">
        <v>406</v>
      </c>
      <c r="B268" s="129">
        <v>0</v>
      </c>
      <c r="C268" s="129">
        <v>2054</v>
      </c>
      <c r="D268" s="130" t="s">
        <v>407</v>
      </c>
      <c r="E268" s="130" t="s">
        <v>407</v>
      </c>
      <c r="F268" s="130" t="s">
        <v>341</v>
      </c>
      <c r="H268" s="130">
        <v>1</v>
      </c>
    </row>
    <row r="269" spans="1:24" x14ac:dyDescent="0.5">
      <c r="A269" s="129" t="s">
        <v>406</v>
      </c>
      <c r="B269" s="129">
        <v>0</v>
      </c>
      <c r="C269" s="129">
        <v>2054</v>
      </c>
      <c r="D269" s="130" t="s">
        <v>407</v>
      </c>
      <c r="E269" s="130" t="s">
        <v>407</v>
      </c>
      <c r="F269" s="130" t="s">
        <v>278</v>
      </c>
      <c r="H269" s="130">
        <v>2</v>
      </c>
    </row>
    <row r="270" spans="1:24" x14ac:dyDescent="0.5">
      <c r="A270" s="129" t="s">
        <v>406</v>
      </c>
      <c r="B270" s="129">
        <v>0</v>
      </c>
      <c r="C270" s="129">
        <v>2054</v>
      </c>
      <c r="D270" s="130" t="s">
        <v>407</v>
      </c>
      <c r="E270" s="130" t="s">
        <v>407</v>
      </c>
      <c r="F270" s="130" t="s">
        <v>280</v>
      </c>
      <c r="H270" s="130">
        <v>2</v>
      </c>
    </row>
    <row r="271" spans="1:24" x14ac:dyDescent="0.5">
      <c r="A271" s="129" t="s">
        <v>406</v>
      </c>
      <c r="B271" s="129">
        <v>0</v>
      </c>
      <c r="C271" s="129">
        <v>2054</v>
      </c>
      <c r="D271" s="130" t="s">
        <v>407</v>
      </c>
      <c r="E271" s="130" t="s">
        <v>407</v>
      </c>
      <c r="F271" s="130" t="s">
        <v>391</v>
      </c>
      <c r="H271" s="130">
        <v>6</v>
      </c>
    </row>
    <row r="272" spans="1:24" x14ac:dyDescent="0.5">
      <c r="A272" s="129" t="s">
        <v>406</v>
      </c>
      <c r="B272" s="129">
        <v>0</v>
      </c>
      <c r="C272" s="129">
        <v>2054</v>
      </c>
      <c r="D272" s="130" t="s">
        <v>407</v>
      </c>
      <c r="E272" s="130" t="s">
        <v>407</v>
      </c>
      <c r="F272" s="130" t="s">
        <v>392</v>
      </c>
      <c r="H272" s="130">
        <v>3</v>
      </c>
    </row>
    <row r="273" spans="1:24" x14ac:dyDescent="0.5">
      <c r="A273" s="129" t="s">
        <v>406</v>
      </c>
      <c r="B273" s="129">
        <v>0</v>
      </c>
      <c r="C273" s="129">
        <v>2055</v>
      </c>
      <c r="D273" s="130" t="s">
        <v>407</v>
      </c>
      <c r="E273" s="130" t="s">
        <v>407</v>
      </c>
      <c r="F273" s="130" t="s">
        <v>446</v>
      </c>
      <c r="H273" s="130">
        <v>1</v>
      </c>
      <c r="I273" s="130">
        <v>23509.1640625</v>
      </c>
      <c r="L273" s="130">
        <v>28771.865234375</v>
      </c>
      <c r="M273" s="130">
        <v>3503.8564453125</v>
      </c>
      <c r="O273" s="130">
        <v>-888.22766113281295</v>
      </c>
      <c r="P273" s="130">
        <v>9770.50390625</v>
      </c>
      <c r="S273" s="130">
        <v>1009.11065673828</v>
      </c>
      <c r="U273" s="130">
        <v>5045.55322265625</v>
      </c>
      <c r="V273" s="130">
        <v>34020.7109375</v>
      </c>
      <c r="W273" s="130">
        <v>4313.623046875</v>
      </c>
      <c r="X273" s="130">
        <v>2169.8681640625</v>
      </c>
    </row>
    <row r="274" spans="1:24" x14ac:dyDescent="0.5">
      <c r="A274" s="129" t="s">
        <v>406</v>
      </c>
      <c r="B274" s="129">
        <v>0</v>
      </c>
      <c r="C274" s="129">
        <v>2055</v>
      </c>
      <c r="D274" s="130" t="s">
        <v>407</v>
      </c>
      <c r="E274" s="130" t="s">
        <v>407</v>
      </c>
      <c r="F274" s="130" t="s">
        <v>208</v>
      </c>
      <c r="H274" s="130">
        <v>20</v>
      </c>
    </row>
    <row r="275" spans="1:24" x14ac:dyDescent="0.5">
      <c r="A275" s="129" t="s">
        <v>406</v>
      </c>
      <c r="B275" s="129">
        <v>0</v>
      </c>
      <c r="C275" s="129">
        <v>2055</v>
      </c>
      <c r="D275" s="130" t="s">
        <v>407</v>
      </c>
      <c r="E275" s="130" t="s">
        <v>407</v>
      </c>
      <c r="F275" s="130" t="s">
        <v>211</v>
      </c>
      <c r="H275" s="130">
        <v>25</v>
      </c>
    </row>
    <row r="276" spans="1:24" x14ac:dyDescent="0.5">
      <c r="A276" s="129" t="s">
        <v>406</v>
      </c>
      <c r="B276" s="129">
        <v>0</v>
      </c>
      <c r="C276" s="129">
        <v>2055</v>
      </c>
      <c r="D276" s="130" t="s">
        <v>407</v>
      </c>
      <c r="E276" s="130" t="s">
        <v>407</v>
      </c>
      <c r="F276" s="130" t="s">
        <v>214</v>
      </c>
      <c r="H276" s="130">
        <v>25</v>
      </c>
    </row>
    <row r="277" spans="1:24" x14ac:dyDescent="0.5">
      <c r="A277" s="129" t="s">
        <v>406</v>
      </c>
      <c r="B277" s="129">
        <v>0</v>
      </c>
      <c r="C277" s="129">
        <v>2055</v>
      </c>
      <c r="D277" s="130" t="s">
        <v>407</v>
      </c>
      <c r="E277" s="130" t="s">
        <v>407</v>
      </c>
      <c r="F277" s="130" t="s">
        <v>217</v>
      </c>
      <c r="H277" s="130">
        <v>20</v>
      </c>
    </row>
    <row r="278" spans="1:24" x14ac:dyDescent="0.5">
      <c r="A278" s="129" t="s">
        <v>406</v>
      </c>
      <c r="B278" s="129">
        <v>0</v>
      </c>
      <c r="C278" s="129">
        <v>2055</v>
      </c>
      <c r="D278" s="130" t="s">
        <v>407</v>
      </c>
      <c r="E278" s="130" t="s">
        <v>407</v>
      </c>
      <c r="F278" s="130" t="s">
        <v>219</v>
      </c>
      <c r="H278" s="130">
        <v>12</v>
      </c>
    </row>
    <row r="279" spans="1:24" x14ac:dyDescent="0.5">
      <c r="A279" s="129" t="s">
        <v>406</v>
      </c>
      <c r="B279" s="129">
        <v>0</v>
      </c>
      <c r="C279" s="129">
        <v>2055</v>
      </c>
      <c r="D279" s="130" t="s">
        <v>407</v>
      </c>
      <c r="E279" s="130" t="s">
        <v>407</v>
      </c>
      <c r="F279" s="130" t="s">
        <v>223</v>
      </c>
      <c r="H279" s="130">
        <v>5</v>
      </c>
    </row>
    <row r="280" spans="1:24" x14ac:dyDescent="0.5">
      <c r="A280" s="129" t="s">
        <v>406</v>
      </c>
      <c r="B280" s="129">
        <v>0</v>
      </c>
      <c r="C280" s="129">
        <v>2055</v>
      </c>
      <c r="D280" s="130" t="s">
        <v>407</v>
      </c>
      <c r="E280" s="130" t="s">
        <v>407</v>
      </c>
      <c r="F280" s="130" t="s">
        <v>341</v>
      </c>
      <c r="H280" s="130">
        <v>1</v>
      </c>
    </row>
    <row r="281" spans="1:24" x14ac:dyDescent="0.5">
      <c r="A281" s="129" t="s">
        <v>406</v>
      </c>
      <c r="B281" s="129">
        <v>0</v>
      </c>
      <c r="C281" s="129">
        <v>2055</v>
      </c>
      <c r="D281" s="130" t="s">
        <v>407</v>
      </c>
      <c r="E281" s="130" t="s">
        <v>407</v>
      </c>
      <c r="F281" s="130" t="s">
        <v>278</v>
      </c>
      <c r="H281" s="130">
        <v>2</v>
      </c>
    </row>
    <row r="282" spans="1:24" x14ac:dyDescent="0.5">
      <c r="A282" s="129" t="s">
        <v>406</v>
      </c>
      <c r="B282" s="129">
        <v>0</v>
      </c>
      <c r="C282" s="129">
        <v>2055</v>
      </c>
      <c r="D282" s="130" t="s">
        <v>407</v>
      </c>
      <c r="E282" s="130" t="s">
        <v>407</v>
      </c>
      <c r="F282" s="130" t="s">
        <v>280</v>
      </c>
      <c r="H282" s="130">
        <v>2</v>
      </c>
    </row>
    <row r="283" spans="1:24" x14ac:dyDescent="0.5">
      <c r="A283" s="129" t="s">
        <v>406</v>
      </c>
      <c r="B283" s="129">
        <v>0</v>
      </c>
      <c r="C283" s="129">
        <v>2055</v>
      </c>
      <c r="D283" s="130" t="s">
        <v>407</v>
      </c>
      <c r="E283" s="130" t="s">
        <v>407</v>
      </c>
      <c r="F283" s="130" t="s">
        <v>391</v>
      </c>
      <c r="H283" s="130">
        <v>6</v>
      </c>
    </row>
    <row r="284" spans="1:24" x14ac:dyDescent="0.5">
      <c r="A284" s="129" t="s">
        <v>406</v>
      </c>
      <c r="B284" s="129">
        <v>0</v>
      </c>
      <c r="C284" s="129">
        <v>2055</v>
      </c>
      <c r="D284" s="130" t="s">
        <v>407</v>
      </c>
      <c r="E284" s="130" t="s">
        <v>407</v>
      </c>
      <c r="F284" s="130" t="s">
        <v>392</v>
      </c>
      <c r="H284" s="130">
        <v>3</v>
      </c>
    </row>
    <row r="285" spans="1:24" x14ac:dyDescent="0.5">
      <c r="A285" s="129" t="s">
        <v>406</v>
      </c>
      <c r="B285" s="129">
        <v>0</v>
      </c>
      <c r="C285" s="129">
        <v>2056</v>
      </c>
      <c r="D285" s="130" t="s">
        <v>407</v>
      </c>
      <c r="E285" s="130" t="s">
        <v>407</v>
      </c>
      <c r="F285" s="130" t="s">
        <v>446</v>
      </c>
      <c r="H285" s="130">
        <v>1</v>
      </c>
      <c r="I285" s="130">
        <v>24026.36328125</v>
      </c>
      <c r="L285" s="130">
        <v>26156.236328125</v>
      </c>
      <c r="M285" s="130">
        <v>3503.8564453125</v>
      </c>
      <c r="O285" s="130">
        <v>-888.22766113281295</v>
      </c>
      <c r="P285" s="130">
        <v>8882.2763671875</v>
      </c>
      <c r="S285" s="130">
        <v>1009.11065673828</v>
      </c>
      <c r="U285" s="130">
        <v>5045.55322265625</v>
      </c>
      <c r="V285" s="130">
        <v>31748.330078125</v>
      </c>
      <c r="W285" s="130">
        <v>4313.623046875</v>
      </c>
      <c r="X285" s="130">
        <v>2041.24255371094</v>
      </c>
    </row>
    <row r="286" spans="1:24" x14ac:dyDescent="0.5">
      <c r="A286" s="129" t="s">
        <v>406</v>
      </c>
      <c r="B286" s="129">
        <v>0</v>
      </c>
      <c r="C286" s="129">
        <v>2056</v>
      </c>
      <c r="D286" s="130" t="s">
        <v>407</v>
      </c>
      <c r="E286" s="130" t="s">
        <v>407</v>
      </c>
      <c r="F286" s="130" t="s">
        <v>211</v>
      </c>
      <c r="H286" s="130">
        <v>25</v>
      </c>
    </row>
    <row r="287" spans="1:24" x14ac:dyDescent="0.5">
      <c r="A287" s="129" t="s">
        <v>406</v>
      </c>
      <c r="B287" s="129">
        <v>0</v>
      </c>
      <c r="C287" s="129">
        <v>2056</v>
      </c>
      <c r="D287" s="130" t="s">
        <v>407</v>
      </c>
      <c r="E287" s="130" t="s">
        <v>407</v>
      </c>
      <c r="F287" s="130" t="s">
        <v>214</v>
      </c>
      <c r="H287" s="130">
        <v>25</v>
      </c>
    </row>
    <row r="288" spans="1:24" x14ac:dyDescent="0.5">
      <c r="A288" s="129" t="s">
        <v>406</v>
      </c>
      <c r="B288" s="129">
        <v>0</v>
      </c>
      <c r="C288" s="129">
        <v>2056</v>
      </c>
      <c r="D288" s="130" t="s">
        <v>407</v>
      </c>
      <c r="E288" s="130" t="s">
        <v>407</v>
      </c>
      <c r="F288" s="130" t="s">
        <v>217</v>
      </c>
      <c r="H288" s="130">
        <v>20</v>
      </c>
    </row>
    <row r="289" spans="1:24" x14ac:dyDescent="0.5">
      <c r="A289" s="129" t="s">
        <v>406</v>
      </c>
      <c r="B289" s="129">
        <v>0</v>
      </c>
      <c r="C289" s="129">
        <v>2056</v>
      </c>
      <c r="D289" s="130" t="s">
        <v>407</v>
      </c>
      <c r="E289" s="130" t="s">
        <v>407</v>
      </c>
      <c r="F289" s="130" t="s">
        <v>219</v>
      </c>
      <c r="H289" s="130">
        <v>12</v>
      </c>
    </row>
    <row r="290" spans="1:24" x14ac:dyDescent="0.5">
      <c r="A290" s="129" t="s">
        <v>406</v>
      </c>
      <c r="B290" s="129">
        <v>0</v>
      </c>
      <c r="C290" s="129">
        <v>2056</v>
      </c>
      <c r="D290" s="130" t="s">
        <v>407</v>
      </c>
      <c r="E290" s="130" t="s">
        <v>407</v>
      </c>
      <c r="F290" s="130" t="s">
        <v>223</v>
      </c>
      <c r="H290" s="130">
        <v>5</v>
      </c>
    </row>
    <row r="291" spans="1:24" x14ac:dyDescent="0.5">
      <c r="A291" s="129" t="s">
        <v>406</v>
      </c>
      <c r="B291" s="129">
        <v>0</v>
      </c>
      <c r="C291" s="129">
        <v>2056</v>
      </c>
      <c r="D291" s="130" t="s">
        <v>407</v>
      </c>
      <c r="E291" s="130" t="s">
        <v>407</v>
      </c>
      <c r="F291" s="130" t="s">
        <v>341</v>
      </c>
      <c r="H291" s="130">
        <v>1</v>
      </c>
    </row>
    <row r="292" spans="1:24" x14ac:dyDescent="0.5">
      <c r="A292" s="129" t="s">
        <v>406</v>
      </c>
      <c r="B292" s="129">
        <v>0</v>
      </c>
      <c r="C292" s="129">
        <v>2056</v>
      </c>
      <c r="D292" s="130" t="s">
        <v>407</v>
      </c>
      <c r="E292" s="130" t="s">
        <v>407</v>
      </c>
      <c r="F292" s="130" t="s">
        <v>278</v>
      </c>
      <c r="H292" s="130">
        <v>2</v>
      </c>
    </row>
    <row r="293" spans="1:24" x14ac:dyDescent="0.5">
      <c r="A293" s="129" t="s">
        <v>406</v>
      </c>
      <c r="B293" s="129">
        <v>0</v>
      </c>
      <c r="C293" s="129">
        <v>2056</v>
      </c>
      <c r="D293" s="130" t="s">
        <v>407</v>
      </c>
      <c r="E293" s="130" t="s">
        <v>407</v>
      </c>
      <c r="F293" s="130" t="s">
        <v>280</v>
      </c>
      <c r="H293" s="130">
        <v>2</v>
      </c>
    </row>
    <row r="294" spans="1:24" x14ac:dyDescent="0.5">
      <c r="A294" s="129" t="s">
        <v>406</v>
      </c>
      <c r="B294" s="129">
        <v>0</v>
      </c>
      <c r="C294" s="129">
        <v>2056</v>
      </c>
      <c r="D294" s="130" t="s">
        <v>407</v>
      </c>
      <c r="E294" s="130" t="s">
        <v>407</v>
      </c>
      <c r="F294" s="130" t="s">
        <v>391</v>
      </c>
      <c r="H294" s="130">
        <v>6</v>
      </c>
    </row>
    <row r="295" spans="1:24" x14ac:dyDescent="0.5">
      <c r="A295" s="129" t="s">
        <v>406</v>
      </c>
      <c r="B295" s="129">
        <v>0</v>
      </c>
      <c r="C295" s="129">
        <v>2056</v>
      </c>
      <c r="D295" s="130" t="s">
        <v>407</v>
      </c>
      <c r="E295" s="130" t="s">
        <v>407</v>
      </c>
      <c r="F295" s="130" t="s">
        <v>392</v>
      </c>
      <c r="H295" s="130">
        <v>3</v>
      </c>
    </row>
    <row r="296" spans="1:24" x14ac:dyDescent="0.5">
      <c r="A296" s="129" t="s">
        <v>406</v>
      </c>
      <c r="B296" s="129">
        <v>0</v>
      </c>
      <c r="C296" s="129">
        <v>2057</v>
      </c>
      <c r="D296" s="130" t="s">
        <v>407</v>
      </c>
      <c r="E296" s="130" t="s">
        <v>407</v>
      </c>
      <c r="F296" s="130" t="s">
        <v>446</v>
      </c>
      <c r="H296" s="130">
        <v>1</v>
      </c>
      <c r="I296" s="130">
        <v>24554.94140625</v>
      </c>
      <c r="L296" s="130">
        <v>23540.607421875</v>
      </c>
      <c r="M296" s="130">
        <v>3503.8564453125</v>
      </c>
      <c r="O296" s="130">
        <v>-888.22766113281295</v>
      </c>
      <c r="P296" s="130">
        <v>7994.048828125</v>
      </c>
      <c r="S296" s="130">
        <v>1009.11065673828</v>
      </c>
      <c r="U296" s="130">
        <v>5045.55322265625</v>
      </c>
      <c r="V296" s="130">
        <v>29339.603515625</v>
      </c>
      <c r="W296" s="130">
        <v>4313.623046875</v>
      </c>
      <c r="X296" s="130">
        <v>1904.89978027344</v>
      </c>
    </row>
    <row r="297" spans="1:24" x14ac:dyDescent="0.5">
      <c r="A297" s="129" t="s">
        <v>406</v>
      </c>
      <c r="B297" s="129">
        <v>0</v>
      </c>
      <c r="C297" s="129">
        <v>2057</v>
      </c>
      <c r="D297" s="130" t="s">
        <v>407</v>
      </c>
      <c r="E297" s="130" t="s">
        <v>407</v>
      </c>
      <c r="F297" s="130" t="s">
        <v>214</v>
      </c>
      <c r="H297" s="130">
        <v>25</v>
      </c>
    </row>
    <row r="298" spans="1:24" x14ac:dyDescent="0.5">
      <c r="A298" s="129" t="s">
        <v>406</v>
      </c>
      <c r="B298" s="129">
        <v>0</v>
      </c>
      <c r="C298" s="129">
        <v>2057</v>
      </c>
      <c r="D298" s="130" t="s">
        <v>407</v>
      </c>
      <c r="E298" s="130" t="s">
        <v>407</v>
      </c>
      <c r="F298" s="130" t="s">
        <v>217</v>
      </c>
      <c r="H298" s="130">
        <v>20</v>
      </c>
    </row>
    <row r="299" spans="1:24" x14ac:dyDescent="0.5">
      <c r="A299" s="129" t="s">
        <v>406</v>
      </c>
      <c r="B299" s="129">
        <v>0</v>
      </c>
      <c r="C299" s="129">
        <v>2057</v>
      </c>
      <c r="D299" s="130" t="s">
        <v>407</v>
      </c>
      <c r="E299" s="130" t="s">
        <v>407</v>
      </c>
      <c r="F299" s="130" t="s">
        <v>219</v>
      </c>
      <c r="H299" s="130">
        <v>12</v>
      </c>
    </row>
    <row r="300" spans="1:24" x14ac:dyDescent="0.5">
      <c r="A300" s="129" t="s">
        <v>406</v>
      </c>
      <c r="B300" s="129">
        <v>0</v>
      </c>
      <c r="C300" s="129">
        <v>2057</v>
      </c>
      <c r="D300" s="130" t="s">
        <v>407</v>
      </c>
      <c r="E300" s="130" t="s">
        <v>407</v>
      </c>
      <c r="F300" s="130" t="s">
        <v>223</v>
      </c>
      <c r="H300" s="130">
        <v>5</v>
      </c>
    </row>
    <row r="301" spans="1:24" x14ac:dyDescent="0.5">
      <c r="A301" s="129" t="s">
        <v>406</v>
      </c>
      <c r="B301" s="129">
        <v>0</v>
      </c>
      <c r="C301" s="129">
        <v>2057</v>
      </c>
      <c r="D301" s="130" t="s">
        <v>407</v>
      </c>
      <c r="E301" s="130" t="s">
        <v>407</v>
      </c>
      <c r="F301" s="130" t="s">
        <v>341</v>
      </c>
      <c r="H301" s="130">
        <v>1</v>
      </c>
    </row>
    <row r="302" spans="1:24" x14ac:dyDescent="0.5">
      <c r="A302" s="129" t="s">
        <v>406</v>
      </c>
      <c r="B302" s="129">
        <v>0</v>
      </c>
      <c r="C302" s="129">
        <v>2057</v>
      </c>
      <c r="D302" s="130" t="s">
        <v>407</v>
      </c>
      <c r="E302" s="130" t="s">
        <v>407</v>
      </c>
      <c r="F302" s="130" t="s">
        <v>278</v>
      </c>
      <c r="H302" s="130">
        <v>2</v>
      </c>
    </row>
    <row r="303" spans="1:24" x14ac:dyDescent="0.5">
      <c r="A303" s="129" t="s">
        <v>406</v>
      </c>
      <c r="B303" s="129">
        <v>0</v>
      </c>
      <c r="C303" s="129">
        <v>2057</v>
      </c>
      <c r="D303" s="130" t="s">
        <v>407</v>
      </c>
      <c r="E303" s="130" t="s">
        <v>407</v>
      </c>
      <c r="F303" s="130" t="s">
        <v>280</v>
      </c>
      <c r="H303" s="130">
        <v>2</v>
      </c>
    </row>
    <row r="304" spans="1:24" x14ac:dyDescent="0.5">
      <c r="A304" s="129" t="s">
        <v>406</v>
      </c>
      <c r="B304" s="129">
        <v>0</v>
      </c>
      <c r="C304" s="129">
        <v>2057</v>
      </c>
      <c r="D304" s="130" t="s">
        <v>407</v>
      </c>
      <c r="E304" s="130" t="s">
        <v>407</v>
      </c>
      <c r="F304" s="130" t="s">
        <v>391</v>
      </c>
      <c r="H304" s="130">
        <v>6</v>
      </c>
    </row>
    <row r="305" spans="1:24" x14ac:dyDescent="0.5">
      <c r="A305" s="129" t="s">
        <v>406</v>
      </c>
      <c r="B305" s="129">
        <v>0</v>
      </c>
      <c r="C305" s="129">
        <v>2057</v>
      </c>
      <c r="D305" s="130" t="s">
        <v>407</v>
      </c>
      <c r="E305" s="130" t="s">
        <v>407</v>
      </c>
      <c r="F305" s="130" t="s">
        <v>392</v>
      </c>
      <c r="H305" s="130">
        <v>3</v>
      </c>
    </row>
    <row r="306" spans="1:24" x14ac:dyDescent="0.5">
      <c r="A306" s="129" t="s">
        <v>406</v>
      </c>
      <c r="B306" s="129">
        <v>0</v>
      </c>
      <c r="C306" s="129">
        <v>2058</v>
      </c>
      <c r="D306" s="130" t="s">
        <v>407</v>
      </c>
      <c r="E306" s="130" t="s">
        <v>407</v>
      </c>
      <c r="F306" s="130" t="s">
        <v>446</v>
      </c>
      <c r="H306" s="130">
        <v>1</v>
      </c>
      <c r="I306" s="130">
        <v>25095.150390625</v>
      </c>
      <c r="L306" s="130">
        <v>20924.978515625</v>
      </c>
      <c r="M306" s="130">
        <v>3503.8564453125</v>
      </c>
      <c r="O306" s="130">
        <v>-888.22766113281295</v>
      </c>
      <c r="P306" s="130">
        <v>7105.8212890625</v>
      </c>
      <c r="S306" s="130">
        <v>1009.11065673828</v>
      </c>
      <c r="U306" s="130">
        <v>5045.55322265625</v>
      </c>
      <c r="V306" s="130">
        <v>26786.35546875</v>
      </c>
      <c r="W306" s="130">
        <v>4313.623046875</v>
      </c>
      <c r="X306" s="130">
        <v>1760.37622070313</v>
      </c>
    </row>
    <row r="307" spans="1:24" x14ac:dyDescent="0.5">
      <c r="A307" s="129" t="s">
        <v>406</v>
      </c>
      <c r="B307" s="129">
        <v>0</v>
      </c>
      <c r="C307" s="129">
        <v>2058</v>
      </c>
      <c r="D307" s="130" t="s">
        <v>407</v>
      </c>
      <c r="E307" s="130" t="s">
        <v>407</v>
      </c>
      <c r="F307" s="130" t="s">
        <v>217</v>
      </c>
      <c r="H307" s="130">
        <v>20</v>
      </c>
    </row>
    <row r="308" spans="1:24" x14ac:dyDescent="0.5">
      <c r="A308" s="129" t="s">
        <v>406</v>
      </c>
      <c r="B308" s="129">
        <v>0</v>
      </c>
      <c r="C308" s="129">
        <v>2058</v>
      </c>
      <c r="D308" s="130" t="s">
        <v>407</v>
      </c>
      <c r="E308" s="130" t="s">
        <v>407</v>
      </c>
      <c r="F308" s="130" t="s">
        <v>219</v>
      </c>
      <c r="H308" s="130">
        <v>12</v>
      </c>
    </row>
    <row r="309" spans="1:24" x14ac:dyDescent="0.5">
      <c r="A309" s="129" t="s">
        <v>406</v>
      </c>
      <c r="B309" s="129">
        <v>0</v>
      </c>
      <c r="C309" s="129">
        <v>2058</v>
      </c>
      <c r="D309" s="130" t="s">
        <v>407</v>
      </c>
      <c r="E309" s="130" t="s">
        <v>407</v>
      </c>
      <c r="F309" s="130" t="s">
        <v>223</v>
      </c>
      <c r="H309" s="130">
        <v>5</v>
      </c>
    </row>
    <row r="310" spans="1:24" x14ac:dyDescent="0.5">
      <c r="A310" s="129" t="s">
        <v>406</v>
      </c>
      <c r="B310" s="129">
        <v>0</v>
      </c>
      <c r="C310" s="129">
        <v>2058</v>
      </c>
      <c r="D310" s="130" t="s">
        <v>407</v>
      </c>
      <c r="E310" s="130" t="s">
        <v>407</v>
      </c>
      <c r="F310" s="130" t="s">
        <v>341</v>
      </c>
      <c r="H310" s="130">
        <v>1</v>
      </c>
    </row>
    <row r="311" spans="1:24" x14ac:dyDescent="0.5">
      <c r="A311" s="129" t="s">
        <v>406</v>
      </c>
      <c r="B311" s="129">
        <v>0</v>
      </c>
      <c r="C311" s="129">
        <v>2058</v>
      </c>
      <c r="D311" s="130" t="s">
        <v>407</v>
      </c>
      <c r="E311" s="130" t="s">
        <v>407</v>
      </c>
      <c r="F311" s="130" t="s">
        <v>278</v>
      </c>
      <c r="H311" s="130">
        <v>2</v>
      </c>
    </row>
    <row r="312" spans="1:24" x14ac:dyDescent="0.5">
      <c r="A312" s="129" t="s">
        <v>406</v>
      </c>
      <c r="B312" s="129">
        <v>0</v>
      </c>
      <c r="C312" s="129">
        <v>2058</v>
      </c>
      <c r="D312" s="130" t="s">
        <v>407</v>
      </c>
      <c r="E312" s="130" t="s">
        <v>407</v>
      </c>
      <c r="F312" s="130" t="s">
        <v>280</v>
      </c>
      <c r="H312" s="130">
        <v>2</v>
      </c>
    </row>
    <row r="313" spans="1:24" x14ac:dyDescent="0.5">
      <c r="A313" s="129" t="s">
        <v>406</v>
      </c>
      <c r="B313" s="129">
        <v>0</v>
      </c>
      <c r="C313" s="129">
        <v>2058</v>
      </c>
      <c r="D313" s="130" t="s">
        <v>407</v>
      </c>
      <c r="E313" s="130" t="s">
        <v>407</v>
      </c>
      <c r="F313" s="130" t="s">
        <v>391</v>
      </c>
      <c r="H313" s="130">
        <v>6</v>
      </c>
    </row>
    <row r="314" spans="1:24" x14ac:dyDescent="0.5">
      <c r="A314" s="129" t="s">
        <v>406</v>
      </c>
      <c r="B314" s="129">
        <v>0</v>
      </c>
      <c r="C314" s="129">
        <v>2058</v>
      </c>
      <c r="D314" s="130" t="s">
        <v>407</v>
      </c>
      <c r="E314" s="130" t="s">
        <v>407</v>
      </c>
      <c r="F314" s="130" t="s">
        <v>392</v>
      </c>
      <c r="H314" s="130">
        <v>3</v>
      </c>
    </row>
    <row r="315" spans="1:24" x14ac:dyDescent="0.5">
      <c r="A315" s="129" t="s">
        <v>406</v>
      </c>
      <c r="B315" s="129">
        <v>0</v>
      </c>
      <c r="C315" s="129">
        <v>2059</v>
      </c>
      <c r="D315" s="130" t="s">
        <v>407</v>
      </c>
      <c r="E315" s="130" t="s">
        <v>407</v>
      </c>
      <c r="F315" s="130" t="s">
        <v>446</v>
      </c>
      <c r="H315" s="130">
        <v>1</v>
      </c>
      <c r="I315" s="130">
        <v>25647.2421875</v>
      </c>
      <c r="L315" s="130">
        <v>18309.349609375</v>
      </c>
      <c r="M315" s="130">
        <v>3503.8564453125</v>
      </c>
      <c r="O315" s="130">
        <v>-888.22766113281295</v>
      </c>
      <c r="P315" s="130">
        <v>6217.59375</v>
      </c>
      <c r="S315" s="130">
        <v>1009.11065673828</v>
      </c>
      <c r="U315" s="130">
        <v>5045.55322265625</v>
      </c>
      <c r="V315" s="130">
        <v>24079.912109375</v>
      </c>
      <c r="W315" s="130">
        <v>4313.623046875</v>
      </c>
      <c r="X315" s="130">
        <v>1607.18127441406</v>
      </c>
    </row>
    <row r="316" spans="1:24" x14ac:dyDescent="0.5">
      <c r="A316" s="129" t="s">
        <v>406</v>
      </c>
      <c r="B316" s="129">
        <v>0</v>
      </c>
      <c r="C316" s="129">
        <v>2059</v>
      </c>
      <c r="D316" s="130" t="s">
        <v>407</v>
      </c>
      <c r="E316" s="130" t="s">
        <v>407</v>
      </c>
      <c r="F316" s="130" t="s">
        <v>219</v>
      </c>
      <c r="H316" s="130">
        <v>12</v>
      </c>
    </row>
    <row r="317" spans="1:24" x14ac:dyDescent="0.5">
      <c r="A317" s="129" t="s">
        <v>406</v>
      </c>
      <c r="B317" s="129">
        <v>0</v>
      </c>
      <c r="C317" s="129">
        <v>2059</v>
      </c>
      <c r="D317" s="130" t="s">
        <v>407</v>
      </c>
      <c r="E317" s="130" t="s">
        <v>407</v>
      </c>
      <c r="F317" s="130" t="s">
        <v>223</v>
      </c>
      <c r="H317" s="130">
        <v>5</v>
      </c>
    </row>
    <row r="318" spans="1:24" x14ac:dyDescent="0.5">
      <c r="A318" s="129" t="s">
        <v>406</v>
      </c>
      <c r="B318" s="129">
        <v>0</v>
      </c>
      <c r="C318" s="129">
        <v>2059</v>
      </c>
      <c r="D318" s="130" t="s">
        <v>407</v>
      </c>
      <c r="E318" s="130" t="s">
        <v>407</v>
      </c>
      <c r="F318" s="130" t="s">
        <v>341</v>
      </c>
      <c r="H318" s="130">
        <v>1</v>
      </c>
    </row>
    <row r="319" spans="1:24" x14ac:dyDescent="0.5">
      <c r="A319" s="129" t="s">
        <v>406</v>
      </c>
      <c r="B319" s="129">
        <v>0</v>
      </c>
      <c r="C319" s="129">
        <v>2059</v>
      </c>
      <c r="D319" s="130" t="s">
        <v>407</v>
      </c>
      <c r="E319" s="130" t="s">
        <v>407</v>
      </c>
      <c r="F319" s="130" t="s">
        <v>278</v>
      </c>
      <c r="H319" s="130">
        <v>2</v>
      </c>
    </row>
    <row r="320" spans="1:24" x14ac:dyDescent="0.5">
      <c r="A320" s="129" t="s">
        <v>406</v>
      </c>
      <c r="B320" s="129">
        <v>0</v>
      </c>
      <c r="C320" s="129">
        <v>2059</v>
      </c>
      <c r="D320" s="130" t="s">
        <v>407</v>
      </c>
      <c r="E320" s="130" t="s">
        <v>407</v>
      </c>
      <c r="F320" s="130" t="s">
        <v>280</v>
      </c>
      <c r="H320" s="130">
        <v>2</v>
      </c>
    </row>
    <row r="321" spans="1:24" x14ac:dyDescent="0.5">
      <c r="A321" s="129" t="s">
        <v>406</v>
      </c>
      <c r="B321" s="129">
        <v>0</v>
      </c>
      <c r="C321" s="129">
        <v>2059</v>
      </c>
      <c r="D321" s="130" t="s">
        <v>407</v>
      </c>
      <c r="E321" s="130" t="s">
        <v>407</v>
      </c>
      <c r="F321" s="130" t="s">
        <v>391</v>
      </c>
      <c r="H321" s="130">
        <v>6</v>
      </c>
    </row>
    <row r="322" spans="1:24" x14ac:dyDescent="0.5">
      <c r="A322" s="129" t="s">
        <v>406</v>
      </c>
      <c r="B322" s="129">
        <v>0</v>
      </c>
      <c r="C322" s="129">
        <v>2059</v>
      </c>
      <c r="D322" s="130" t="s">
        <v>407</v>
      </c>
      <c r="E322" s="130" t="s">
        <v>407</v>
      </c>
      <c r="F322" s="130" t="s">
        <v>392</v>
      </c>
      <c r="H322" s="130">
        <v>3</v>
      </c>
    </row>
    <row r="323" spans="1:24" x14ac:dyDescent="0.5">
      <c r="A323" s="129" t="s">
        <v>406</v>
      </c>
      <c r="B323" s="129">
        <v>0</v>
      </c>
      <c r="C323" s="129">
        <v>2060</v>
      </c>
      <c r="D323" s="130" t="s">
        <v>407</v>
      </c>
      <c r="E323" s="130" t="s">
        <v>407</v>
      </c>
      <c r="F323" s="130" t="s">
        <v>446</v>
      </c>
      <c r="H323" s="130">
        <v>1</v>
      </c>
      <c r="I323" s="130">
        <v>26211.48046875</v>
      </c>
      <c r="L323" s="130">
        <v>15693.720703125</v>
      </c>
      <c r="M323" s="130">
        <v>3503.8564453125</v>
      </c>
      <c r="O323" s="130">
        <v>-888.22766113281295</v>
      </c>
      <c r="P323" s="130">
        <v>5329.3662109375</v>
      </c>
      <c r="S323" s="130">
        <v>1009.11065673828</v>
      </c>
      <c r="U323" s="130">
        <v>5045.55322265625</v>
      </c>
      <c r="V323" s="130">
        <v>21211.08203125</v>
      </c>
      <c r="W323" s="130">
        <v>4313.623046875</v>
      </c>
      <c r="X323" s="130">
        <v>1444.79467773438</v>
      </c>
    </row>
    <row r="324" spans="1:24" x14ac:dyDescent="0.5">
      <c r="A324" s="129" t="s">
        <v>406</v>
      </c>
      <c r="B324" s="129">
        <v>0</v>
      </c>
      <c r="C324" s="129">
        <v>2060</v>
      </c>
      <c r="D324" s="130" t="s">
        <v>407</v>
      </c>
      <c r="E324" s="130" t="s">
        <v>407</v>
      </c>
      <c r="F324" s="130" t="s">
        <v>219</v>
      </c>
      <c r="H324" s="130">
        <v>12</v>
      </c>
    </row>
    <row r="325" spans="1:24" x14ac:dyDescent="0.5">
      <c r="A325" s="129" t="s">
        <v>406</v>
      </c>
      <c r="B325" s="129">
        <v>0</v>
      </c>
      <c r="C325" s="129">
        <v>2060</v>
      </c>
      <c r="D325" s="130" t="s">
        <v>407</v>
      </c>
      <c r="E325" s="130" t="s">
        <v>407</v>
      </c>
      <c r="F325" s="130" t="s">
        <v>223</v>
      </c>
      <c r="H325" s="130">
        <v>5</v>
      </c>
    </row>
    <row r="326" spans="1:24" x14ac:dyDescent="0.5">
      <c r="A326" s="129" t="s">
        <v>406</v>
      </c>
      <c r="B326" s="129">
        <v>0</v>
      </c>
      <c r="C326" s="129">
        <v>2060</v>
      </c>
      <c r="D326" s="130" t="s">
        <v>407</v>
      </c>
      <c r="E326" s="130" t="s">
        <v>407</v>
      </c>
      <c r="F326" s="130" t="s">
        <v>341</v>
      </c>
      <c r="H326" s="130">
        <v>1</v>
      </c>
    </row>
    <row r="327" spans="1:24" x14ac:dyDescent="0.5">
      <c r="A327" s="129" t="s">
        <v>406</v>
      </c>
      <c r="B327" s="129">
        <v>0</v>
      </c>
      <c r="C327" s="129">
        <v>2060</v>
      </c>
      <c r="D327" s="130" t="s">
        <v>407</v>
      </c>
      <c r="E327" s="130" t="s">
        <v>407</v>
      </c>
      <c r="F327" s="130" t="s">
        <v>278</v>
      </c>
      <c r="H327" s="130">
        <v>2</v>
      </c>
    </row>
    <row r="328" spans="1:24" x14ac:dyDescent="0.5">
      <c r="A328" s="129" t="s">
        <v>406</v>
      </c>
      <c r="B328" s="129">
        <v>0</v>
      </c>
      <c r="C328" s="129">
        <v>2060</v>
      </c>
      <c r="D328" s="130" t="s">
        <v>407</v>
      </c>
      <c r="E328" s="130" t="s">
        <v>407</v>
      </c>
      <c r="F328" s="130" t="s">
        <v>280</v>
      </c>
      <c r="H328" s="130">
        <v>2</v>
      </c>
    </row>
    <row r="329" spans="1:24" x14ac:dyDescent="0.5">
      <c r="A329" s="129" t="s">
        <v>406</v>
      </c>
      <c r="B329" s="129">
        <v>0</v>
      </c>
      <c r="C329" s="129">
        <v>2060</v>
      </c>
      <c r="D329" s="130" t="s">
        <v>407</v>
      </c>
      <c r="E329" s="130" t="s">
        <v>407</v>
      </c>
      <c r="F329" s="130" t="s">
        <v>391</v>
      </c>
      <c r="H329" s="130">
        <v>6</v>
      </c>
    </row>
    <row r="330" spans="1:24" x14ac:dyDescent="0.5">
      <c r="A330" s="129" t="s">
        <v>406</v>
      </c>
      <c r="B330" s="129">
        <v>0</v>
      </c>
      <c r="C330" s="129">
        <v>2060</v>
      </c>
      <c r="D330" s="130" t="s">
        <v>407</v>
      </c>
      <c r="E330" s="130" t="s">
        <v>407</v>
      </c>
      <c r="F330" s="130" t="s">
        <v>392</v>
      </c>
      <c r="H330" s="130">
        <v>3</v>
      </c>
    </row>
    <row r="331" spans="1:24" x14ac:dyDescent="0.5">
      <c r="A331" s="129" t="s">
        <v>406</v>
      </c>
      <c r="B331" s="129">
        <v>0</v>
      </c>
      <c r="C331" s="129">
        <v>2061</v>
      </c>
      <c r="D331" s="130" t="s">
        <v>407</v>
      </c>
      <c r="E331" s="130" t="s">
        <v>407</v>
      </c>
      <c r="F331" s="130" t="s">
        <v>446</v>
      </c>
      <c r="H331" s="130">
        <v>1</v>
      </c>
      <c r="I331" s="130">
        <v>26788.1328125</v>
      </c>
      <c r="L331" s="130">
        <v>13078.091796875</v>
      </c>
      <c r="M331" s="130">
        <v>3503.8564453125</v>
      </c>
      <c r="O331" s="130">
        <v>-888.22766113281295</v>
      </c>
      <c r="P331" s="130">
        <v>4441.138671875</v>
      </c>
      <c r="S331" s="130">
        <v>1009.11065673828</v>
      </c>
      <c r="U331" s="130">
        <v>5045.55322265625</v>
      </c>
      <c r="V331" s="130">
        <v>18170.123046875</v>
      </c>
      <c r="W331" s="130">
        <v>4313.623046875</v>
      </c>
      <c r="X331" s="130">
        <v>1272.66491699219</v>
      </c>
    </row>
    <row r="332" spans="1:24" x14ac:dyDescent="0.5">
      <c r="A332" s="129" t="s">
        <v>406</v>
      </c>
      <c r="B332" s="129">
        <v>0</v>
      </c>
      <c r="C332" s="129">
        <v>2061</v>
      </c>
      <c r="D332" s="130" t="s">
        <v>407</v>
      </c>
      <c r="E332" s="130" t="s">
        <v>407</v>
      </c>
      <c r="F332" s="130" t="s">
        <v>223</v>
      </c>
      <c r="H332" s="130">
        <v>5</v>
      </c>
    </row>
    <row r="333" spans="1:24" x14ac:dyDescent="0.5">
      <c r="A333" s="129" t="s">
        <v>406</v>
      </c>
      <c r="B333" s="129">
        <v>0</v>
      </c>
      <c r="C333" s="129">
        <v>2061</v>
      </c>
      <c r="D333" s="130" t="s">
        <v>407</v>
      </c>
      <c r="E333" s="130" t="s">
        <v>407</v>
      </c>
      <c r="F333" s="130" t="s">
        <v>341</v>
      </c>
      <c r="H333" s="130">
        <v>1</v>
      </c>
    </row>
    <row r="334" spans="1:24" x14ac:dyDescent="0.5">
      <c r="A334" s="129" t="s">
        <v>406</v>
      </c>
      <c r="B334" s="129">
        <v>0</v>
      </c>
      <c r="C334" s="129">
        <v>2061</v>
      </c>
      <c r="D334" s="130" t="s">
        <v>407</v>
      </c>
      <c r="E334" s="130" t="s">
        <v>407</v>
      </c>
      <c r="F334" s="130" t="s">
        <v>278</v>
      </c>
      <c r="H334" s="130">
        <v>2</v>
      </c>
    </row>
    <row r="335" spans="1:24" x14ac:dyDescent="0.5">
      <c r="A335" s="129" t="s">
        <v>406</v>
      </c>
      <c r="B335" s="129">
        <v>0</v>
      </c>
      <c r="C335" s="129">
        <v>2061</v>
      </c>
      <c r="D335" s="130" t="s">
        <v>407</v>
      </c>
      <c r="E335" s="130" t="s">
        <v>407</v>
      </c>
      <c r="F335" s="130" t="s">
        <v>280</v>
      </c>
      <c r="H335" s="130">
        <v>2</v>
      </c>
    </row>
    <row r="336" spans="1:24" x14ac:dyDescent="0.5">
      <c r="A336" s="129" t="s">
        <v>406</v>
      </c>
      <c r="B336" s="129">
        <v>0</v>
      </c>
      <c r="C336" s="129">
        <v>2061</v>
      </c>
      <c r="D336" s="130" t="s">
        <v>407</v>
      </c>
      <c r="E336" s="130" t="s">
        <v>407</v>
      </c>
      <c r="F336" s="130" t="s">
        <v>391</v>
      </c>
      <c r="H336" s="130">
        <v>6</v>
      </c>
    </row>
    <row r="337" spans="1:24" x14ac:dyDescent="0.5">
      <c r="A337" s="129" t="s">
        <v>406</v>
      </c>
      <c r="B337" s="129">
        <v>0</v>
      </c>
      <c r="C337" s="129">
        <v>2061</v>
      </c>
      <c r="D337" s="130" t="s">
        <v>407</v>
      </c>
      <c r="E337" s="130" t="s">
        <v>407</v>
      </c>
      <c r="F337" s="130" t="s">
        <v>392</v>
      </c>
      <c r="H337" s="130">
        <v>3</v>
      </c>
    </row>
    <row r="338" spans="1:24" x14ac:dyDescent="0.5">
      <c r="A338" s="129" t="s">
        <v>406</v>
      </c>
      <c r="B338" s="129">
        <v>0</v>
      </c>
      <c r="C338" s="129">
        <v>2062</v>
      </c>
      <c r="D338" s="130" t="s">
        <v>407</v>
      </c>
      <c r="E338" s="130" t="s">
        <v>407</v>
      </c>
      <c r="F338" s="130" t="s">
        <v>446</v>
      </c>
      <c r="H338" s="130">
        <v>1</v>
      </c>
      <c r="I338" s="130">
        <v>27377.470703125</v>
      </c>
      <c r="L338" s="130">
        <v>10462.462890625</v>
      </c>
      <c r="M338" s="130">
        <v>3503.8564453125</v>
      </c>
      <c r="O338" s="130">
        <v>-888.22766113281295</v>
      </c>
      <c r="P338" s="130">
        <v>3552.9111328125</v>
      </c>
      <c r="S338" s="130">
        <v>1009.11065673828</v>
      </c>
      <c r="U338" s="130">
        <v>5045.55322265625</v>
      </c>
      <c r="V338" s="130">
        <v>14946.70703125</v>
      </c>
      <c r="W338" s="130">
        <v>4313.623046875</v>
      </c>
      <c r="X338" s="130">
        <v>1090.20739746094</v>
      </c>
    </row>
    <row r="339" spans="1:24" x14ac:dyDescent="0.5">
      <c r="A339" s="129" t="s">
        <v>406</v>
      </c>
      <c r="B339" s="129">
        <v>0</v>
      </c>
      <c r="C339" s="129">
        <v>2062</v>
      </c>
      <c r="D339" s="130" t="s">
        <v>407</v>
      </c>
      <c r="E339" s="130" t="s">
        <v>407</v>
      </c>
      <c r="F339" s="130" t="s">
        <v>223</v>
      </c>
      <c r="H339" s="130">
        <v>5</v>
      </c>
    </row>
    <row r="340" spans="1:24" x14ac:dyDescent="0.5">
      <c r="A340" s="129" t="s">
        <v>406</v>
      </c>
      <c r="B340" s="129">
        <v>0</v>
      </c>
      <c r="C340" s="129">
        <v>2062</v>
      </c>
      <c r="D340" s="130" t="s">
        <v>407</v>
      </c>
      <c r="E340" s="130" t="s">
        <v>407</v>
      </c>
      <c r="F340" s="130" t="s">
        <v>341</v>
      </c>
      <c r="H340" s="130">
        <v>1</v>
      </c>
    </row>
    <row r="341" spans="1:24" x14ac:dyDescent="0.5">
      <c r="A341" s="129" t="s">
        <v>406</v>
      </c>
      <c r="B341" s="129">
        <v>0</v>
      </c>
      <c r="C341" s="129">
        <v>2062</v>
      </c>
      <c r="D341" s="130" t="s">
        <v>407</v>
      </c>
      <c r="E341" s="130" t="s">
        <v>407</v>
      </c>
      <c r="F341" s="130" t="s">
        <v>278</v>
      </c>
      <c r="H341" s="130">
        <v>2</v>
      </c>
    </row>
    <row r="342" spans="1:24" x14ac:dyDescent="0.5">
      <c r="A342" s="129" t="s">
        <v>406</v>
      </c>
      <c r="B342" s="129">
        <v>0</v>
      </c>
      <c r="C342" s="129">
        <v>2062</v>
      </c>
      <c r="D342" s="130" t="s">
        <v>407</v>
      </c>
      <c r="E342" s="130" t="s">
        <v>407</v>
      </c>
      <c r="F342" s="130" t="s">
        <v>280</v>
      </c>
      <c r="H342" s="130">
        <v>2</v>
      </c>
    </row>
    <row r="343" spans="1:24" x14ac:dyDescent="0.5">
      <c r="A343" s="129" t="s">
        <v>406</v>
      </c>
      <c r="B343" s="129">
        <v>0</v>
      </c>
      <c r="C343" s="129">
        <v>2062</v>
      </c>
      <c r="D343" s="130" t="s">
        <v>407</v>
      </c>
      <c r="E343" s="130" t="s">
        <v>407</v>
      </c>
      <c r="F343" s="130" t="s">
        <v>391</v>
      </c>
      <c r="H343" s="130">
        <v>6</v>
      </c>
    </row>
    <row r="344" spans="1:24" x14ac:dyDescent="0.5">
      <c r="A344" s="129" t="s">
        <v>406</v>
      </c>
      <c r="B344" s="129">
        <v>0</v>
      </c>
      <c r="C344" s="129">
        <v>2062</v>
      </c>
      <c r="D344" s="130" t="s">
        <v>407</v>
      </c>
      <c r="E344" s="130" t="s">
        <v>407</v>
      </c>
      <c r="F344" s="130" t="s">
        <v>392</v>
      </c>
      <c r="H344" s="130">
        <v>3</v>
      </c>
    </row>
    <row r="345" spans="1:24" x14ac:dyDescent="0.5">
      <c r="A345" s="129" t="s">
        <v>406</v>
      </c>
      <c r="B345" s="129">
        <v>0</v>
      </c>
      <c r="C345" s="129">
        <v>2063</v>
      </c>
      <c r="D345" s="130" t="s">
        <v>407</v>
      </c>
      <c r="E345" s="130" t="s">
        <v>407</v>
      </c>
      <c r="F345" s="130" t="s">
        <v>446</v>
      </c>
      <c r="H345" s="130">
        <v>1</v>
      </c>
      <c r="I345" s="130">
        <v>27979.7734375</v>
      </c>
      <c r="L345" s="130">
        <v>7846.833984375</v>
      </c>
      <c r="M345" s="130">
        <v>3503.8564453125</v>
      </c>
      <c r="O345" s="130">
        <v>-888.22766113281295</v>
      </c>
      <c r="P345" s="130">
        <v>2664.68359375</v>
      </c>
      <c r="S345" s="130">
        <v>1009.11065673828</v>
      </c>
      <c r="U345" s="130">
        <v>5045.55322265625</v>
      </c>
      <c r="V345" s="130">
        <v>11529.8857421875</v>
      </c>
      <c r="W345" s="130">
        <v>4313.623046875</v>
      </c>
      <c r="X345" s="130">
        <v>896.80242919921898</v>
      </c>
    </row>
    <row r="346" spans="1:24" x14ac:dyDescent="0.5">
      <c r="A346" s="129" t="s">
        <v>406</v>
      </c>
      <c r="B346" s="129">
        <v>0</v>
      </c>
      <c r="C346" s="129">
        <v>2063</v>
      </c>
      <c r="D346" s="130" t="s">
        <v>407</v>
      </c>
      <c r="E346" s="130" t="s">
        <v>407</v>
      </c>
      <c r="F346" s="130" t="s">
        <v>223</v>
      </c>
      <c r="H346" s="130">
        <v>5</v>
      </c>
    </row>
    <row r="347" spans="1:24" x14ac:dyDescent="0.5">
      <c r="A347" s="129" t="s">
        <v>406</v>
      </c>
      <c r="B347" s="129">
        <v>0</v>
      </c>
      <c r="C347" s="129">
        <v>2063</v>
      </c>
      <c r="D347" s="130" t="s">
        <v>407</v>
      </c>
      <c r="E347" s="130" t="s">
        <v>407</v>
      </c>
      <c r="F347" s="130" t="s">
        <v>341</v>
      </c>
      <c r="H347" s="130">
        <v>1</v>
      </c>
    </row>
    <row r="348" spans="1:24" x14ac:dyDescent="0.5">
      <c r="A348" s="129" t="s">
        <v>406</v>
      </c>
      <c r="B348" s="129">
        <v>0</v>
      </c>
      <c r="C348" s="129">
        <v>2063</v>
      </c>
      <c r="D348" s="130" t="s">
        <v>407</v>
      </c>
      <c r="E348" s="130" t="s">
        <v>407</v>
      </c>
      <c r="F348" s="130" t="s">
        <v>280</v>
      </c>
      <c r="H348" s="130">
        <v>2</v>
      </c>
    </row>
    <row r="349" spans="1:24" x14ac:dyDescent="0.5">
      <c r="A349" s="129" t="s">
        <v>406</v>
      </c>
      <c r="B349" s="129">
        <v>0</v>
      </c>
      <c r="C349" s="129">
        <v>2063</v>
      </c>
      <c r="D349" s="130" t="s">
        <v>407</v>
      </c>
      <c r="E349" s="130" t="s">
        <v>407</v>
      </c>
      <c r="F349" s="130" t="s">
        <v>391</v>
      </c>
      <c r="H349" s="130">
        <v>6</v>
      </c>
    </row>
    <row r="350" spans="1:24" x14ac:dyDescent="0.5">
      <c r="A350" s="129" t="s">
        <v>406</v>
      </c>
      <c r="B350" s="129">
        <v>0</v>
      </c>
      <c r="C350" s="129">
        <v>2063</v>
      </c>
      <c r="D350" s="130" t="s">
        <v>407</v>
      </c>
      <c r="E350" s="130" t="s">
        <v>407</v>
      </c>
      <c r="F350" s="130" t="s">
        <v>392</v>
      </c>
      <c r="H350" s="130">
        <v>3</v>
      </c>
    </row>
    <row r="351" spans="1:24" x14ac:dyDescent="0.5">
      <c r="A351" s="129" t="s">
        <v>406</v>
      </c>
      <c r="B351" s="129">
        <v>0</v>
      </c>
      <c r="C351" s="129">
        <v>2064</v>
      </c>
      <c r="D351" s="130" t="s">
        <v>407</v>
      </c>
      <c r="E351" s="130" t="s">
        <v>407</v>
      </c>
      <c r="F351" s="130" t="s">
        <v>446</v>
      </c>
      <c r="H351" s="130">
        <v>1</v>
      </c>
      <c r="I351" s="130">
        <v>28595.326171875</v>
      </c>
      <c r="L351" s="130">
        <v>5231.205078125</v>
      </c>
      <c r="M351" s="130">
        <v>3503.8564453125</v>
      </c>
      <c r="O351" s="130">
        <v>-888.22766113281295</v>
      </c>
      <c r="P351" s="130">
        <v>1776.45593261719</v>
      </c>
      <c r="S351" s="130">
        <v>1009.11065673828</v>
      </c>
      <c r="U351" s="130">
        <v>5045.55322265625</v>
      </c>
      <c r="V351" s="130">
        <v>7908.0556640625</v>
      </c>
      <c r="W351" s="130">
        <v>4313.623046875</v>
      </c>
      <c r="X351" s="130">
        <v>691.79315185546898</v>
      </c>
    </row>
    <row r="352" spans="1:24" x14ac:dyDescent="0.5">
      <c r="A352" s="129" t="s">
        <v>406</v>
      </c>
      <c r="B352" s="129">
        <v>0</v>
      </c>
      <c r="C352" s="129">
        <v>2064</v>
      </c>
      <c r="D352" s="130" t="s">
        <v>407</v>
      </c>
      <c r="E352" s="130" t="s">
        <v>407</v>
      </c>
      <c r="F352" s="130" t="s">
        <v>223</v>
      </c>
      <c r="H352" s="130">
        <v>5</v>
      </c>
    </row>
    <row r="353" spans="1:24" x14ac:dyDescent="0.5">
      <c r="A353" s="129" t="s">
        <v>406</v>
      </c>
      <c r="B353" s="129">
        <v>0</v>
      </c>
      <c r="C353" s="129">
        <v>2064</v>
      </c>
      <c r="D353" s="130" t="s">
        <v>407</v>
      </c>
      <c r="E353" s="130" t="s">
        <v>407</v>
      </c>
      <c r="F353" s="130" t="s">
        <v>341</v>
      </c>
      <c r="H353" s="130">
        <v>1</v>
      </c>
    </row>
    <row r="354" spans="1:24" x14ac:dyDescent="0.5">
      <c r="A354" s="129" t="s">
        <v>406</v>
      </c>
      <c r="B354" s="129">
        <v>0</v>
      </c>
      <c r="C354" s="129">
        <v>2064</v>
      </c>
      <c r="D354" s="130" t="s">
        <v>407</v>
      </c>
      <c r="E354" s="130" t="s">
        <v>407</v>
      </c>
      <c r="F354" s="130" t="s">
        <v>280</v>
      </c>
      <c r="H354" s="130">
        <v>2</v>
      </c>
    </row>
    <row r="355" spans="1:24" x14ac:dyDescent="0.5">
      <c r="A355" s="129" t="s">
        <v>406</v>
      </c>
      <c r="B355" s="129">
        <v>0</v>
      </c>
      <c r="C355" s="129">
        <v>2064</v>
      </c>
      <c r="D355" s="130" t="s">
        <v>407</v>
      </c>
      <c r="E355" s="130" t="s">
        <v>407</v>
      </c>
      <c r="F355" s="130" t="s">
        <v>391</v>
      </c>
      <c r="H355" s="130">
        <v>6</v>
      </c>
    </row>
    <row r="356" spans="1:24" x14ac:dyDescent="0.5">
      <c r="A356" s="129" t="s">
        <v>406</v>
      </c>
      <c r="B356" s="129">
        <v>0</v>
      </c>
      <c r="C356" s="129">
        <v>2064</v>
      </c>
      <c r="D356" s="130" t="s">
        <v>407</v>
      </c>
      <c r="E356" s="130" t="s">
        <v>407</v>
      </c>
      <c r="F356" s="130" t="s">
        <v>392</v>
      </c>
      <c r="H356" s="130">
        <v>3</v>
      </c>
    </row>
    <row r="357" spans="1:24" x14ac:dyDescent="0.5">
      <c r="A357" s="129" t="s">
        <v>406</v>
      </c>
      <c r="B357" s="129">
        <v>0</v>
      </c>
      <c r="C357" s="129">
        <v>2065</v>
      </c>
      <c r="D357" s="130" t="s">
        <v>407</v>
      </c>
      <c r="E357" s="130" t="s">
        <v>407</v>
      </c>
      <c r="F357" s="130" t="s">
        <v>446</v>
      </c>
      <c r="H357" s="130">
        <v>1</v>
      </c>
      <c r="I357" s="130">
        <v>29224.421875</v>
      </c>
      <c r="L357" s="130">
        <v>2615.576171875</v>
      </c>
      <c r="M357" s="130">
        <v>3503.8564453125</v>
      </c>
      <c r="O357" s="130">
        <v>-888.22766113281295</v>
      </c>
      <c r="P357" s="130">
        <v>888.228271484375</v>
      </c>
      <c r="S357" s="130">
        <v>1009.11065673828</v>
      </c>
      <c r="U357" s="130">
        <v>5045.55322265625</v>
      </c>
      <c r="V357" s="130">
        <v>4068.9150390625</v>
      </c>
      <c r="W357" s="130">
        <v>4313.623046875</v>
      </c>
      <c r="X357" s="130">
        <v>474.48333740234398</v>
      </c>
    </row>
    <row r="358" spans="1:24" x14ac:dyDescent="0.5">
      <c r="A358" s="129" t="s">
        <v>406</v>
      </c>
      <c r="B358" s="129">
        <v>0</v>
      </c>
      <c r="C358" s="129">
        <v>2065</v>
      </c>
      <c r="D358" s="130" t="s">
        <v>407</v>
      </c>
      <c r="E358" s="130" t="s">
        <v>407</v>
      </c>
      <c r="F358" s="130" t="s">
        <v>341</v>
      </c>
      <c r="H358" s="130">
        <v>1</v>
      </c>
    </row>
    <row r="359" spans="1:24" x14ac:dyDescent="0.5">
      <c r="A359" s="129" t="s">
        <v>406</v>
      </c>
      <c r="B359" s="129">
        <v>0</v>
      </c>
      <c r="C359" s="129">
        <v>2065</v>
      </c>
      <c r="D359" s="130" t="s">
        <v>407</v>
      </c>
      <c r="E359" s="130" t="s">
        <v>407</v>
      </c>
      <c r="F359" s="130" t="s">
        <v>391</v>
      </c>
      <c r="H359" s="130">
        <v>6</v>
      </c>
    </row>
    <row r="360" spans="1:24" x14ac:dyDescent="0.5">
      <c r="A360" s="129" t="s">
        <v>406</v>
      </c>
      <c r="B360" s="129">
        <v>0</v>
      </c>
      <c r="C360" s="129">
        <v>2065</v>
      </c>
      <c r="D360" s="130" t="s">
        <v>407</v>
      </c>
      <c r="E360" s="130" t="s">
        <v>407</v>
      </c>
      <c r="F360" s="130" t="s">
        <v>392</v>
      </c>
      <c r="H360" s="130">
        <v>3</v>
      </c>
    </row>
    <row r="361" spans="1:24" x14ac:dyDescent="0.5">
      <c r="A361" s="129" t="s">
        <v>406</v>
      </c>
      <c r="B361" s="129">
        <v>0</v>
      </c>
      <c r="C361" s="129">
        <v>2066</v>
      </c>
      <c r="D361" s="130" t="s">
        <v>407</v>
      </c>
      <c r="E361" s="130" t="s">
        <v>407</v>
      </c>
      <c r="F361" s="130" t="s">
        <v>446</v>
      </c>
      <c r="H361" s="130">
        <v>1</v>
      </c>
      <c r="I361" s="130">
        <v>29867.357421875</v>
      </c>
      <c r="L361" s="130">
        <v>-5.26123046875E-2</v>
      </c>
      <c r="M361" s="130">
        <v>3503.8564453125</v>
      </c>
      <c r="O361" s="130">
        <v>-888.22766113281295</v>
      </c>
      <c r="P361" s="130">
        <v>6.103515625E-4</v>
      </c>
      <c r="S361" s="130">
        <v>1009.11065673828</v>
      </c>
      <c r="U361" s="130">
        <v>5045.55322265625</v>
      </c>
      <c r="V361" s="130">
        <v>-0.5732421875</v>
      </c>
      <c r="W361" s="130">
        <v>4313.623046875</v>
      </c>
      <c r="X361" s="130">
        <v>244.13490295410199</v>
      </c>
    </row>
    <row r="362" spans="1:24" x14ac:dyDescent="0.5">
      <c r="A362" s="129" t="s">
        <v>406</v>
      </c>
      <c r="B362" s="129">
        <v>0</v>
      </c>
      <c r="C362" s="129">
        <v>2066</v>
      </c>
      <c r="D362" s="130" t="s">
        <v>407</v>
      </c>
      <c r="E362" s="130" t="s">
        <v>407</v>
      </c>
      <c r="F362" s="130" t="s">
        <v>341</v>
      </c>
      <c r="H362" s="130">
        <v>1</v>
      </c>
    </row>
    <row r="363" spans="1:24" x14ac:dyDescent="0.5">
      <c r="A363" s="129" t="s">
        <v>406</v>
      </c>
      <c r="B363" s="129">
        <v>0</v>
      </c>
      <c r="C363" s="129">
        <v>2066</v>
      </c>
      <c r="D363" s="130" t="s">
        <v>407</v>
      </c>
      <c r="E363" s="130" t="s">
        <v>407</v>
      </c>
      <c r="F363" s="130" t="s">
        <v>391</v>
      </c>
      <c r="H363" s="130">
        <v>6</v>
      </c>
    </row>
    <row r="364" spans="1:24" x14ac:dyDescent="0.5">
      <c r="A364" s="129" t="s">
        <v>406</v>
      </c>
      <c r="B364" s="129">
        <v>0</v>
      </c>
      <c r="C364" s="129">
        <v>2066</v>
      </c>
      <c r="D364" s="130" t="s">
        <v>407</v>
      </c>
      <c r="E364" s="130" t="s">
        <v>407</v>
      </c>
      <c r="F364" s="130" t="s">
        <v>392</v>
      </c>
      <c r="H364" s="130">
        <v>3</v>
      </c>
    </row>
    <row r="365" spans="1:24" x14ac:dyDescent="0.5">
      <c r="A365" s="129" t="s">
        <v>406</v>
      </c>
      <c r="B365" s="129">
        <v>0</v>
      </c>
      <c r="C365" s="129">
        <v>2067</v>
      </c>
      <c r="D365" s="130" t="s">
        <v>407</v>
      </c>
      <c r="E365" s="130" t="s">
        <v>407</v>
      </c>
      <c r="F365" s="130" t="s">
        <v>446</v>
      </c>
      <c r="H365" s="130">
        <v>1</v>
      </c>
      <c r="I365" s="130">
        <v>30524.439453125</v>
      </c>
    </row>
    <row r="366" spans="1:24" x14ac:dyDescent="0.5">
      <c r="A366" s="129" t="s">
        <v>406</v>
      </c>
      <c r="B366" s="129">
        <v>0</v>
      </c>
      <c r="C366" s="129">
        <v>2067</v>
      </c>
      <c r="D366" s="130" t="s">
        <v>407</v>
      </c>
      <c r="E366" s="130" t="s">
        <v>407</v>
      </c>
      <c r="F366" s="130" t="s">
        <v>341</v>
      </c>
      <c r="H366" s="130">
        <v>1</v>
      </c>
    </row>
    <row r="367" spans="1:24" x14ac:dyDescent="0.5">
      <c r="A367" s="129" t="s">
        <v>406</v>
      </c>
      <c r="B367" s="129">
        <v>0</v>
      </c>
      <c r="C367" s="129">
        <v>2067</v>
      </c>
      <c r="D367" s="130" t="s">
        <v>407</v>
      </c>
      <c r="E367" s="130" t="s">
        <v>407</v>
      </c>
      <c r="F367" s="130" t="s">
        <v>391</v>
      </c>
      <c r="H367" s="130">
        <v>6</v>
      </c>
    </row>
    <row r="368" spans="1:24" x14ac:dyDescent="0.5">
      <c r="A368" s="129" t="s">
        <v>406</v>
      </c>
      <c r="B368" s="129">
        <v>0</v>
      </c>
      <c r="C368" s="129">
        <v>2067</v>
      </c>
      <c r="D368" s="130" t="s">
        <v>407</v>
      </c>
      <c r="E368" s="130" t="s">
        <v>407</v>
      </c>
      <c r="F368" s="130" t="s">
        <v>392</v>
      </c>
      <c r="H368" s="130">
        <v>3</v>
      </c>
    </row>
    <row r="369" spans="1:9" x14ac:dyDescent="0.5">
      <c r="A369" s="129" t="s">
        <v>406</v>
      </c>
      <c r="B369" s="129">
        <v>0</v>
      </c>
      <c r="C369" s="129">
        <v>2068</v>
      </c>
      <c r="D369" s="130" t="s">
        <v>407</v>
      </c>
      <c r="E369" s="130" t="s">
        <v>407</v>
      </c>
      <c r="F369" s="130" t="s">
        <v>446</v>
      </c>
      <c r="H369" s="130">
        <v>1</v>
      </c>
      <c r="I369" s="130">
        <v>31195.9765625</v>
      </c>
    </row>
    <row r="370" spans="1:9" x14ac:dyDescent="0.5">
      <c r="A370" s="129" t="s">
        <v>406</v>
      </c>
      <c r="B370" s="129">
        <v>0</v>
      </c>
      <c r="C370" s="129">
        <v>2068</v>
      </c>
      <c r="D370" s="130" t="s">
        <v>407</v>
      </c>
      <c r="E370" s="130" t="s">
        <v>407</v>
      </c>
      <c r="F370" s="130" t="s">
        <v>341</v>
      </c>
      <c r="H370" s="130">
        <v>1</v>
      </c>
    </row>
    <row r="371" spans="1:9" x14ac:dyDescent="0.5">
      <c r="A371" s="129" t="s">
        <v>406</v>
      </c>
      <c r="B371" s="129">
        <v>0</v>
      </c>
      <c r="C371" s="129">
        <v>2068</v>
      </c>
      <c r="D371" s="130" t="s">
        <v>407</v>
      </c>
      <c r="E371" s="130" t="s">
        <v>407</v>
      </c>
      <c r="F371" s="130" t="s">
        <v>391</v>
      </c>
      <c r="H371" s="130">
        <v>6</v>
      </c>
    </row>
    <row r="372" spans="1:9" x14ac:dyDescent="0.5">
      <c r="A372" s="129" t="s">
        <v>406</v>
      </c>
      <c r="B372" s="129">
        <v>0</v>
      </c>
      <c r="C372" s="129">
        <v>2068</v>
      </c>
      <c r="D372" s="130" t="s">
        <v>407</v>
      </c>
      <c r="E372" s="130" t="s">
        <v>407</v>
      </c>
      <c r="F372" s="130" t="s">
        <v>392</v>
      </c>
      <c r="H372" s="130">
        <v>3</v>
      </c>
    </row>
    <row r="373" spans="1:9" x14ac:dyDescent="0.5">
      <c r="A373" s="129" t="s">
        <v>406</v>
      </c>
      <c r="B373" s="129">
        <v>0</v>
      </c>
      <c r="C373" s="129">
        <v>2069</v>
      </c>
      <c r="D373" s="130" t="s">
        <v>407</v>
      </c>
      <c r="E373" s="130" t="s">
        <v>407</v>
      </c>
      <c r="F373" s="130" t="s">
        <v>446</v>
      </c>
      <c r="H373" s="130">
        <v>1</v>
      </c>
      <c r="I373" s="130">
        <v>31882.28515625</v>
      </c>
    </row>
    <row r="374" spans="1:9" x14ac:dyDescent="0.5">
      <c r="A374" s="129" t="s">
        <v>406</v>
      </c>
      <c r="B374" s="129">
        <v>0</v>
      </c>
      <c r="C374" s="129">
        <v>2069</v>
      </c>
      <c r="D374" s="130" t="s">
        <v>407</v>
      </c>
      <c r="E374" s="130" t="s">
        <v>407</v>
      </c>
      <c r="F374" s="130" t="s">
        <v>341</v>
      </c>
      <c r="H374" s="130">
        <v>1</v>
      </c>
    </row>
    <row r="375" spans="1:9" x14ac:dyDescent="0.5">
      <c r="A375" s="129" t="s">
        <v>406</v>
      </c>
      <c r="B375" s="129">
        <v>0</v>
      </c>
      <c r="C375" s="129">
        <v>2069</v>
      </c>
      <c r="D375" s="130" t="s">
        <v>407</v>
      </c>
      <c r="E375" s="130" t="s">
        <v>407</v>
      </c>
      <c r="F375" s="130" t="s">
        <v>391</v>
      </c>
      <c r="H375" s="130">
        <v>6</v>
      </c>
    </row>
    <row r="376" spans="1:9" x14ac:dyDescent="0.5">
      <c r="A376" s="129" t="s">
        <v>406</v>
      </c>
      <c r="B376" s="129">
        <v>0</v>
      </c>
      <c r="C376" s="129">
        <v>2069</v>
      </c>
      <c r="D376" s="130" t="s">
        <v>407</v>
      </c>
      <c r="E376" s="130" t="s">
        <v>407</v>
      </c>
      <c r="F376" s="130" t="s">
        <v>392</v>
      </c>
      <c r="H376" s="130">
        <v>3</v>
      </c>
    </row>
    <row r="377" spans="1:9" x14ac:dyDescent="0.5">
      <c r="A377" s="129" t="s">
        <v>406</v>
      </c>
      <c r="B377" s="129">
        <v>0</v>
      </c>
      <c r="C377" s="129">
        <v>2070</v>
      </c>
      <c r="D377" s="130" t="s">
        <v>407</v>
      </c>
      <c r="E377" s="130" t="s">
        <v>407</v>
      </c>
      <c r="F377" s="130" t="s">
        <v>446</v>
      </c>
      <c r="H377" s="130">
        <v>1</v>
      </c>
      <c r="I377" s="130">
        <v>32583.693359375</v>
      </c>
    </row>
    <row r="378" spans="1:9" x14ac:dyDescent="0.5">
      <c r="A378" s="129" t="s">
        <v>406</v>
      </c>
      <c r="B378" s="129">
        <v>0</v>
      </c>
      <c r="C378" s="129">
        <v>2070</v>
      </c>
      <c r="D378" s="130" t="s">
        <v>407</v>
      </c>
      <c r="E378" s="130" t="s">
        <v>407</v>
      </c>
      <c r="F378" s="130" t="s">
        <v>341</v>
      </c>
      <c r="H378" s="130">
        <v>1</v>
      </c>
    </row>
    <row r="379" spans="1:9" x14ac:dyDescent="0.5">
      <c r="A379" s="129" t="s">
        <v>406</v>
      </c>
      <c r="B379" s="129">
        <v>0</v>
      </c>
      <c r="C379" s="129">
        <v>2070</v>
      </c>
      <c r="D379" s="130" t="s">
        <v>407</v>
      </c>
      <c r="E379" s="130" t="s">
        <v>407</v>
      </c>
      <c r="F379" s="130" t="s">
        <v>391</v>
      </c>
      <c r="H379" s="130">
        <v>6</v>
      </c>
    </row>
    <row r="380" spans="1:9" x14ac:dyDescent="0.5">
      <c r="A380" s="129" t="s">
        <v>406</v>
      </c>
      <c r="B380" s="129">
        <v>0</v>
      </c>
      <c r="C380" s="129">
        <v>2070</v>
      </c>
      <c r="D380" s="130" t="s">
        <v>407</v>
      </c>
      <c r="E380" s="130" t="s">
        <v>407</v>
      </c>
      <c r="F380" s="130" t="s">
        <v>392</v>
      </c>
      <c r="H380" s="130">
        <v>3</v>
      </c>
    </row>
    <row r="381" spans="1:9" x14ac:dyDescent="0.5">
      <c r="A381" s="129" t="s">
        <v>406</v>
      </c>
      <c r="B381" s="129">
        <v>0</v>
      </c>
      <c r="C381" s="129">
        <v>2071</v>
      </c>
      <c r="D381" s="130" t="s">
        <v>407</v>
      </c>
      <c r="E381" s="130" t="s">
        <v>407</v>
      </c>
      <c r="F381" s="130" t="s">
        <v>446</v>
      </c>
      <c r="H381" s="130">
        <v>1</v>
      </c>
      <c r="I381" s="130">
        <v>33300.53515625</v>
      </c>
    </row>
    <row r="382" spans="1:9" x14ac:dyDescent="0.5">
      <c r="A382" s="129" t="s">
        <v>406</v>
      </c>
      <c r="B382" s="129">
        <v>0</v>
      </c>
      <c r="C382" s="129">
        <v>2071</v>
      </c>
      <c r="D382" s="130" t="s">
        <v>407</v>
      </c>
      <c r="E382" s="130" t="s">
        <v>407</v>
      </c>
      <c r="F382" s="130" t="s">
        <v>391</v>
      </c>
      <c r="H382" s="130">
        <v>6</v>
      </c>
    </row>
    <row r="383" spans="1:9" x14ac:dyDescent="0.5">
      <c r="A383" s="129" t="s">
        <v>406</v>
      </c>
      <c r="B383" s="129">
        <v>0</v>
      </c>
      <c r="C383" s="129">
        <v>2071</v>
      </c>
      <c r="D383" s="130" t="s">
        <v>407</v>
      </c>
      <c r="E383" s="130" t="s">
        <v>407</v>
      </c>
      <c r="F383" s="130" t="s">
        <v>392</v>
      </c>
      <c r="H383" s="130">
        <v>3</v>
      </c>
    </row>
    <row r="384" spans="1:9" x14ac:dyDescent="0.5">
      <c r="A384" s="129" t="s">
        <v>406</v>
      </c>
      <c r="B384" s="129">
        <v>0</v>
      </c>
      <c r="C384" s="129">
        <v>2072</v>
      </c>
      <c r="D384" s="130" t="s">
        <v>407</v>
      </c>
      <c r="E384" s="130" t="s">
        <v>407</v>
      </c>
      <c r="F384" s="130" t="s">
        <v>446</v>
      </c>
      <c r="H384" s="130">
        <v>1</v>
      </c>
      <c r="I384" s="130">
        <v>34033.14453125</v>
      </c>
    </row>
    <row r="385" spans="1:9" x14ac:dyDescent="0.5">
      <c r="A385" s="129" t="s">
        <v>406</v>
      </c>
      <c r="B385" s="129">
        <v>0</v>
      </c>
      <c r="C385" s="129">
        <v>2072</v>
      </c>
      <c r="D385" s="130" t="s">
        <v>407</v>
      </c>
      <c r="E385" s="130" t="s">
        <v>407</v>
      </c>
      <c r="F385" s="130" t="s">
        <v>391</v>
      </c>
      <c r="H385" s="130">
        <v>6</v>
      </c>
    </row>
    <row r="386" spans="1:9" x14ac:dyDescent="0.5">
      <c r="A386" s="129" t="s">
        <v>406</v>
      </c>
      <c r="B386" s="129">
        <v>0</v>
      </c>
      <c r="C386" s="129">
        <v>2072</v>
      </c>
      <c r="D386" s="130" t="s">
        <v>407</v>
      </c>
      <c r="E386" s="130" t="s">
        <v>407</v>
      </c>
      <c r="F386" s="130" t="s">
        <v>392</v>
      </c>
      <c r="H386" s="130">
        <v>3</v>
      </c>
    </row>
    <row r="387" spans="1:9" x14ac:dyDescent="0.5">
      <c r="A387" s="129" t="s">
        <v>406</v>
      </c>
      <c r="B387" s="129">
        <v>0</v>
      </c>
      <c r="C387" s="129">
        <v>2073</v>
      </c>
      <c r="D387" s="130" t="s">
        <v>407</v>
      </c>
      <c r="E387" s="130" t="s">
        <v>407</v>
      </c>
      <c r="F387" s="130" t="s">
        <v>446</v>
      </c>
      <c r="H387" s="130">
        <v>1</v>
      </c>
      <c r="I387" s="130">
        <v>34781.87109375</v>
      </c>
    </row>
    <row r="388" spans="1:9" x14ac:dyDescent="0.5">
      <c r="A388" s="129" t="s">
        <v>406</v>
      </c>
      <c r="B388" s="129">
        <v>0</v>
      </c>
      <c r="C388" s="129">
        <v>2073</v>
      </c>
      <c r="D388" s="130" t="s">
        <v>407</v>
      </c>
      <c r="E388" s="130" t="s">
        <v>407</v>
      </c>
      <c r="F388" s="130" t="s">
        <v>391</v>
      </c>
      <c r="H388" s="130">
        <v>6</v>
      </c>
    </row>
    <row r="389" spans="1:9" x14ac:dyDescent="0.5">
      <c r="A389" s="129" t="s">
        <v>406</v>
      </c>
      <c r="B389" s="129">
        <v>0</v>
      </c>
      <c r="C389" s="129">
        <v>2073</v>
      </c>
      <c r="D389" s="130" t="s">
        <v>407</v>
      </c>
      <c r="E389" s="130" t="s">
        <v>407</v>
      </c>
      <c r="F389" s="130" t="s">
        <v>392</v>
      </c>
      <c r="H389" s="130">
        <v>3</v>
      </c>
    </row>
    <row r="390" spans="1:9" x14ac:dyDescent="0.5">
      <c r="A390" s="129" t="s">
        <v>406</v>
      </c>
      <c r="B390" s="129">
        <v>0</v>
      </c>
      <c r="C390" s="129">
        <v>2074</v>
      </c>
      <c r="D390" s="130" t="s">
        <v>407</v>
      </c>
      <c r="E390" s="130" t="s">
        <v>407</v>
      </c>
      <c r="F390" s="130" t="s">
        <v>446</v>
      </c>
      <c r="H390" s="130">
        <v>1</v>
      </c>
      <c r="I390" s="130">
        <v>35547.0703125</v>
      </c>
    </row>
    <row r="391" spans="1:9" x14ac:dyDescent="0.5">
      <c r="A391" s="129" t="s">
        <v>406</v>
      </c>
      <c r="B391" s="129">
        <v>0</v>
      </c>
      <c r="C391" s="129">
        <v>2074</v>
      </c>
      <c r="D391" s="130" t="s">
        <v>407</v>
      </c>
      <c r="E391" s="130" t="s">
        <v>407</v>
      </c>
      <c r="F391" s="130" t="s">
        <v>391</v>
      </c>
      <c r="H391" s="130">
        <v>6</v>
      </c>
    </row>
    <row r="392" spans="1:9" x14ac:dyDescent="0.5">
      <c r="A392" s="129" t="s">
        <v>406</v>
      </c>
      <c r="B392" s="129">
        <v>0</v>
      </c>
      <c r="C392" s="129">
        <v>2074</v>
      </c>
      <c r="D392" s="130" t="s">
        <v>407</v>
      </c>
      <c r="E392" s="130" t="s">
        <v>407</v>
      </c>
      <c r="F392" s="130" t="s">
        <v>392</v>
      </c>
      <c r="H392" s="130">
        <v>3</v>
      </c>
    </row>
    <row r="393" spans="1:9" x14ac:dyDescent="0.5">
      <c r="A393" s="129" t="s">
        <v>406</v>
      </c>
      <c r="B393" s="129">
        <v>0</v>
      </c>
      <c r="C393" s="129">
        <v>2075</v>
      </c>
      <c r="D393" s="130" t="s">
        <v>407</v>
      </c>
      <c r="E393" s="130" t="s">
        <v>407</v>
      </c>
      <c r="F393" s="130" t="s">
        <v>446</v>
      </c>
      <c r="H393" s="130">
        <v>1</v>
      </c>
      <c r="I393" s="130">
        <v>36329.10546875</v>
      </c>
    </row>
    <row r="394" spans="1:9" x14ac:dyDescent="0.5">
      <c r="A394" s="129" t="s">
        <v>406</v>
      </c>
      <c r="B394" s="129">
        <v>0</v>
      </c>
      <c r="C394" s="129">
        <v>2075</v>
      </c>
      <c r="D394" s="130" t="s">
        <v>407</v>
      </c>
      <c r="E394" s="130" t="s">
        <v>407</v>
      </c>
      <c r="F394" s="130" t="s">
        <v>391</v>
      </c>
      <c r="H394" s="130">
        <v>6</v>
      </c>
    </row>
    <row r="395" spans="1:9" x14ac:dyDescent="0.5">
      <c r="A395" s="129" t="s">
        <v>406</v>
      </c>
      <c r="B395" s="129">
        <v>0</v>
      </c>
      <c r="C395" s="129">
        <v>2075</v>
      </c>
      <c r="D395" s="130" t="s">
        <v>407</v>
      </c>
      <c r="E395" s="130" t="s">
        <v>407</v>
      </c>
      <c r="F395" s="130" t="s">
        <v>392</v>
      </c>
      <c r="H395" s="130">
        <v>3</v>
      </c>
    </row>
    <row r="396" spans="1:9" x14ac:dyDescent="0.5">
      <c r="A396" s="129" t="s">
        <v>406</v>
      </c>
      <c r="B396" s="129">
        <v>0</v>
      </c>
      <c r="C396" s="129">
        <v>2076</v>
      </c>
      <c r="D396" s="130" t="s">
        <v>407</v>
      </c>
      <c r="E396" s="130" t="s">
        <v>407</v>
      </c>
      <c r="F396" s="130" t="s">
        <v>446</v>
      </c>
      <c r="H396" s="130">
        <v>1</v>
      </c>
      <c r="I396" s="130">
        <v>37128.34375</v>
      </c>
    </row>
    <row r="397" spans="1:9" x14ac:dyDescent="0.5">
      <c r="A397" s="129" t="s">
        <v>406</v>
      </c>
      <c r="B397" s="129">
        <v>0</v>
      </c>
      <c r="C397" s="129">
        <v>2076</v>
      </c>
      <c r="D397" s="130" t="s">
        <v>407</v>
      </c>
      <c r="E397" s="130" t="s">
        <v>407</v>
      </c>
      <c r="F397" s="130" t="s">
        <v>391</v>
      </c>
      <c r="H397" s="130">
        <v>6</v>
      </c>
    </row>
    <row r="398" spans="1:9" x14ac:dyDescent="0.5">
      <c r="A398" s="129" t="s">
        <v>406</v>
      </c>
      <c r="B398" s="129">
        <v>0</v>
      </c>
      <c r="C398" s="129">
        <v>2076</v>
      </c>
      <c r="D398" s="130" t="s">
        <v>407</v>
      </c>
      <c r="E398" s="130" t="s">
        <v>407</v>
      </c>
      <c r="F398" s="130" t="s">
        <v>392</v>
      </c>
      <c r="H398" s="130">
        <v>3</v>
      </c>
    </row>
    <row r="399" spans="1:9" x14ac:dyDescent="0.5">
      <c r="A399" s="129" t="s">
        <v>406</v>
      </c>
      <c r="B399" s="129">
        <v>0</v>
      </c>
      <c r="C399" s="129">
        <v>2077</v>
      </c>
      <c r="D399" s="130" t="s">
        <v>407</v>
      </c>
      <c r="E399" s="130" t="s">
        <v>407</v>
      </c>
      <c r="F399" s="130" t="s">
        <v>446</v>
      </c>
      <c r="H399" s="130">
        <v>1</v>
      </c>
      <c r="I399" s="130">
        <v>37945.16796875</v>
      </c>
    </row>
    <row r="400" spans="1:9" x14ac:dyDescent="0.5">
      <c r="A400" s="129" t="s">
        <v>406</v>
      </c>
      <c r="B400" s="129">
        <v>0</v>
      </c>
      <c r="C400" s="129">
        <v>2077</v>
      </c>
      <c r="D400" s="130" t="s">
        <v>407</v>
      </c>
      <c r="E400" s="130" t="s">
        <v>407</v>
      </c>
      <c r="F400" s="130" t="s">
        <v>391</v>
      </c>
      <c r="H400" s="130">
        <v>6</v>
      </c>
    </row>
    <row r="401" spans="1:9" x14ac:dyDescent="0.5">
      <c r="A401" s="129" t="s">
        <v>406</v>
      </c>
      <c r="B401" s="129">
        <v>0</v>
      </c>
      <c r="C401" s="129">
        <v>2077</v>
      </c>
      <c r="D401" s="130" t="s">
        <v>407</v>
      </c>
      <c r="E401" s="130" t="s">
        <v>407</v>
      </c>
      <c r="F401" s="130" t="s">
        <v>392</v>
      </c>
      <c r="H401" s="130">
        <v>3</v>
      </c>
    </row>
    <row r="402" spans="1:9" x14ac:dyDescent="0.5">
      <c r="A402" s="129" t="s">
        <v>406</v>
      </c>
      <c r="B402" s="129">
        <v>0</v>
      </c>
      <c r="C402" s="129">
        <v>2078</v>
      </c>
      <c r="D402" s="130" t="s">
        <v>407</v>
      </c>
      <c r="E402" s="130" t="s">
        <v>407</v>
      </c>
      <c r="F402" s="130" t="s">
        <v>446</v>
      </c>
      <c r="H402" s="130">
        <v>1</v>
      </c>
      <c r="I402" s="130">
        <v>38779.9609375</v>
      </c>
    </row>
    <row r="403" spans="1:9" x14ac:dyDescent="0.5">
      <c r="A403" s="129" t="s">
        <v>406</v>
      </c>
      <c r="B403" s="129">
        <v>0</v>
      </c>
      <c r="C403" s="129">
        <v>2078</v>
      </c>
      <c r="D403" s="130" t="s">
        <v>407</v>
      </c>
      <c r="E403" s="130" t="s">
        <v>407</v>
      </c>
      <c r="F403" s="130" t="s">
        <v>391</v>
      </c>
      <c r="H403" s="130">
        <v>6</v>
      </c>
    </row>
    <row r="404" spans="1:9" x14ac:dyDescent="0.5">
      <c r="A404" s="129" t="s">
        <v>406</v>
      </c>
      <c r="B404" s="129">
        <v>0</v>
      </c>
      <c r="C404" s="129">
        <v>2078</v>
      </c>
      <c r="D404" s="130" t="s">
        <v>407</v>
      </c>
      <c r="E404" s="130" t="s">
        <v>407</v>
      </c>
      <c r="F404" s="130" t="s">
        <v>392</v>
      </c>
      <c r="H404" s="130">
        <v>3</v>
      </c>
    </row>
    <row r="405" spans="1:9" x14ac:dyDescent="0.5">
      <c r="A405" s="129" t="s">
        <v>406</v>
      </c>
      <c r="B405" s="129">
        <v>0</v>
      </c>
      <c r="C405" s="129">
        <v>2079</v>
      </c>
      <c r="D405" s="130" t="s">
        <v>407</v>
      </c>
      <c r="E405" s="130" t="s">
        <v>407</v>
      </c>
      <c r="F405" s="130" t="s">
        <v>446</v>
      </c>
      <c r="H405" s="130">
        <v>1</v>
      </c>
      <c r="I405" s="130">
        <v>39633.1171875</v>
      </c>
    </row>
    <row r="406" spans="1:9" x14ac:dyDescent="0.5">
      <c r="A406" s="129" t="s">
        <v>406</v>
      </c>
      <c r="B406" s="129">
        <v>0</v>
      </c>
      <c r="C406" s="129">
        <v>2079</v>
      </c>
      <c r="D406" s="130" t="s">
        <v>407</v>
      </c>
      <c r="E406" s="130" t="s">
        <v>407</v>
      </c>
      <c r="F406" s="130" t="s">
        <v>391</v>
      </c>
      <c r="H406" s="130">
        <v>6</v>
      </c>
    </row>
    <row r="407" spans="1:9" x14ac:dyDescent="0.5">
      <c r="A407" s="129" t="s">
        <v>406</v>
      </c>
      <c r="B407" s="129">
        <v>0</v>
      </c>
      <c r="C407" s="129">
        <v>2079</v>
      </c>
      <c r="D407" s="130" t="s">
        <v>407</v>
      </c>
      <c r="E407" s="130" t="s">
        <v>407</v>
      </c>
      <c r="F407" s="130" t="s">
        <v>392</v>
      </c>
      <c r="H407" s="130">
        <v>3</v>
      </c>
    </row>
    <row r="408" spans="1:9" x14ac:dyDescent="0.5">
      <c r="A408" s="129" t="s">
        <v>406</v>
      </c>
      <c r="B408" s="129">
        <v>0</v>
      </c>
      <c r="C408" s="129">
        <v>2080</v>
      </c>
      <c r="D408" s="130" t="s">
        <v>407</v>
      </c>
      <c r="E408" s="130" t="s">
        <v>407</v>
      </c>
      <c r="F408" s="130" t="s">
        <v>446</v>
      </c>
      <c r="H408" s="130">
        <v>1</v>
      </c>
      <c r="I408" s="130">
        <v>40505.04296875</v>
      </c>
    </row>
    <row r="409" spans="1:9" x14ac:dyDescent="0.5">
      <c r="A409" s="129" t="s">
        <v>406</v>
      </c>
      <c r="B409" s="129">
        <v>0</v>
      </c>
      <c r="C409" s="129">
        <v>2080</v>
      </c>
      <c r="D409" s="130" t="s">
        <v>407</v>
      </c>
      <c r="E409" s="130" t="s">
        <v>407</v>
      </c>
      <c r="F409" s="130" t="s">
        <v>391</v>
      </c>
      <c r="H409" s="130">
        <v>6</v>
      </c>
    </row>
    <row r="410" spans="1:9" x14ac:dyDescent="0.5">
      <c r="A410" s="129" t="s">
        <v>406</v>
      </c>
      <c r="B410" s="129">
        <v>0</v>
      </c>
      <c r="C410" s="129">
        <v>2080</v>
      </c>
      <c r="D410" s="130" t="s">
        <v>407</v>
      </c>
      <c r="E410" s="130" t="s">
        <v>407</v>
      </c>
      <c r="F410" s="130" t="s">
        <v>392</v>
      </c>
      <c r="H410" s="130">
        <v>3</v>
      </c>
    </row>
    <row r="411" spans="1:9" x14ac:dyDescent="0.5">
      <c r="A411" s="129" t="s">
        <v>406</v>
      </c>
      <c r="B411" s="129">
        <v>0</v>
      </c>
      <c r="C411" s="129">
        <v>2081</v>
      </c>
      <c r="D411" s="130" t="s">
        <v>407</v>
      </c>
      <c r="E411" s="130" t="s">
        <v>407</v>
      </c>
      <c r="F411" s="130" t="s">
        <v>391</v>
      </c>
      <c r="H411" s="130">
        <v>6</v>
      </c>
    </row>
    <row r="412" spans="1:9" x14ac:dyDescent="0.5">
      <c r="A412" s="129" t="s">
        <v>406</v>
      </c>
      <c r="B412" s="129">
        <v>0</v>
      </c>
      <c r="C412" s="129">
        <v>2081</v>
      </c>
      <c r="D412" s="130" t="s">
        <v>407</v>
      </c>
      <c r="E412" s="130" t="s">
        <v>407</v>
      </c>
      <c r="F412" s="130" t="s">
        <v>392</v>
      </c>
      <c r="H412" s="130">
        <v>3</v>
      </c>
    </row>
    <row r="413" spans="1:9" x14ac:dyDescent="0.5">
      <c r="A413" s="129" t="s">
        <v>406</v>
      </c>
      <c r="B413" s="129">
        <v>0</v>
      </c>
      <c r="C413" s="129">
        <v>2082</v>
      </c>
      <c r="D413" s="130" t="s">
        <v>407</v>
      </c>
      <c r="E413" s="130" t="s">
        <v>407</v>
      </c>
      <c r="F413" s="130" t="s">
        <v>391</v>
      </c>
      <c r="H413" s="130">
        <v>6</v>
      </c>
    </row>
    <row r="414" spans="1:9" x14ac:dyDescent="0.5">
      <c r="A414" s="129" t="s">
        <v>406</v>
      </c>
      <c r="B414" s="129">
        <v>0</v>
      </c>
      <c r="C414" s="129">
        <v>2082</v>
      </c>
      <c r="D414" s="130" t="s">
        <v>407</v>
      </c>
      <c r="E414" s="130" t="s">
        <v>407</v>
      </c>
      <c r="F414" s="130" t="s">
        <v>392</v>
      </c>
      <c r="H414" s="130">
        <v>3</v>
      </c>
    </row>
    <row r="415" spans="1:9" x14ac:dyDescent="0.5">
      <c r="A415" s="129" t="s">
        <v>406</v>
      </c>
      <c r="B415" s="129">
        <v>0</v>
      </c>
      <c r="C415" s="129">
        <v>2083</v>
      </c>
      <c r="D415" s="130" t="s">
        <v>407</v>
      </c>
      <c r="E415" s="130" t="s">
        <v>407</v>
      </c>
      <c r="F415" s="130" t="s">
        <v>391</v>
      </c>
      <c r="H415" s="130">
        <v>6</v>
      </c>
    </row>
    <row r="416" spans="1:9" x14ac:dyDescent="0.5">
      <c r="A416" s="129" t="s">
        <v>406</v>
      </c>
      <c r="B416" s="129">
        <v>0</v>
      </c>
      <c r="C416" s="129">
        <v>2083</v>
      </c>
      <c r="D416" s="130" t="s">
        <v>407</v>
      </c>
      <c r="E416" s="130" t="s">
        <v>407</v>
      </c>
      <c r="F416" s="130" t="s">
        <v>392</v>
      </c>
      <c r="H416" s="130">
        <v>3</v>
      </c>
    </row>
    <row r="417" spans="1:8" x14ac:dyDescent="0.5">
      <c r="A417" s="129" t="s">
        <v>406</v>
      </c>
      <c r="B417" s="129">
        <v>0</v>
      </c>
      <c r="C417" s="129">
        <v>2084</v>
      </c>
      <c r="D417" s="130" t="s">
        <v>407</v>
      </c>
      <c r="E417" s="130" t="s">
        <v>407</v>
      </c>
      <c r="F417" s="130" t="s">
        <v>391</v>
      </c>
      <c r="H417" s="130">
        <v>6</v>
      </c>
    </row>
    <row r="418" spans="1:8" x14ac:dyDescent="0.5">
      <c r="A418" s="129" t="s">
        <v>406</v>
      </c>
      <c r="B418" s="129">
        <v>0</v>
      </c>
      <c r="C418" s="129">
        <v>2084</v>
      </c>
      <c r="D418" s="130" t="s">
        <v>407</v>
      </c>
      <c r="E418" s="130" t="s">
        <v>407</v>
      </c>
      <c r="F418" s="130" t="s">
        <v>392</v>
      </c>
      <c r="H418" s="130">
        <v>3</v>
      </c>
    </row>
    <row r="419" spans="1:8" x14ac:dyDescent="0.5">
      <c r="A419" s="129" t="s">
        <v>406</v>
      </c>
      <c r="B419" s="129">
        <v>0</v>
      </c>
      <c r="C419" s="129">
        <v>2085</v>
      </c>
      <c r="D419" s="130" t="s">
        <v>407</v>
      </c>
      <c r="E419" s="130" t="s">
        <v>407</v>
      </c>
      <c r="F419" s="130" t="s">
        <v>391</v>
      </c>
      <c r="H419" s="130">
        <v>6</v>
      </c>
    </row>
    <row r="420" spans="1:8" x14ac:dyDescent="0.5">
      <c r="A420" s="129" t="s">
        <v>406</v>
      </c>
      <c r="B420" s="129">
        <v>0</v>
      </c>
      <c r="C420" s="129">
        <v>2085</v>
      </c>
      <c r="D420" s="130" t="s">
        <v>407</v>
      </c>
      <c r="E420" s="130" t="s">
        <v>407</v>
      </c>
      <c r="F420" s="130" t="s">
        <v>392</v>
      </c>
      <c r="H420" s="130">
        <v>3</v>
      </c>
    </row>
    <row r="421" spans="1:8" x14ac:dyDescent="0.5">
      <c r="A421" s="129" t="s">
        <v>406</v>
      </c>
      <c r="B421" s="129">
        <v>0</v>
      </c>
      <c r="C421" s="129">
        <v>2086</v>
      </c>
      <c r="D421" s="130" t="s">
        <v>407</v>
      </c>
      <c r="E421" s="130" t="s">
        <v>407</v>
      </c>
      <c r="F421" s="130" t="s">
        <v>391</v>
      </c>
      <c r="H421" s="130">
        <v>6</v>
      </c>
    </row>
    <row r="422" spans="1:8" x14ac:dyDescent="0.5">
      <c r="A422" s="129" t="s">
        <v>406</v>
      </c>
      <c r="B422" s="129">
        <v>0</v>
      </c>
      <c r="C422" s="129">
        <v>2086</v>
      </c>
      <c r="D422" s="130" t="s">
        <v>407</v>
      </c>
      <c r="E422" s="130" t="s">
        <v>407</v>
      </c>
      <c r="F422" s="130" t="s">
        <v>392</v>
      </c>
      <c r="H422" s="130">
        <v>3</v>
      </c>
    </row>
    <row r="423" spans="1:8" x14ac:dyDescent="0.5">
      <c r="A423" s="129" t="s">
        <v>406</v>
      </c>
      <c r="B423" s="129">
        <v>0</v>
      </c>
      <c r="C423" s="129">
        <v>2087</v>
      </c>
      <c r="D423" s="130" t="s">
        <v>407</v>
      </c>
      <c r="E423" s="130" t="s">
        <v>407</v>
      </c>
      <c r="F423" s="130" t="s">
        <v>391</v>
      </c>
      <c r="H423" s="130">
        <v>6</v>
      </c>
    </row>
    <row r="424" spans="1:8" x14ac:dyDescent="0.5">
      <c r="A424" s="129" t="s">
        <v>406</v>
      </c>
      <c r="B424" s="129">
        <v>0</v>
      </c>
      <c r="C424" s="129">
        <v>2087</v>
      </c>
      <c r="D424" s="130" t="s">
        <v>407</v>
      </c>
      <c r="E424" s="130" t="s">
        <v>407</v>
      </c>
      <c r="F424" s="130" t="s">
        <v>392</v>
      </c>
      <c r="H424" s="130">
        <v>3</v>
      </c>
    </row>
    <row r="425" spans="1:8" x14ac:dyDescent="0.5">
      <c r="A425" s="129" t="s">
        <v>406</v>
      </c>
      <c r="B425" s="129">
        <v>0</v>
      </c>
      <c r="C425" s="129">
        <v>2088</v>
      </c>
      <c r="D425" s="130" t="s">
        <v>407</v>
      </c>
      <c r="E425" s="130" t="s">
        <v>407</v>
      </c>
      <c r="F425" s="130" t="s">
        <v>391</v>
      </c>
      <c r="H425" s="130">
        <v>6</v>
      </c>
    </row>
    <row r="426" spans="1:8" x14ac:dyDescent="0.5">
      <c r="A426" s="129" t="s">
        <v>406</v>
      </c>
      <c r="B426" s="129">
        <v>0</v>
      </c>
      <c r="C426" s="129">
        <v>2088</v>
      </c>
      <c r="D426" s="130" t="s">
        <v>407</v>
      </c>
      <c r="E426" s="130" t="s">
        <v>407</v>
      </c>
      <c r="F426" s="130" t="s">
        <v>392</v>
      </c>
      <c r="H426" s="130">
        <v>3</v>
      </c>
    </row>
    <row r="427" spans="1:8" x14ac:dyDescent="0.5">
      <c r="A427" s="129" t="s">
        <v>406</v>
      </c>
      <c r="B427" s="129">
        <v>0</v>
      </c>
      <c r="C427" s="129">
        <v>2089</v>
      </c>
      <c r="D427" s="130" t="s">
        <v>407</v>
      </c>
      <c r="E427" s="130" t="s">
        <v>407</v>
      </c>
      <c r="F427" s="130" t="s">
        <v>392</v>
      </c>
      <c r="H427" s="130">
        <v>3</v>
      </c>
    </row>
    <row r="428" spans="1:8" x14ac:dyDescent="0.5">
      <c r="A428" s="129" t="s">
        <v>408</v>
      </c>
      <c r="B428" s="129">
        <v>0</v>
      </c>
      <c r="C428" s="129">
        <v>2022</v>
      </c>
      <c r="D428" s="130" t="s">
        <v>407</v>
      </c>
      <c r="E428" s="130" t="s">
        <v>407</v>
      </c>
      <c r="F428" s="130" t="s">
        <v>413</v>
      </c>
      <c r="G428" s="130">
        <v>-1</v>
      </c>
    </row>
    <row r="429" spans="1:8" x14ac:dyDescent="0.5">
      <c r="A429" s="129" t="s">
        <v>408</v>
      </c>
      <c r="B429" s="129">
        <v>0</v>
      </c>
      <c r="C429" s="129">
        <v>2023</v>
      </c>
      <c r="D429" s="130" t="s">
        <v>407</v>
      </c>
      <c r="E429" s="130" t="s">
        <v>407</v>
      </c>
      <c r="F429" s="130" t="s">
        <v>265</v>
      </c>
      <c r="G429" s="130">
        <v>5</v>
      </c>
      <c r="H429" s="130">
        <v>5</v>
      </c>
    </row>
    <row r="430" spans="1:8" x14ac:dyDescent="0.5">
      <c r="A430" s="129" t="s">
        <v>408</v>
      </c>
      <c r="B430" s="129">
        <v>0</v>
      </c>
      <c r="C430" s="129">
        <v>2024</v>
      </c>
      <c r="D430" s="130" t="s">
        <v>407</v>
      </c>
      <c r="E430" s="130" t="s">
        <v>407</v>
      </c>
      <c r="F430" s="130" t="s">
        <v>265</v>
      </c>
      <c r="H430" s="130">
        <v>5</v>
      </c>
    </row>
    <row r="431" spans="1:8" x14ac:dyDescent="0.5">
      <c r="A431" s="129" t="s">
        <v>408</v>
      </c>
      <c r="B431" s="129">
        <v>0</v>
      </c>
      <c r="C431" s="129">
        <v>2025</v>
      </c>
      <c r="D431" s="130" t="s">
        <v>407</v>
      </c>
      <c r="E431" s="130" t="s">
        <v>407</v>
      </c>
      <c r="F431" s="130" t="s">
        <v>265</v>
      </c>
      <c r="H431" s="130">
        <v>5</v>
      </c>
    </row>
    <row r="432" spans="1:8" x14ac:dyDescent="0.5">
      <c r="A432" s="129" t="s">
        <v>408</v>
      </c>
      <c r="B432" s="129">
        <v>0</v>
      </c>
      <c r="C432" s="129">
        <v>2026</v>
      </c>
      <c r="D432" s="130" t="s">
        <v>407</v>
      </c>
      <c r="E432" s="130" t="s">
        <v>407</v>
      </c>
      <c r="F432" s="130" t="s">
        <v>265</v>
      </c>
      <c r="H432" s="130">
        <v>5</v>
      </c>
    </row>
    <row r="433" spans="1:23" x14ac:dyDescent="0.5">
      <c r="A433" s="129" t="s">
        <v>408</v>
      </c>
      <c r="B433" s="129">
        <v>0</v>
      </c>
      <c r="C433" s="129">
        <v>2026</v>
      </c>
      <c r="D433" s="130" t="s">
        <v>407</v>
      </c>
      <c r="E433" s="130" t="s">
        <v>407</v>
      </c>
      <c r="F433" s="130" t="s">
        <v>208</v>
      </c>
      <c r="G433" s="130">
        <v>20</v>
      </c>
      <c r="H433" s="130">
        <v>20</v>
      </c>
    </row>
    <row r="434" spans="1:23" x14ac:dyDescent="0.5">
      <c r="A434" s="129" t="s">
        <v>408</v>
      </c>
      <c r="B434" s="129">
        <v>0</v>
      </c>
      <c r="C434" s="129">
        <v>2027</v>
      </c>
      <c r="D434" s="130" t="s">
        <v>407</v>
      </c>
      <c r="E434" s="130" t="s">
        <v>407</v>
      </c>
      <c r="F434" s="130" t="s">
        <v>265</v>
      </c>
      <c r="H434" s="130">
        <v>5</v>
      </c>
    </row>
    <row r="435" spans="1:23" x14ac:dyDescent="0.5">
      <c r="A435" s="129" t="s">
        <v>408</v>
      </c>
      <c r="B435" s="129">
        <v>0</v>
      </c>
      <c r="C435" s="129">
        <v>2027</v>
      </c>
      <c r="D435" s="130" t="s">
        <v>407</v>
      </c>
      <c r="E435" s="130" t="s">
        <v>407</v>
      </c>
      <c r="F435" s="130" t="s">
        <v>208</v>
      </c>
      <c r="H435" s="130">
        <v>20</v>
      </c>
    </row>
    <row r="436" spans="1:23" x14ac:dyDescent="0.5">
      <c r="A436" s="129" t="s">
        <v>408</v>
      </c>
      <c r="B436" s="129">
        <v>0</v>
      </c>
      <c r="C436" s="129">
        <v>2027</v>
      </c>
      <c r="D436" s="130" t="s">
        <v>407</v>
      </c>
      <c r="E436" s="130" t="s">
        <v>407</v>
      </c>
      <c r="F436" s="130" t="s">
        <v>211</v>
      </c>
      <c r="G436" s="130">
        <v>25</v>
      </c>
      <c r="H436" s="130">
        <v>25</v>
      </c>
    </row>
    <row r="437" spans="1:23" x14ac:dyDescent="0.5">
      <c r="A437" s="129" t="s">
        <v>408</v>
      </c>
      <c r="B437" s="129">
        <v>0</v>
      </c>
      <c r="C437" s="129">
        <v>2028</v>
      </c>
      <c r="D437" s="130" t="s">
        <v>407</v>
      </c>
      <c r="E437" s="130" t="s">
        <v>407</v>
      </c>
      <c r="F437" s="130" t="s">
        <v>265</v>
      </c>
      <c r="H437" s="130">
        <v>5</v>
      </c>
    </row>
    <row r="438" spans="1:23" x14ac:dyDescent="0.5">
      <c r="A438" s="129" t="s">
        <v>408</v>
      </c>
      <c r="B438" s="129">
        <v>0</v>
      </c>
      <c r="C438" s="129">
        <v>2028</v>
      </c>
      <c r="D438" s="130" t="s">
        <v>407</v>
      </c>
      <c r="E438" s="130" t="s">
        <v>407</v>
      </c>
      <c r="F438" s="130" t="s">
        <v>208</v>
      </c>
      <c r="H438" s="130">
        <v>20</v>
      </c>
    </row>
    <row r="439" spans="1:23" x14ac:dyDescent="0.5">
      <c r="A439" s="129" t="s">
        <v>408</v>
      </c>
      <c r="B439" s="129">
        <v>0</v>
      </c>
      <c r="C439" s="129">
        <v>2028</v>
      </c>
      <c r="D439" s="130" t="s">
        <v>407</v>
      </c>
      <c r="E439" s="130" t="s">
        <v>407</v>
      </c>
      <c r="F439" s="130" t="s">
        <v>211</v>
      </c>
      <c r="H439" s="130">
        <v>25</v>
      </c>
    </row>
    <row r="440" spans="1:23" x14ac:dyDescent="0.5">
      <c r="A440" s="129" t="s">
        <v>408</v>
      </c>
      <c r="B440" s="129">
        <v>0</v>
      </c>
      <c r="C440" s="129">
        <v>2028</v>
      </c>
      <c r="D440" s="130" t="s">
        <v>407</v>
      </c>
      <c r="E440" s="130" t="s">
        <v>407</v>
      </c>
      <c r="F440" s="130" t="s">
        <v>214</v>
      </c>
      <c r="G440" s="130">
        <v>25</v>
      </c>
      <c r="H440" s="130">
        <v>25</v>
      </c>
    </row>
    <row r="441" spans="1:23" x14ac:dyDescent="0.5">
      <c r="A441" s="129" t="s">
        <v>408</v>
      </c>
      <c r="B441" s="129">
        <v>0</v>
      </c>
      <c r="C441" s="129">
        <v>2029</v>
      </c>
      <c r="D441" s="130" t="s">
        <v>407</v>
      </c>
      <c r="E441" s="130" t="s">
        <v>407</v>
      </c>
      <c r="F441" s="130" t="s">
        <v>265</v>
      </c>
      <c r="H441" s="130">
        <v>5</v>
      </c>
    </row>
    <row r="442" spans="1:23" x14ac:dyDescent="0.5">
      <c r="A442" s="129" t="s">
        <v>408</v>
      </c>
      <c r="B442" s="129">
        <v>0</v>
      </c>
      <c r="C442" s="129">
        <v>2029</v>
      </c>
      <c r="D442" s="130" t="s">
        <v>407</v>
      </c>
      <c r="E442" s="130" t="s">
        <v>407</v>
      </c>
      <c r="F442" s="130" t="s">
        <v>208</v>
      </c>
      <c r="H442" s="130">
        <v>20</v>
      </c>
    </row>
    <row r="443" spans="1:23" x14ac:dyDescent="0.5">
      <c r="A443" s="129" t="s">
        <v>408</v>
      </c>
      <c r="B443" s="129">
        <v>0</v>
      </c>
      <c r="C443" s="129">
        <v>2029</v>
      </c>
      <c r="D443" s="130" t="s">
        <v>407</v>
      </c>
      <c r="E443" s="130" t="s">
        <v>407</v>
      </c>
      <c r="F443" s="130" t="s">
        <v>211</v>
      </c>
      <c r="H443" s="130">
        <v>25</v>
      </c>
    </row>
    <row r="444" spans="1:23" x14ac:dyDescent="0.5">
      <c r="A444" s="129" t="s">
        <v>408</v>
      </c>
      <c r="B444" s="129">
        <v>0</v>
      </c>
      <c r="C444" s="129">
        <v>2029</v>
      </c>
      <c r="D444" s="130" t="s">
        <v>407</v>
      </c>
      <c r="E444" s="130" t="s">
        <v>407</v>
      </c>
      <c r="F444" s="130" t="s">
        <v>214</v>
      </c>
      <c r="H444" s="130">
        <v>25</v>
      </c>
    </row>
    <row r="445" spans="1:23" x14ac:dyDescent="0.5">
      <c r="A445" s="129" t="s">
        <v>408</v>
      </c>
      <c r="B445" s="129">
        <v>0</v>
      </c>
      <c r="C445" s="129">
        <v>2029</v>
      </c>
      <c r="D445" s="130" t="s">
        <v>407</v>
      </c>
      <c r="E445" s="130" t="s">
        <v>407</v>
      </c>
      <c r="F445" s="130" t="s">
        <v>217</v>
      </c>
      <c r="G445" s="130">
        <v>14</v>
      </c>
      <c r="H445" s="130">
        <v>14</v>
      </c>
    </row>
    <row r="446" spans="1:23" x14ac:dyDescent="0.5">
      <c r="A446" s="129" t="s">
        <v>408</v>
      </c>
      <c r="B446" s="129">
        <v>0</v>
      </c>
      <c r="C446" s="129">
        <v>2030</v>
      </c>
      <c r="D446" s="130" t="s">
        <v>407</v>
      </c>
      <c r="E446" s="130" t="s">
        <v>407</v>
      </c>
      <c r="F446" s="130" t="s">
        <v>446</v>
      </c>
      <c r="J446" s="130">
        <v>126138.828125</v>
      </c>
      <c r="L446" s="130">
        <v>126138.828125</v>
      </c>
      <c r="V446" s="130">
        <v>63069.4140625</v>
      </c>
      <c r="W446" s="130">
        <v>-63069.4140625</v>
      </c>
    </row>
    <row r="447" spans="1:23" x14ac:dyDescent="0.5">
      <c r="A447" s="129" t="s">
        <v>408</v>
      </c>
      <c r="B447" s="129">
        <v>0</v>
      </c>
      <c r="C447" s="129">
        <v>2030</v>
      </c>
      <c r="D447" s="130" t="s">
        <v>407</v>
      </c>
      <c r="E447" s="130" t="s">
        <v>407</v>
      </c>
      <c r="F447" s="130" t="s">
        <v>265</v>
      </c>
      <c r="H447" s="130">
        <v>5</v>
      </c>
    </row>
    <row r="448" spans="1:23" x14ac:dyDescent="0.5">
      <c r="A448" s="129" t="s">
        <v>408</v>
      </c>
      <c r="B448" s="129">
        <v>0</v>
      </c>
      <c r="C448" s="129">
        <v>2030</v>
      </c>
      <c r="D448" s="130" t="s">
        <v>407</v>
      </c>
      <c r="E448" s="130" t="s">
        <v>407</v>
      </c>
      <c r="F448" s="130" t="s">
        <v>208</v>
      </c>
      <c r="H448" s="130">
        <v>20</v>
      </c>
    </row>
    <row r="449" spans="1:24" x14ac:dyDescent="0.5">
      <c r="A449" s="129" t="s">
        <v>408</v>
      </c>
      <c r="B449" s="129">
        <v>0</v>
      </c>
      <c r="C449" s="129">
        <v>2030</v>
      </c>
      <c r="D449" s="130" t="s">
        <v>407</v>
      </c>
      <c r="E449" s="130" t="s">
        <v>407</v>
      </c>
      <c r="F449" s="130" t="s">
        <v>211</v>
      </c>
      <c r="H449" s="130">
        <v>25</v>
      </c>
    </row>
    <row r="450" spans="1:24" x14ac:dyDescent="0.5">
      <c r="A450" s="129" t="s">
        <v>408</v>
      </c>
      <c r="B450" s="129">
        <v>0</v>
      </c>
      <c r="C450" s="129">
        <v>2030</v>
      </c>
      <c r="D450" s="130" t="s">
        <v>407</v>
      </c>
      <c r="E450" s="130" t="s">
        <v>407</v>
      </c>
      <c r="F450" s="130" t="s">
        <v>214</v>
      </c>
      <c r="H450" s="130">
        <v>25</v>
      </c>
    </row>
    <row r="451" spans="1:24" x14ac:dyDescent="0.5">
      <c r="A451" s="129" t="s">
        <v>408</v>
      </c>
      <c r="B451" s="129">
        <v>0</v>
      </c>
      <c r="C451" s="129">
        <v>2030</v>
      </c>
      <c r="D451" s="130" t="s">
        <v>407</v>
      </c>
      <c r="E451" s="130" t="s">
        <v>407</v>
      </c>
      <c r="F451" s="130" t="s">
        <v>217</v>
      </c>
      <c r="H451" s="130">
        <v>14</v>
      </c>
    </row>
    <row r="452" spans="1:24" x14ac:dyDescent="0.5">
      <c r="A452" s="129" t="s">
        <v>408</v>
      </c>
      <c r="B452" s="129">
        <v>0</v>
      </c>
      <c r="C452" s="129">
        <v>2031</v>
      </c>
      <c r="D452" s="130" t="s">
        <v>407</v>
      </c>
      <c r="E452" s="130" t="s">
        <v>407</v>
      </c>
      <c r="F452" s="130" t="s">
        <v>446</v>
      </c>
      <c r="G452" s="130">
        <v>1</v>
      </c>
      <c r="H452" s="130">
        <v>1</v>
      </c>
      <c r="I452" s="130">
        <v>13931.8759765625</v>
      </c>
      <c r="K452" s="130">
        <v>126138.828125</v>
      </c>
      <c r="L452" s="130">
        <v>121924.3828125</v>
      </c>
      <c r="M452" s="130">
        <v>3503.8564453125</v>
      </c>
      <c r="N452" s="130">
        <v>6306.94140625</v>
      </c>
      <c r="O452" s="130">
        <v>710.58209228515602</v>
      </c>
      <c r="P452" s="130">
        <v>710.58209228515602</v>
      </c>
      <c r="S452" s="130">
        <v>1009.11065673828</v>
      </c>
      <c r="U452" s="130">
        <v>5045.55322265625</v>
      </c>
      <c r="V452" s="130">
        <v>62539.953125</v>
      </c>
      <c r="W452" s="130">
        <v>4313.623046875</v>
      </c>
      <c r="X452" s="130">
        <v>3784.16479492188</v>
      </c>
    </row>
    <row r="453" spans="1:24" x14ac:dyDescent="0.5">
      <c r="A453" s="129" t="s">
        <v>408</v>
      </c>
      <c r="B453" s="129">
        <v>0</v>
      </c>
      <c r="C453" s="129">
        <v>2031</v>
      </c>
      <c r="D453" s="130" t="s">
        <v>407</v>
      </c>
      <c r="E453" s="130" t="s">
        <v>407</v>
      </c>
      <c r="F453" s="130" t="s">
        <v>403</v>
      </c>
      <c r="G453" s="130">
        <v>2</v>
      </c>
      <c r="H453" s="130">
        <v>2</v>
      </c>
    </row>
    <row r="454" spans="1:24" x14ac:dyDescent="0.5">
      <c r="A454" s="129" t="s">
        <v>408</v>
      </c>
      <c r="B454" s="129">
        <v>0</v>
      </c>
      <c r="C454" s="129">
        <v>2031</v>
      </c>
      <c r="D454" s="130" t="s">
        <v>407</v>
      </c>
      <c r="E454" s="130" t="s">
        <v>407</v>
      </c>
      <c r="F454" s="130" t="s">
        <v>265</v>
      </c>
      <c r="H454" s="130">
        <v>5</v>
      </c>
    </row>
    <row r="455" spans="1:24" x14ac:dyDescent="0.5">
      <c r="A455" s="129" t="s">
        <v>408</v>
      </c>
      <c r="B455" s="129">
        <v>0</v>
      </c>
      <c r="C455" s="129">
        <v>2031</v>
      </c>
      <c r="D455" s="130" t="s">
        <v>407</v>
      </c>
      <c r="E455" s="130" t="s">
        <v>407</v>
      </c>
      <c r="F455" s="130" t="s">
        <v>208</v>
      </c>
      <c r="H455" s="130">
        <v>20</v>
      </c>
    </row>
    <row r="456" spans="1:24" x14ac:dyDescent="0.5">
      <c r="A456" s="129" t="s">
        <v>408</v>
      </c>
      <c r="B456" s="129">
        <v>0</v>
      </c>
      <c r="C456" s="129">
        <v>2031</v>
      </c>
      <c r="D456" s="130" t="s">
        <v>407</v>
      </c>
      <c r="E456" s="130" t="s">
        <v>407</v>
      </c>
      <c r="F456" s="130" t="s">
        <v>211</v>
      </c>
      <c r="H456" s="130">
        <v>25</v>
      </c>
    </row>
    <row r="457" spans="1:24" x14ac:dyDescent="0.5">
      <c r="A457" s="129" t="s">
        <v>408</v>
      </c>
      <c r="B457" s="129">
        <v>0</v>
      </c>
      <c r="C457" s="129">
        <v>2031</v>
      </c>
      <c r="D457" s="130" t="s">
        <v>407</v>
      </c>
      <c r="E457" s="130" t="s">
        <v>407</v>
      </c>
      <c r="F457" s="130" t="s">
        <v>214</v>
      </c>
      <c r="H457" s="130">
        <v>25</v>
      </c>
    </row>
    <row r="458" spans="1:24" x14ac:dyDescent="0.5">
      <c r="A458" s="129" t="s">
        <v>408</v>
      </c>
      <c r="B458" s="129">
        <v>0</v>
      </c>
      <c r="C458" s="129">
        <v>2031</v>
      </c>
      <c r="D458" s="130" t="s">
        <v>407</v>
      </c>
      <c r="E458" s="130" t="s">
        <v>407</v>
      </c>
      <c r="F458" s="130" t="s">
        <v>217</v>
      </c>
      <c r="H458" s="130">
        <v>14</v>
      </c>
    </row>
    <row r="459" spans="1:24" x14ac:dyDescent="0.5">
      <c r="A459" s="129" t="s">
        <v>408</v>
      </c>
      <c r="B459" s="129">
        <v>0</v>
      </c>
      <c r="C459" s="129">
        <v>2031</v>
      </c>
      <c r="D459" s="130" t="s">
        <v>407</v>
      </c>
      <c r="E459" s="130" t="s">
        <v>407</v>
      </c>
      <c r="F459" s="130" t="s">
        <v>219</v>
      </c>
      <c r="G459" s="130">
        <v>7</v>
      </c>
      <c r="H459" s="130">
        <v>7</v>
      </c>
    </row>
    <row r="460" spans="1:24" x14ac:dyDescent="0.5">
      <c r="A460" s="129" t="s">
        <v>408</v>
      </c>
      <c r="B460" s="129">
        <v>0</v>
      </c>
      <c r="C460" s="129">
        <v>2032</v>
      </c>
      <c r="D460" s="130" t="s">
        <v>407</v>
      </c>
      <c r="E460" s="130" t="s">
        <v>407</v>
      </c>
      <c r="F460" s="130" t="s">
        <v>446</v>
      </c>
      <c r="H460" s="130">
        <v>1</v>
      </c>
      <c r="I460" s="130">
        <v>14237.771484375</v>
      </c>
      <c r="L460" s="130">
        <v>116271.015625</v>
      </c>
      <c r="M460" s="130">
        <v>3503.8564453125</v>
      </c>
      <c r="N460" s="130">
        <v>11983.1884765625</v>
      </c>
      <c r="O460" s="130">
        <v>2149.5107421875</v>
      </c>
      <c r="P460" s="130">
        <v>2860.0927734375</v>
      </c>
      <c r="S460" s="130">
        <v>1009.11065673828</v>
      </c>
      <c r="U460" s="130">
        <v>5045.55322265625</v>
      </c>
      <c r="V460" s="130">
        <v>61978.71875</v>
      </c>
      <c r="W460" s="130">
        <v>4313.623046875</v>
      </c>
      <c r="X460" s="130">
        <v>3752.39721679688</v>
      </c>
    </row>
    <row r="461" spans="1:24" x14ac:dyDescent="0.5">
      <c r="A461" s="129" t="s">
        <v>408</v>
      </c>
      <c r="B461" s="129">
        <v>0</v>
      </c>
      <c r="C461" s="129">
        <v>2032</v>
      </c>
      <c r="D461" s="130" t="s">
        <v>407</v>
      </c>
      <c r="E461" s="130" t="s">
        <v>407</v>
      </c>
      <c r="F461" s="130" t="s">
        <v>418</v>
      </c>
      <c r="G461" s="130">
        <v>2</v>
      </c>
      <c r="H461" s="130">
        <v>2</v>
      </c>
    </row>
    <row r="462" spans="1:24" x14ac:dyDescent="0.5">
      <c r="A462" s="129" t="s">
        <v>408</v>
      </c>
      <c r="B462" s="129">
        <v>0</v>
      </c>
      <c r="C462" s="129">
        <v>2032</v>
      </c>
      <c r="D462" s="130" t="s">
        <v>407</v>
      </c>
      <c r="E462" s="130" t="s">
        <v>407</v>
      </c>
      <c r="F462" s="130" t="s">
        <v>265</v>
      </c>
      <c r="H462" s="130">
        <v>5</v>
      </c>
    </row>
    <row r="463" spans="1:24" x14ac:dyDescent="0.5">
      <c r="A463" s="129" t="s">
        <v>408</v>
      </c>
      <c r="B463" s="129">
        <v>0</v>
      </c>
      <c r="C463" s="129">
        <v>2032</v>
      </c>
      <c r="D463" s="130" t="s">
        <v>407</v>
      </c>
      <c r="E463" s="130" t="s">
        <v>407</v>
      </c>
      <c r="F463" s="130" t="s">
        <v>208</v>
      </c>
      <c r="H463" s="130">
        <v>20</v>
      </c>
    </row>
    <row r="464" spans="1:24" x14ac:dyDescent="0.5">
      <c r="A464" s="129" t="s">
        <v>408</v>
      </c>
      <c r="B464" s="129">
        <v>0</v>
      </c>
      <c r="C464" s="129">
        <v>2032</v>
      </c>
      <c r="D464" s="130" t="s">
        <v>407</v>
      </c>
      <c r="E464" s="130" t="s">
        <v>407</v>
      </c>
      <c r="F464" s="130" t="s">
        <v>211</v>
      </c>
      <c r="H464" s="130">
        <v>25</v>
      </c>
    </row>
    <row r="465" spans="1:24" x14ac:dyDescent="0.5">
      <c r="A465" s="129" t="s">
        <v>408</v>
      </c>
      <c r="B465" s="129">
        <v>0</v>
      </c>
      <c r="C465" s="129">
        <v>2032</v>
      </c>
      <c r="D465" s="130" t="s">
        <v>407</v>
      </c>
      <c r="E465" s="130" t="s">
        <v>407</v>
      </c>
      <c r="F465" s="130" t="s">
        <v>214</v>
      </c>
      <c r="H465" s="130">
        <v>25</v>
      </c>
    </row>
    <row r="466" spans="1:24" x14ac:dyDescent="0.5">
      <c r="A466" s="129" t="s">
        <v>408</v>
      </c>
      <c r="B466" s="129">
        <v>0</v>
      </c>
      <c r="C466" s="129">
        <v>2032</v>
      </c>
      <c r="D466" s="130" t="s">
        <v>407</v>
      </c>
      <c r="E466" s="130" t="s">
        <v>407</v>
      </c>
      <c r="F466" s="130" t="s">
        <v>217</v>
      </c>
      <c r="H466" s="130">
        <v>14</v>
      </c>
    </row>
    <row r="467" spans="1:24" x14ac:dyDescent="0.5">
      <c r="A467" s="129" t="s">
        <v>408</v>
      </c>
      <c r="B467" s="129">
        <v>0</v>
      </c>
      <c r="C467" s="129">
        <v>2032</v>
      </c>
      <c r="D467" s="130" t="s">
        <v>407</v>
      </c>
      <c r="E467" s="130" t="s">
        <v>407</v>
      </c>
      <c r="F467" s="130" t="s">
        <v>219</v>
      </c>
      <c r="H467" s="130">
        <v>7</v>
      </c>
    </row>
    <row r="468" spans="1:24" x14ac:dyDescent="0.5">
      <c r="A468" s="129" t="s">
        <v>408</v>
      </c>
      <c r="B468" s="129">
        <v>0</v>
      </c>
      <c r="C468" s="129">
        <v>2033</v>
      </c>
      <c r="D468" s="130" t="s">
        <v>407</v>
      </c>
      <c r="E468" s="130" t="s">
        <v>407</v>
      </c>
      <c r="F468" s="130" t="s">
        <v>446</v>
      </c>
      <c r="H468" s="130">
        <v>1</v>
      </c>
      <c r="I468" s="130">
        <v>14565.2529296875</v>
      </c>
      <c r="L468" s="130">
        <v>110921.421875</v>
      </c>
      <c r="M468" s="130">
        <v>3503.8564453125</v>
      </c>
      <c r="N468" s="130">
        <v>10784.8701171875</v>
      </c>
      <c r="O468" s="130">
        <v>1845.73706054688</v>
      </c>
      <c r="P468" s="130">
        <v>4705.830078125</v>
      </c>
      <c r="S468" s="130">
        <v>1009.11065673828</v>
      </c>
      <c r="U468" s="130">
        <v>5045.55322265625</v>
      </c>
      <c r="V468" s="130">
        <v>61383.8125</v>
      </c>
      <c r="W468" s="130">
        <v>4313.623046875</v>
      </c>
      <c r="X468" s="130">
        <v>3718.72314453125</v>
      </c>
    </row>
    <row r="469" spans="1:24" x14ac:dyDescent="0.5">
      <c r="A469" s="129" t="s">
        <v>408</v>
      </c>
      <c r="B469" s="129">
        <v>0</v>
      </c>
      <c r="C469" s="129">
        <v>2033</v>
      </c>
      <c r="D469" s="130" t="s">
        <v>407</v>
      </c>
      <c r="E469" s="130" t="s">
        <v>407</v>
      </c>
      <c r="F469" s="130" t="s">
        <v>419</v>
      </c>
      <c r="G469" s="130">
        <v>2</v>
      </c>
      <c r="H469" s="130">
        <v>2</v>
      </c>
    </row>
    <row r="470" spans="1:24" x14ac:dyDescent="0.5">
      <c r="A470" s="129" t="s">
        <v>408</v>
      </c>
      <c r="B470" s="129">
        <v>0</v>
      </c>
      <c r="C470" s="129">
        <v>2033</v>
      </c>
      <c r="D470" s="130" t="s">
        <v>407</v>
      </c>
      <c r="E470" s="130" t="s">
        <v>407</v>
      </c>
      <c r="F470" s="130" t="s">
        <v>265</v>
      </c>
      <c r="H470" s="130">
        <v>5</v>
      </c>
    </row>
    <row r="471" spans="1:24" x14ac:dyDescent="0.5">
      <c r="A471" s="129" t="s">
        <v>408</v>
      </c>
      <c r="B471" s="129">
        <v>0</v>
      </c>
      <c r="C471" s="129">
        <v>2033</v>
      </c>
      <c r="D471" s="130" t="s">
        <v>407</v>
      </c>
      <c r="E471" s="130" t="s">
        <v>407</v>
      </c>
      <c r="F471" s="130" t="s">
        <v>208</v>
      </c>
      <c r="H471" s="130">
        <v>20</v>
      </c>
    </row>
    <row r="472" spans="1:24" x14ac:dyDescent="0.5">
      <c r="A472" s="129" t="s">
        <v>408</v>
      </c>
      <c r="B472" s="129">
        <v>0</v>
      </c>
      <c r="C472" s="129">
        <v>2033</v>
      </c>
      <c r="D472" s="130" t="s">
        <v>407</v>
      </c>
      <c r="E472" s="130" t="s">
        <v>407</v>
      </c>
      <c r="F472" s="130" t="s">
        <v>211</v>
      </c>
      <c r="H472" s="130">
        <v>25</v>
      </c>
    </row>
    <row r="473" spans="1:24" x14ac:dyDescent="0.5">
      <c r="A473" s="129" t="s">
        <v>408</v>
      </c>
      <c r="B473" s="129">
        <v>0</v>
      </c>
      <c r="C473" s="129">
        <v>2033</v>
      </c>
      <c r="D473" s="130" t="s">
        <v>407</v>
      </c>
      <c r="E473" s="130" t="s">
        <v>407</v>
      </c>
      <c r="F473" s="130" t="s">
        <v>214</v>
      </c>
      <c r="H473" s="130">
        <v>25</v>
      </c>
    </row>
    <row r="474" spans="1:24" x14ac:dyDescent="0.5">
      <c r="A474" s="129" t="s">
        <v>408</v>
      </c>
      <c r="B474" s="129">
        <v>0</v>
      </c>
      <c r="C474" s="129">
        <v>2033</v>
      </c>
      <c r="D474" s="130" t="s">
        <v>407</v>
      </c>
      <c r="E474" s="130" t="s">
        <v>407</v>
      </c>
      <c r="F474" s="130" t="s">
        <v>217</v>
      </c>
      <c r="H474" s="130">
        <v>14</v>
      </c>
    </row>
    <row r="475" spans="1:24" x14ac:dyDescent="0.5">
      <c r="A475" s="129" t="s">
        <v>408</v>
      </c>
      <c r="B475" s="129">
        <v>0</v>
      </c>
      <c r="C475" s="129">
        <v>2033</v>
      </c>
      <c r="D475" s="130" t="s">
        <v>407</v>
      </c>
      <c r="E475" s="130" t="s">
        <v>407</v>
      </c>
      <c r="F475" s="130" t="s">
        <v>219</v>
      </c>
      <c r="H475" s="130">
        <v>7</v>
      </c>
    </row>
    <row r="476" spans="1:24" x14ac:dyDescent="0.5">
      <c r="A476" s="129" t="s">
        <v>408</v>
      </c>
      <c r="B476" s="129">
        <v>0</v>
      </c>
      <c r="C476" s="129">
        <v>2034</v>
      </c>
      <c r="D476" s="130" t="s">
        <v>407</v>
      </c>
      <c r="E476" s="130" t="s">
        <v>407</v>
      </c>
      <c r="F476" s="130" t="s">
        <v>446</v>
      </c>
      <c r="H476" s="130">
        <v>1</v>
      </c>
      <c r="I476" s="130">
        <v>14885.681640625</v>
      </c>
      <c r="L476" s="130">
        <v>105845.21875</v>
      </c>
      <c r="M476" s="130">
        <v>3503.8564453125</v>
      </c>
      <c r="N476" s="130">
        <v>9706.3828125</v>
      </c>
      <c r="O476" s="130">
        <v>1572.34057617188</v>
      </c>
      <c r="P476" s="130">
        <v>6278.1708984375</v>
      </c>
      <c r="S476" s="130">
        <v>1009.11065673828</v>
      </c>
      <c r="U476" s="130">
        <v>5045.55322265625</v>
      </c>
      <c r="V476" s="130">
        <v>60753.2109375</v>
      </c>
      <c r="W476" s="130">
        <v>4313.623046875</v>
      </c>
      <c r="X476" s="130">
        <v>3683.02856445313</v>
      </c>
    </row>
    <row r="477" spans="1:24" x14ac:dyDescent="0.5">
      <c r="A477" s="129" t="s">
        <v>408</v>
      </c>
      <c r="B477" s="129">
        <v>0</v>
      </c>
      <c r="C477" s="129">
        <v>2034</v>
      </c>
      <c r="D477" s="130" t="s">
        <v>407</v>
      </c>
      <c r="E477" s="130" t="s">
        <v>407</v>
      </c>
      <c r="F477" s="130" t="s">
        <v>420</v>
      </c>
      <c r="G477" s="130">
        <v>1</v>
      </c>
      <c r="H477" s="130">
        <v>1</v>
      </c>
    </row>
    <row r="478" spans="1:24" x14ac:dyDescent="0.5">
      <c r="A478" s="129" t="s">
        <v>408</v>
      </c>
      <c r="B478" s="129">
        <v>0</v>
      </c>
      <c r="C478" s="129">
        <v>2034</v>
      </c>
      <c r="D478" s="130" t="s">
        <v>407</v>
      </c>
      <c r="E478" s="130" t="s">
        <v>407</v>
      </c>
      <c r="F478" s="130" t="s">
        <v>265</v>
      </c>
      <c r="H478" s="130">
        <v>5</v>
      </c>
    </row>
    <row r="479" spans="1:24" x14ac:dyDescent="0.5">
      <c r="A479" s="129" t="s">
        <v>408</v>
      </c>
      <c r="B479" s="129">
        <v>0</v>
      </c>
      <c r="C479" s="129">
        <v>2034</v>
      </c>
      <c r="D479" s="130" t="s">
        <v>407</v>
      </c>
      <c r="E479" s="130" t="s">
        <v>407</v>
      </c>
      <c r="F479" s="130" t="s">
        <v>208</v>
      </c>
      <c r="H479" s="130">
        <v>20</v>
      </c>
    </row>
    <row r="480" spans="1:24" x14ac:dyDescent="0.5">
      <c r="A480" s="129" t="s">
        <v>408</v>
      </c>
      <c r="B480" s="129">
        <v>0</v>
      </c>
      <c r="C480" s="129">
        <v>2034</v>
      </c>
      <c r="D480" s="130" t="s">
        <v>407</v>
      </c>
      <c r="E480" s="130" t="s">
        <v>407</v>
      </c>
      <c r="F480" s="130" t="s">
        <v>211</v>
      </c>
      <c r="H480" s="130">
        <v>25</v>
      </c>
    </row>
    <row r="481" spans="1:24" x14ac:dyDescent="0.5">
      <c r="A481" s="129" t="s">
        <v>408</v>
      </c>
      <c r="B481" s="129">
        <v>0</v>
      </c>
      <c r="C481" s="129">
        <v>2034</v>
      </c>
      <c r="D481" s="130" t="s">
        <v>407</v>
      </c>
      <c r="E481" s="130" t="s">
        <v>407</v>
      </c>
      <c r="F481" s="130" t="s">
        <v>214</v>
      </c>
      <c r="H481" s="130">
        <v>25</v>
      </c>
    </row>
    <row r="482" spans="1:24" x14ac:dyDescent="0.5">
      <c r="A482" s="129" t="s">
        <v>408</v>
      </c>
      <c r="B482" s="129">
        <v>0</v>
      </c>
      <c r="C482" s="129">
        <v>2034</v>
      </c>
      <c r="D482" s="130" t="s">
        <v>407</v>
      </c>
      <c r="E482" s="130" t="s">
        <v>407</v>
      </c>
      <c r="F482" s="130" t="s">
        <v>217</v>
      </c>
      <c r="H482" s="130">
        <v>14</v>
      </c>
    </row>
    <row r="483" spans="1:24" x14ac:dyDescent="0.5">
      <c r="A483" s="129" t="s">
        <v>408</v>
      </c>
      <c r="B483" s="129">
        <v>0</v>
      </c>
      <c r="C483" s="129">
        <v>2034</v>
      </c>
      <c r="D483" s="130" t="s">
        <v>407</v>
      </c>
      <c r="E483" s="130" t="s">
        <v>407</v>
      </c>
      <c r="F483" s="130" t="s">
        <v>219</v>
      </c>
      <c r="H483" s="130">
        <v>7</v>
      </c>
    </row>
    <row r="484" spans="1:24" x14ac:dyDescent="0.5">
      <c r="A484" s="129" t="s">
        <v>408</v>
      </c>
      <c r="B484" s="129">
        <v>0</v>
      </c>
      <c r="C484" s="129">
        <v>2034</v>
      </c>
      <c r="D484" s="130" t="s">
        <v>407</v>
      </c>
      <c r="E484" s="130" t="s">
        <v>407</v>
      </c>
      <c r="F484" s="130" t="s">
        <v>222</v>
      </c>
      <c r="G484" s="130">
        <v>8</v>
      </c>
      <c r="H484" s="130">
        <v>8</v>
      </c>
    </row>
    <row r="485" spans="1:24" x14ac:dyDescent="0.5">
      <c r="A485" s="129" t="s">
        <v>408</v>
      </c>
      <c r="B485" s="129">
        <v>0</v>
      </c>
      <c r="C485" s="129">
        <v>2035</v>
      </c>
      <c r="D485" s="130" t="s">
        <v>407</v>
      </c>
      <c r="E485" s="130" t="s">
        <v>407</v>
      </c>
      <c r="F485" s="130" t="s">
        <v>446</v>
      </c>
      <c r="H485" s="130">
        <v>1</v>
      </c>
      <c r="I485" s="130">
        <v>15198.9326171875</v>
      </c>
      <c r="L485" s="130">
        <v>101015.078125</v>
      </c>
      <c r="M485" s="130">
        <v>3503.8564453125</v>
      </c>
      <c r="N485" s="130">
        <v>8735.7451171875</v>
      </c>
      <c r="O485" s="130">
        <v>1326.28381347656</v>
      </c>
      <c r="P485" s="130">
        <v>7604.45458984375</v>
      </c>
      <c r="S485" s="130">
        <v>1009.11065673828</v>
      </c>
      <c r="U485" s="130">
        <v>5045.55322265625</v>
      </c>
      <c r="V485" s="130">
        <v>60084.7734375</v>
      </c>
      <c r="W485" s="130">
        <v>4313.623046875</v>
      </c>
      <c r="X485" s="130">
        <v>3645.19262695313</v>
      </c>
    </row>
    <row r="486" spans="1:24" x14ac:dyDescent="0.5">
      <c r="A486" s="129" t="s">
        <v>408</v>
      </c>
      <c r="B486" s="129">
        <v>0</v>
      </c>
      <c r="C486" s="129">
        <v>2035</v>
      </c>
      <c r="D486" s="130" t="s">
        <v>407</v>
      </c>
      <c r="E486" s="130" t="s">
        <v>407</v>
      </c>
      <c r="F486" s="130" t="s">
        <v>421</v>
      </c>
      <c r="G486" s="130">
        <v>1</v>
      </c>
      <c r="H486" s="130">
        <v>1</v>
      </c>
    </row>
    <row r="487" spans="1:24" x14ac:dyDescent="0.5">
      <c r="A487" s="129" t="s">
        <v>408</v>
      </c>
      <c r="B487" s="129">
        <v>0</v>
      </c>
      <c r="C487" s="129">
        <v>2035</v>
      </c>
      <c r="D487" s="130" t="s">
        <v>407</v>
      </c>
      <c r="E487" s="130" t="s">
        <v>407</v>
      </c>
      <c r="F487" s="130" t="s">
        <v>265</v>
      </c>
      <c r="H487" s="130">
        <v>5</v>
      </c>
    </row>
    <row r="488" spans="1:24" x14ac:dyDescent="0.5">
      <c r="A488" s="129" t="s">
        <v>408</v>
      </c>
      <c r="B488" s="129">
        <v>0</v>
      </c>
      <c r="C488" s="129">
        <v>2035</v>
      </c>
      <c r="D488" s="130" t="s">
        <v>407</v>
      </c>
      <c r="E488" s="130" t="s">
        <v>407</v>
      </c>
      <c r="F488" s="130" t="s">
        <v>208</v>
      </c>
      <c r="H488" s="130">
        <v>20</v>
      </c>
    </row>
    <row r="489" spans="1:24" x14ac:dyDescent="0.5">
      <c r="A489" s="129" t="s">
        <v>408</v>
      </c>
      <c r="B489" s="129">
        <v>0</v>
      </c>
      <c r="C489" s="129">
        <v>2035</v>
      </c>
      <c r="D489" s="130" t="s">
        <v>407</v>
      </c>
      <c r="E489" s="130" t="s">
        <v>407</v>
      </c>
      <c r="F489" s="130" t="s">
        <v>211</v>
      </c>
      <c r="H489" s="130">
        <v>25</v>
      </c>
    </row>
    <row r="490" spans="1:24" x14ac:dyDescent="0.5">
      <c r="A490" s="129" t="s">
        <v>408</v>
      </c>
      <c r="B490" s="129">
        <v>0</v>
      </c>
      <c r="C490" s="129">
        <v>2035</v>
      </c>
      <c r="D490" s="130" t="s">
        <v>407</v>
      </c>
      <c r="E490" s="130" t="s">
        <v>407</v>
      </c>
      <c r="F490" s="130" t="s">
        <v>214</v>
      </c>
      <c r="H490" s="130">
        <v>25</v>
      </c>
    </row>
    <row r="491" spans="1:24" x14ac:dyDescent="0.5">
      <c r="A491" s="129" t="s">
        <v>408</v>
      </c>
      <c r="B491" s="129">
        <v>0</v>
      </c>
      <c r="C491" s="129">
        <v>2035</v>
      </c>
      <c r="D491" s="130" t="s">
        <v>407</v>
      </c>
      <c r="E491" s="130" t="s">
        <v>407</v>
      </c>
      <c r="F491" s="130" t="s">
        <v>217</v>
      </c>
      <c r="H491" s="130">
        <v>14</v>
      </c>
    </row>
    <row r="492" spans="1:24" x14ac:dyDescent="0.5">
      <c r="A492" s="129" t="s">
        <v>408</v>
      </c>
      <c r="B492" s="129">
        <v>0</v>
      </c>
      <c r="C492" s="129">
        <v>2035</v>
      </c>
      <c r="D492" s="130" t="s">
        <v>407</v>
      </c>
      <c r="E492" s="130" t="s">
        <v>407</v>
      </c>
      <c r="F492" s="130" t="s">
        <v>219</v>
      </c>
      <c r="H492" s="130">
        <v>7</v>
      </c>
    </row>
    <row r="493" spans="1:24" x14ac:dyDescent="0.5">
      <c r="A493" s="129" t="s">
        <v>408</v>
      </c>
      <c r="B493" s="129">
        <v>0</v>
      </c>
      <c r="C493" s="129">
        <v>2035</v>
      </c>
      <c r="D493" s="130" t="s">
        <v>407</v>
      </c>
      <c r="E493" s="130" t="s">
        <v>407</v>
      </c>
      <c r="F493" s="130" t="s">
        <v>222</v>
      </c>
      <c r="H493" s="130">
        <v>8</v>
      </c>
    </row>
    <row r="494" spans="1:24" x14ac:dyDescent="0.5">
      <c r="A494" s="129" t="s">
        <v>408</v>
      </c>
      <c r="B494" s="129">
        <v>0</v>
      </c>
      <c r="C494" s="129">
        <v>2036</v>
      </c>
      <c r="D494" s="130" t="s">
        <v>407</v>
      </c>
      <c r="E494" s="130" t="s">
        <v>407</v>
      </c>
      <c r="F494" s="130" t="s">
        <v>446</v>
      </c>
      <c r="H494" s="130">
        <v>1</v>
      </c>
      <c r="I494" s="130">
        <v>15533.3076171875</v>
      </c>
      <c r="L494" s="130">
        <v>96406.3828125</v>
      </c>
      <c r="M494" s="130">
        <v>3503.8564453125</v>
      </c>
      <c r="N494" s="130">
        <v>7862.17041015625</v>
      </c>
      <c r="O494" s="130">
        <v>1104.83264160156</v>
      </c>
      <c r="P494" s="130">
        <v>8709.287109375</v>
      </c>
      <c r="S494" s="130">
        <v>1009.11065673828</v>
      </c>
      <c r="U494" s="130">
        <v>5045.55322265625</v>
      </c>
      <c r="V494" s="130">
        <v>59376.234375</v>
      </c>
      <c r="W494" s="130">
        <v>4313.623046875</v>
      </c>
      <c r="X494" s="130">
        <v>3605.08642578125</v>
      </c>
    </row>
    <row r="495" spans="1:24" x14ac:dyDescent="0.5">
      <c r="A495" s="129" t="s">
        <v>408</v>
      </c>
      <c r="B495" s="129">
        <v>0</v>
      </c>
      <c r="C495" s="129">
        <v>2036</v>
      </c>
      <c r="D495" s="130" t="s">
        <v>407</v>
      </c>
      <c r="E495" s="130" t="s">
        <v>407</v>
      </c>
      <c r="F495" s="130" t="s">
        <v>422</v>
      </c>
      <c r="G495" s="130">
        <v>1</v>
      </c>
      <c r="H495" s="130">
        <v>1</v>
      </c>
    </row>
    <row r="496" spans="1:24" x14ac:dyDescent="0.5">
      <c r="A496" s="129" t="s">
        <v>408</v>
      </c>
      <c r="B496" s="129">
        <v>0</v>
      </c>
      <c r="C496" s="129">
        <v>2036</v>
      </c>
      <c r="D496" s="130" t="s">
        <v>407</v>
      </c>
      <c r="E496" s="130" t="s">
        <v>407</v>
      </c>
      <c r="F496" s="130" t="s">
        <v>265</v>
      </c>
      <c r="H496" s="130">
        <v>5</v>
      </c>
    </row>
    <row r="497" spans="1:24" x14ac:dyDescent="0.5">
      <c r="A497" s="129" t="s">
        <v>408</v>
      </c>
      <c r="B497" s="129">
        <v>0</v>
      </c>
      <c r="C497" s="129">
        <v>2036</v>
      </c>
      <c r="D497" s="130" t="s">
        <v>407</v>
      </c>
      <c r="E497" s="130" t="s">
        <v>407</v>
      </c>
      <c r="F497" s="130" t="s">
        <v>208</v>
      </c>
      <c r="H497" s="130">
        <v>20</v>
      </c>
    </row>
    <row r="498" spans="1:24" x14ac:dyDescent="0.5">
      <c r="A498" s="129" t="s">
        <v>408</v>
      </c>
      <c r="B498" s="129">
        <v>0</v>
      </c>
      <c r="C498" s="129">
        <v>2036</v>
      </c>
      <c r="D498" s="130" t="s">
        <v>407</v>
      </c>
      <c r="E498" s="130" t="s">
        <v>407</v>
      </c>
      <c r="F498" s="130" t="s">
        <v>211</v>
      </c>
      <c r="H498" s="130">
        <v>25</v>
      </c>
    </row>
    <row r="499" spans="1:24" x14ac:dyDescent="0.5">
      <c r="A499" s="129" t="s">
        <v>408</v>
      </c>
      <c r="B499" s="129">
        <v>0</v>
      </c>
      <c r="C499" s="129">
        <v>2036</v>
      </c>
      <c r="D499" s="130" t="s">
        <v>407</v>
      </c>
      <c r="E499" s="130" t="s">
        <v>407</v>
      </c>
      <c r="F499" s="130" t="s">
        <v>214</v>
      </c>
      <c r="H499" s="130">
        <v>25</v>
      </c>
    </row>
    <row r="500" spans="1:24" x14ac:dyDescent="0.5">
      <c r="A500" s="129" t="s">
        <v>408</v>
      </c>
      <c r="B500" s="129">
        <v>0</v>
      </c>
      <c r="C500" s="129">
        <v>2036</v>
      </c>
      <c r="D500" s="130" t="s">
        <v>407</v>
      </c>
      <c r="E500" s="130" t="s">
        <v>407</v>
      </c>
      <c r="F500" s="130" t="s">
        <v>217</v>
      </c>
      <c r="H500" s="130">
        <v>14</v>
      </c>
    </row>
    <row r="501" spans="1:24" x14ac:dyDescent="0.5">
      <c r="A501" s="129" t="s">
        <v>408</v>
      </c>
      <c r="B501" s="129">
        <v>0</v>
      </c>
      <c r="C501" s="129">
        <v>2036</v>
      </c>
      <c r="D501" s="130" t="s">
        <v>407</v>
      </c>
      <c r="E501" s="130" t="s">
        <v>407</v>
      </c>
      <c r="F501" s="130" t="s">
        <v>219</v>
      </c>
      <c r="H501" s="130">
        <v>7</v>
      </c>
    </row>
    <row r="502" spans="1:24" x14ac:dyDescent="0.5">
      <c r="A502" s="129" t="s">
        <v>408</v>
      </c>
      <c r="B502" s="129">
        <v>0</v>
      </c>
      <c r="C502" s="129">
        <v>2036</v>
      </c>
      <c r="D502" s="130" t="s">
        <v>407</v>
      </c>
      <c r="E502" s="130" t="s">
        <v>407</v>
      </c>
      <c r="F502" s="130" t="s">
        <v>222</v>
      </c>
      <c r="H502" s="130">
        <v>8</v>
      </c>
    </row>
    <row r="503" spans="1:24" x14ac:dyDescent="0.5">
      <c r="A503" s="129" t="s">
        <v>408</v>
      </c>
      <c r="B503" s="129">
        <v>0</v>
      </c>
      <c r="C503" s="129">
        <v>2037</v>
      </c>
      <c r="D503" s="130" t="s">
        <v>407</v>
      </c>
      <c r="E503" s="130" t="s">
        <v>407</v>
      </c>
      <c r="F503" s="130" t="s">
        <v>446</v>
      </c>
      <c r="H503" s="130">
        <v>1</v>
      </c>
      <c r="I503" s="130">
        <v>15874.3603515625</v>
      </c>
      <c r="L503" s="130">
        <v>91902.5859375</v>
      </c>
      <c r="M503" s="130">
        <v>3503.8564453125</v>
      </c>
      <c r="N503" s="130">
        <v>7448.37158203125</v>
      </c>
      <c r="O503" s="130">
        <v>999.93463134765602</v>
      </c>
      <c r="P503" s="130">
        <v>9709.2216796875</v>
      </c>
      <c r="S503" s="130">
        <v>1009.11065673828</v>
      </c>
      <c r="U503" s="130">
        <v>5045.55322265625</v>
      </c>
      <c r="V503" s="130">
        <v>58625.1796875</v>
      </c>
      <c r="W503" s="130">
        <v>4313.623046875</v>
      </c>
      <c r="X503" s="130">
        <v>3562.57397460938</v>
      </c>
    </row>
    <row r="504" spans="1:24" x14ac:dyDescent="0.5">
      <c r="A504" s="129" t="s">
        <v>408</v>
      </c>
      <c r="B504" s="129">
        <v>0</v>
      </c>
      <c r="C504" s="129">
        <v>2037</v>
      </c>
      <c r="D504" s="130" t="s">
        <v>407</v>
      </c>
      <c r="E504" s="130" t="s">
        <v>407</v>
      </c>
      <c r="F504" s="130" t="s">
        <v>423</v>
      </c>
      <c r="G504" s="130">
        <v>1</v>
      </c>
      <c r="H504" s="130">
        <v>1</v>
      </c>
    </row>
    <row r="505" spans="1:24" x14ac:dyDescent="0.5">
      <c r="A505" s="129" t="s">
        <v>408</v>
      </c>
      <c r="B505" s="129">
        <v>0</v>
      </c>
      <c r="C505" s="129">
        <v>2037</v>
      </c>
      <c r="D505" s="130" t="s">
        <v>407</v>
      </c>
      <c r="E505" s="130" t="s">
        <v>407</v>
      </c>
      <c r="F505" s="130" t="s">
        <v>265</v>
      </c>
      <c r="H505" s="130">
        <v>5</v>
      </c>
    </row>
    <row r="506" spans="1:24" x14ac:dyDescent="0.5">
      <c r="A506" s="129" t="s">
        <v>408</v>
      </c>
      <c r="B506" s="129">
        <v>0</v>
      </c>
      <c r="C506" s="129">
        <v>2037</v>
      </c>
      <c r="D506" s="130" t="s">
        <v>407</v>
      </c>
      <c r="E506" s="130" t="s">
        <v>407</v>
      </c>
      <c r="F506" s="130" t="s">
        <v>208</v>
      </c>
      <c r="H506" s="130">
        <v>20</v>
      </c>
    </row>
    <row r="507" spans="1:24" x14ac:dyDescent="0.5">
      <c r="A507" s="129" t="s">
        <v>408</v>
      </c>
      <c r="B507" s="129">
        <v>0</v>
      </c>
      <c r="C507" s="129">
        <v>2037</v>
      </c>
      <c r="D507" s="130" t="s">
        <v>407</v>
      </c>
      <c r="E507" s="130" t="s">
        <v>407</v>
      </c>
      <c r="F507" s="130" t="s">
        <v>211</v>
      </c>
      <c r="H507" s="130">
        <v>25</v>
      </c>
    </row>
    <row r="508" spans="1:24" x14ac:dyDescent="0.5">
      <c r="A508" s="129" t="s">
        <v>408</v>
      </c>
      <c r="B508" s="129">
        <v>0</v>
      </c>
      <c r="C508" s="129">
        <v>2037</v>
      </c>
      <c r="D508" s="130" t="s">
        <v>407</v>
      </c>
      <c r="E508" s="130" t="s">
        <v>407</v>
      </c>
      <c r="F508" s="130" t="s">
        <v>214</v>
      </c>
      <c r="H508" s="130">
        <v>25</v>
      </c>
    </row>
    <row r="509" spans="1:24" x14ac:dyDescent="0.5">
      <c r="A509" s="129" t="s">
        <v>408</v>
      </c>
      <c r="B509" s="129">
        <v>0</v>
      </c>
      <c r="C509" s="129">
        <v>2037</v>
      </c>
      <c r="D509" s="130" t="s">
        <v>407</v>
      </c>
      <c r="E509" s="130" t="s">
        <v>407</v>
      </c>
      <c r="F509" s="130" t="s">
        <v>217</v>
      </c>
      <c r="H509" s="130">
        <v>14</v>
      </c>
    </row>
    <row r="510" spans="1:24" x14ac:dyDescent="0.5">
      <c r="A510" s="129" t="s">
        <v>408</v>
      </c>
      <c r="B510" s="129">
        <v>0</v>
      </c>
      <c r="C510" s="129">
        <v>2037</v>
      </c>
      <c r="D510" s="130" t="s">
        <v>407</v>
      </c>
      <c r="E510" s="130" t="s">
        <v>407</v>
      </c>
      <c r="F510" s="130" t="s">
        <v>219</v>
      </c>
      <c r="H510" s="130">
        <v>7</v>
      </c>
    </row>
    <row r="511" spans="1:24" x14ac:dyDescent="0.5">
      <c r="A511" s="129" t="s">
        <v>408</v>
      </c>
      <c r="B511" s="129">
        <v>0</v>
      </c>
      <c r="C511" s="129">
        <v>2037</v>
      </c>
      <c r="D511" s="130" t="s">
        <v>407</v>
      </c>
      <c r="E511" s="130" t="s">
        <v>407</v>
      </c>
      <c r="F511" s="130" t="s">
        <v>222</v>
      </c>
      <c r="H511" s="130">
        <v>8</v>
      </c>
    </row>
    <row r="512" spans="1:24" x14ac:dyDescent="0.5">
      <c r="A512" s="129" t="s">
        <v>408</v>
      </c>
      <c r="B512" s="129">
        <v>0</v>
      </c>
      <c r="C512" s="129">
        <v>2038</v>
      </c>
      <c r="D512" s="130" t="s">
        <v>407</v>
      </c>
      <c r="E512" s="130" t="s">
        <v>407</v>
      </c>
      <c r="F512" s="130" t="s">
        <v>446</v>
      </c>
      <c r="H512" s="130">
        <v>1</v>
      </c>
      <c r="I512" s="130">
        <v>16222.8427734375</v>
      </c>
      <c r="L512" s="130">
        <v>87398.7890625</v>
      </c>
      <c r="M512" s="130">
        <v>3503.8564453125</v>
      </c>
      <c r="N512" s="130">
        <v>7448.37158203125</v>
      </c>
      <c r="O512" s="130">
        <v>999.93463134765602</v>
      </c>
      <c r="P512" s="130">
        <v>10709.15625</v>
      </c>
      <c r="S512" s="130">
        <v>1009.11065673828</v>
      </c>
      <c r="U512" s="130">
        <v>5045.55322265625</v>
      </c>
      <c r="V512" s="130">
        <v>57829.0625</v>
      </c>
      <c r="W512" s="130">
        <v>4313.623046875</v>
      </c>
      <c r="X512" s="130">
        <v>3517.5107421875</v>
      </c>
    </row>
    <row r="513" spans="1:24" x14ac:dyDescent="0.5">
      <c r="A513" s="129" t="s">
        <v>408</v>
      </c>
      <c r="B513" s="129">
        <v>0</v>
      </c>
      <c r="C513" s="129">
        <v>2038</v>
      </c>
      <c r="D513" s="130" t="s">
        <v>407</v>
      </c>
      <c r="E513" s="130" t="s">
        <v>407</v>
      </c>
      <c r="F513" s="130" t="s">
        <v>424</v>
      </c>
      <c r="G513" s="130">
        <v>1</v>
      </c>
      <c r="H513" s="130">
        <v>1</v>
      </c>
    </row>
    <row r="514" spans="1:24" x14ac:dyDescent="0.5">
      <c r="A514" s="129" t="s">
        <v>408</v>
      </c>
      <c r="B514" s="129">
        <v>0</v>
      </c>
      <c r="C514" s="129">
        <v>2038</v>
      </c>
      <c r="D514" s="130" t="s">
        <v>407</v>
      </c>
      <c r="E514" s="130" t="s">
        <v>407</v>
      </c>
      <c r="F514" s="130" t="s">
        <v>265</v>
      </c>
      <c r="H514" s="130">
        <v>5</v>
      </c>
    </row>
    <row r="515" spans="1:24" x14ac:dyDescent="0.5">
      <c r="A515" s="129" t="s">
        <v>408</v>
      </c>
      <c r="B515" s="129">
        <v>0</v>
      </c>
      <c r="C515" s="129">
        <v>2038</v>
      </c>
      <c r="D515" s="130" t="s">
        <v>407</v>
      </c>
      <c r="E515" s="130" t="s">
        <v>407</v>
      </c>
      <c r="F515" s="130" t="s">
        <v>208</v>
      </c>
      <c r="H515" s="130">
        <v>20</v>
      </c>
    </row>
    <row r="516" spans="1:24" x14ac:dyDescent="0.5">
      <c r="A516" s="129" t="s">
        <v>408</v>
      </c>
      <c r="B516" s="129">
        <v>0</v>
      </c>
      <c r="C516" s="129">
        <v>2038</v>
      </c>
      <c r="D516" s="130" t="s">
        <v>407</v>
      </c>
      <c r="E516" s="130" t="s">
        <v>407</v>
      </c>
      <c r="F516" s="130" t="s">
        <v>211</v>
      </c>
      <c r="H516" s="130">
        <v>25</v>
      </c>
    </row>
    <row r="517" spans="1:24" x14ac:dyDescent="0.5">
      <c r="A517" s="129" t="s">
        <v>408</v>
      </c>
      <c r="B517" s="129">
        <v>0</v>
      </c>
      <c r="C517" s="129">
        <v>2038</v>
      </c>
      <c r="D517" s="130" t="s">
        <v>407</v>
      </c>
      <c r="E517" s="130" t="s">
        <v>407</v>
      </c>
      <c r="F517" s="130" t="s">
        <v>214</v>
      </c>
      <c r="H517" s="130">
        <v>25</v>
      </c>
    </row>
    <row r="518" spans="1:24" x14ac:dyDescent="0.5">
      <c r="A518" s="129" t="s">
        <v>408</v>
      </c>
      <c r="B518" s="129">
        <v>0</v>
      </c>
      <c r="C518" s="129">
        <v>2038</v>
      </c>
      <c r="D518" s="130" t="s">
        <v>407</v>
      </c>
      <c r="E518" s="130" t="s">
        <v>407</v>
      </c>
      <c r="F518" s="130" t="s">
        <v>217</v>
      </c>
      <c r="H518" s="130">
        <v>14</v>
      </c>
    </row>
    <row r="519" spans="1:24" x14ac:dyDescent="0.5">
      <c r="A519" s="129" t="s">
        <v>408</v>
      </c>
      <c r="B519" s="129">
        <v>0</v>
      </c>
      <c r="C519" s="129">
        <v>2038</v>
      </c>
      <c r="D519" s="130" t="s">
        <v>407</v>
      </c>
      <c r="E519" s="130" t="s">
        <v>407</v>
      </c>
      <c r="F519" s="130" t="s">
        <v>219</v>
      </c>
      <c r="H519" s="130">
        <v>7</v>
      </c>
    </row>
    <row r="520" spans="1:24" x14ac:dyDescent="0.5">
      <c r="A520" s="129" t="s">
        <v>408</v>
      </c>
      <c r="B520" s="129">
        <v>0</v>
      </c>
      <c r="C520" s="129">
        <v>2038</v>
      </c>
      <c r="D520" s="130" t="s">
        <v>407</v>
      </c>
      <c r="E520" s="130" t="s">
        <v>407</v>
      </c>
      <c r="F520" s="130" t="s">
        <v>222</v>
      </c>
      <c r="H520" s="130">
        <v>8</v>
      </c>
    </row>
    <row r="521" spans="1:24" x14ac:dyDescent="0.5">
      <c r="A521" s="129" t="s">
        <v>408</v>
      </c>
      <c r="B521" s="129">
        <v>0</v>
      </c>
      <c r="C521" s="129">
        <v>2039</v>
      </c>
      <c r="D521" s="130" t="s">
        <v>407</v>
      </c>
      <c r="E521" s="130" t="s">
        <v>407</v>
      </c>
      <c r="F521" s="130" t="s">
        <v>446</v>
      </c>
      <c r="H521" s="130">
        <v>1</v>
      </c>
      <c r="I521" s="130">
        <v>16596.751953125</v>
      </c>
      <c r="L521" s="130">
        <v>82894.9921875</v>
      </c>
      <c r="M521" s="130">
        <v>3503.8564453125</v>
      </c>
      <c r="N521" s="130">
        <v>7448.37158203125</v>
      </c>
      <c r="O521" s="130">
        <v>999.93463134765602</v>
      </c>
      <c r="P521" s="130">
        <v>11709.0908203125</v>
      </c>
      <c r="S521" s="130">
        <v>1009.11065673828</v>
      </c>
      <c r="U521" s="130">
        <v>5045.55322265625</v>
      </c>
      <c r="V521" s="130">
        <v>56985.1796875</v>
      </c>
      <c r="W521" s="130">
        <v>4313.623046875</v>
      </c>
      <c r="X521" s="130">
        <v>3469.74365234375</v>
      </c>
    </row>
    <row r="522" spans="1:24" x14ac:dyDescent="0.5">
      <c r="A522" s="129" t="s">
        <v>408</v>
      </c>
      <c r="B522" s="129">
        <v>0</v>
      </c>
      <c r="C522" s="129">
        <v>2039</v>
      </c>
      <c r="D522" s="130" t="s">
        <v>407</v>
      </c>
      <c r="E522" s="130" t="s">
        <v>407</v>
      </c>
      <c r="F522" s="130" t="s">
        <v>425</v>
      </c>
      <c r="G522" s="130">
        <v>1</v>
      </c>
      <c r="H522" s="130">
        <v>1</v>
      </c>
    </row>
    <row r="523" spans="1:24" x14ac:dyDescent="0.5">
      <c r="A523" s="129" t="s">
        <v>408</v>
      </c>
      <c r="B523" s="129">
        <v>0</v>
      </c>
      <c r="C523" s="129">
        <v>2039</v>
      </c>
      <c r="D523" s="130" t="s">
        <v>407</v>
      </c>
      <c r="E523" s="130" t="s">
        <v>407</v>
      </c>
      <c r="F523" s="130" t="s">
        <v>265</v>
      </c>
      <c r="H523" s="130">
        <v>5</v>
      </c>
    </row>
    <row r="524" spans="1:24" x14ac:dyDescent="0.5">
      <c r="A524" s="129" t="s">
        <v>408</v>
      </c>
      <c r="B524" s="129">
        <v>0</v>
      </c>
      <c r="C524" s="129">
        <v>2039</v>
      </c>
      <c r="D524" s="130" t="s">
        <v>407</v>
      </c>
      <c r="E524" s="130" t="s">
        <v>407</v>
      </c>
      <c r="F524" s="130" t="s">
        <v>208</v>
      </c>
      <c r="H524" s="130">
        <v>20</v>
      </c>
    </row>
    <row r="525" spans="1:24" x14ac:dyDescent="0.5">
      <c r="A525" s="129" t="s">
        <v>408</v>
      </c>
      <c r="B525" s="129">
        <v>0</v>
      </c>
      <c r="C525" s="129">
        <v>2039</v>
      </c>
      <c r="D525" s="130" t="s">
        <v>407</v>
      </c>
      <c r="E525" s="130" t="s">
        <v>407</v>
      </c>
      <c r="F525" s="130" t="s">
        <v>211</v>
      </c>
      <c r="H525" s="130">
        <v>25</v>
      </c>
    </row>
    <row r="526" spans="1:24" x14ac:dyDescent="0.5">
      <c r="A526" s="129" t="s">
        <v>408</v>
      </c>
      <c r="B526" s="129">
        <v>0</v>
      </c>
      <c r="C526" s="129">
        <v>2039</v>
      </c>
      <c r="D526" s="130" t="s">
        <v>407</v>
      </c>
      <c r="E526" s="130" t="s">
        <v>407</v>
      </c>
      <c r="F526" s="130" t="s">
        <v>214</v>
      </c>
      <c r="H526" s="130">
        <v>25</v>
      </c>
    </row>
    <row r="527" spans="1:24" x14ac:dyDescent="0.5">
      <c r="A527" s="129" t="s">
        <v>408</v>
      </c>
      <c r="B527" s="129">
        <v>0</v>
      </c>
      <c r="C527" s="129">
        <v>2039</v>
      </c>
      <c r="D527" s="130" t="s">
        <v>407</v>
      </c>
      <c r="E527" s="130" t="s">
        <v>407</v>
      </c>
      <c r="F527" s="130" t="s">
        <v>217</v>
      </c>
      <c r="H527" s="130">
        <v>14</v>
      </c>
    </row>
    <row r="528" spans="1:24" x14ac:dyDescent="0.5">
      <c r="A528" s="129" t="s">
        <v>408</v>
      </c>
      <c r="B528" s="129">
        <v>0</v>
      </c>
      <c r="C528" s="129">
        <v>2039</v>
      </c>
      <c r="D528" s="130" t="s">
        <v>407</v>
      </c>
      <c r="E528" s="130" t="s">
        <v>407</v>
      </c>
      <c r="F528" s="130" t="s">
        <v>219</v>
      </c>
      <c r="H528" s="130">
        <v>7</v>
      </c>
    </row>
    <row r="529" spans="1:24" x14ac:dyDescent="0.5">
      <c r="A529" s="129" t="s">
        <v>408</v>
      </c>
      <c r="B529" s="129">
        <v>0</v>
      </c>
      <c r="C529" s="129">
        <v>2039</v>
      </c>
      <c r="D529" s="130" t="s">
        <v>407</v>
      </c>
      <c r="E529" s="130" t="s">
        <v>407</v>
      </c>
      <c r="F529" s="130" t="s">
        <v>222</v>
      </c>
      <c r="H529" s="130">
        <v>8</v>
      </c>
    </row>
    <row r="530" spans="1:24" x14ac:dyDescent="0.5">
      <c r="A530" s="129" t="s">
        <v>408</v>
      </c>
      <c r="B530" s="129">
        <v>0</v>
      </c>
      <c r="C530" s="129">
        <v>2040</v>
      </c>
      <c r="D530" s="130" t="s">
        <v>407</v>
      </c>
      <c r="E530" s="130" t="s">
        <v>407</v>
      </c>
      <c r="F530" s="130" t="s">
        <v>446</v>
      </c>
      <c r="H530" s="130">
        <v>1</v>
      </c>
      <c r="I530" s="130">
        <v>16961.88671875</v>
      </c>
      <c r="L530" s="130">
        <v>78391.1953125</v>
      </c>
      <c r="M530" s="130">
        <v>3503.8564453125</v>
      </c>
      <c r="N530" s="130">
        <v>7448.37158203125</v>
      </c>
      <c r="O530" s="130">
        <v>999.93463134765602</v>
      </c>
      <c r="P530" s="130">
        <v>12709.025390625</v>
      </c>
      <c r="S530" s="130">
        <v>1009.11065673828</v>
      </c>
      <c r="U530" s="130">
        <v>5045.55322265625</v>
      </c>
      <c r="V530" s="130">
        <v>56090.6640625</v>
      </c>
      <c r="W530" s="130">
        <v>4313.623046875</v>
      </c>
      <c r="X530" s="130">
        <v>3419.11059570313</v>
      </c>
    </row>
    <row r="531" spans="1:24" x14ac:dyDescent="0.5">
      <c r="A531" s="129" t="s">
        <v>408</v>
      </c>
      <c r="B531" s="129">
        <v>0</v>
      </c>
      <c r="C531" s="129">
        <v>2040</v>
      </c>
      <c r="D531" s="130" t="s">
        <v>407</v>
      </c>
      <c r="E531" s="130" t="s">
        <v>407</v>
      </c>
      <c r="F531" s="130" t="s">
        <v>426</v>
      </c>
      <c r="G531" s="130">
        <v>1</v>
      </c>
      <c r="H531" s="130">
        <v>1</v>
      </c>
    </row>
    <row r="532" spans="1:24" x14ac:dyDescent="0.5">
      <c r="A532" s="129" t="s">
        <v>408</v>
      </c>
      <c r="B532" s="129">
        <v>0</v>
      </c>
      <c r="C532" s="129">
        <v>2040</v>
      </c>
      <c r="D532" s="130" t="s">
        <v>407</v>
      </c>
      <c r="E532" s="130" t="s">
        <v>407</v>
      </c>
      <c r="F532" s="130" t="s">
        <v>265</v>
      </c>
      <c r="H532" s="130">
        <v>5</v>
      </c>
    </row>
    <row r="533" spans="1:24" x14ac:dyDescent="0.5">
      <c r="A533" s="129" t="s">
        <v>408</v>
      </c>
      <c r="B533" s="129">
        <v>0</v>
      </c>
      <c r="C533" s="129">
        <v>2040</v>
      </c>
      <c r="D533" s="130" t="s">
        <v>407</v>
      </c>
      <c r="E533" s="130" t="s">
        <v>407</v>
      </c>
      <c r="F533" s="130" t="s">
        <v>208</v>
      </c>
      <c r="H533" s="130">
        <v>20</v>
      </c>
    </row>
    <row r="534" spans="1:24" x14ac:dyDescent="0.5">
      <c r="A534" s="129" t="s">
        <v>408</v>
      </c>
      <c r="B534" s="129">
        <v>0</v>
      </c>
      <c r="C534" s="129">
        <v>2040</v>
      </c>
      <c r="D534" s="130" t="s">
        <v>407</v>
      </c>
      <c r="E534" s="130" t="s">
        <v>407</v>
      </c>
      <c r="F534" s="130" t="s">
        <v>211</v>
      </c>
      <c r="H534" s="130">
        <v>25</v>
      </c>
    </row>
    <row r="535" spans="1:24" x14ac:dyDescent="0.5">
      <c r="A535" s="129" t="s">
        <v>408</v>
      </c>
      <c r="B535" s="129">
        <v>0</v>
      </c>
      <c r="C535" s="129">
        <v>2040</v>
      </c>
      <c r="D535" s="130" t="s">
        <v>407</v>
      </c>
      <c r="E535" s="130" t="s">
        <v>407</v>
      </c>
      <c r="F535" s="130" t="s">
        <v>214</v>
      </c>
      <c r="H535" s="130">
        <v>25</v>
      </c>
    </row>
    <row r="536" spans="1:24" x14ac:dyDescent="0.5">
      <c r="A536" s="129" t="s">
        <v>408</v>
      </c>
      <c r="B536" s="129">
        <v>0</v>
      </c>
      <c r="C536" s="129">
        <v>2040</v>
      </c>
      <c r="D536" s="130" t="s">
        <v>407</v>
      </c>
      <c r="E536" s="130" t="s">
        <v>407</v>
      </c>
      <c r="F536" s="130" t="s">
        <v>217</v>
      </c>
      <c r="H536" s="130">
        <v>14</v>
      </c>
    </row>
    <row r="537" spans="1:24" x14ac:dyDescent="0.5">
      <c r="A537" s="129" t="s">
        <v>408</v>
      </c>
      <c r="B537" s="129">
        <v>0</v>
      </c>
      <c r="C537" s="129">
        <v>2040</v>
      </c>
      <c r="D537" s="130" t="s">
        <v>407</v>
      </c>
      <c r="E537" s="130" t="s">
        <v>407</v>
      </c>
      <c r="F537" s="130" t="s">
        <v>219</v>
      </c>
      <c r="H537" s="130">
        <v>7</v>
      </c>
    </row>
    <row r="538" spans="1:24" x14ac:dyDescent="0.5">
      <c r="A538" s="129" t="s">
        <v>408</v>
      </c>
      <c r="B538" s="129">
        <v>0</v>
      </c>
      <c r="C538" s="129">
        <v>2040</v>
      </c>
      <c r="D538" s="130" t="s">
        <v>407</v>
      </c>
      <c r="E538" s="130" t="s">
        <v>407</v>
      </c>
      <c r="F538" s="130" t="s">
        <v>222</v>
      </c>
      <c r="H538" s="130">
        <v>8</v>
      </c>
    </row>
    <row r="539" spans="1:24" x14ac:dyDescent="0.5">
      <c r="A539" s="129" t="s">
        <v>408</v>
      </c>
      <c r="B539" s="129">
        <v>0</v>
      </c>
      <c r="C539" s="129">
        <v>2041</v>
      </c>
      <c r="D539" s="130" t="s">
        <v>407</v>
      </c>
      <c r="E539" s="130" t="s">
        <v>407</v>
      </c>
      <c r="F539" s="130" t="s">
        <v>446</v>
      </c>
      <c r="H539" s="130">
        <v>1</v>
      </c>
      <c r="I539" s="130">
        <v>17318.81640625</v>
      </c>
      <c r="L539" s="130">
        <v>73887.3984375</v>
      </c>
      <c r="M539" s="130">
        <v>3503.8564453125</v>
      </c>
      <c r="N539" s="130">
        <v>7448.37158203125</v>
      </c>
      <c r="O539" s="130">
        <v>999.93463134765602</v>
      </c>
      <c r="P539" s="130">
        <v>13708.9599609375</v>
      </c>
      <c r="S539" s="130">
        <v>1009.11065673828</v>
      </c>
      <c r="U539" s="130">
        <v>5045.55322265625</v>
      </c>
      <c r="V539" s="130">
        <v>55142.4765625</v>
      </c>
      <c r="W539" s="130">
        <v>4313.623046875</v>
      </c>
      <c r="X539" s="130">
        <v>3365.43969726563</v>
      </c>
    </row>
    <row r="540" spans="1:24" x14ac:dyDescent="0.5">
      <c r="A540" s="129" t="s">
        <v>408</v>
      </c>
      <c r="B540" s="129">
        <v>0</v>
      </c>
      <c r="C540" s="129">
        <v>2041</v>
      </c>
      <c r="D540" s="130" t="s">
        <v>407</v>
      </c>
      <c r="E540" s="130" t="s">
        <v>407</v>
      </c>
      <c r="F540" s="130" t="s">
        <v>265</v>
      </c>
      <c r="H540" s="130">
        <v>5</v>
      </c>
    </row>
    <row r="541" spans="1:24" x14ac:dyDescent="0.5">
      <c r="A541" s="129" t="s">
        <v>408</v>
      </c>
      <c r="B541" s="129">
        <v>0</v>
      </c>
      <c r="C541" s="129">
        <v>2041</v>
      </c>
      <c r="D541" s="130" t="s">
        <v>407</v>
      </c>
      <c r="E541" s="130" t="s">
        <v>407</v>
      </c>
      <c r="F541" s="130" t="s">
        <v>208</v>
      </c>
      <c r="H541" s="130">
        <v>20</v>
      </c>
    </row>
    <row r="542" spans="1:24" x14ac:dyDescent="0.5">
      <c r="A542" s="129" t="s">
        <v>408</v>
      </c>
      <c r="B542" s="129">
        <v>0</v>
      </c>
      <c r="C542" s="129">
        <v>2041</v>
      </c>
      <c r="D542" s="130" t="s">
        <v>407</v>
      </c>
      <c r="E542" s="130" t="s">
        <v>407</v>
      </c>
      <c r="F542" s="130" t="s">
        <v>211</v>
      </c>
      <c r="H542" s="130">
        <v>25</v>
      </c>
    </row>
    <row r="543" spans="1:24" x14ac:dyDescent="0.5">
      <c r="A543" s="129" t="s">
        <v>408</v>
      </c>
      <c r="B543" s="129">
        <v>0</v>
      </c>
      <c r="C543" s="129">
        <v>2041</v>
      </c>
      <c r="D543" s="130" t="s">
        <v>407</v>
      </c>
      <c r="E543" s="130" t="s">
        <v>407</v>
      </c>
      <c r="F543" s="130" t="s">
        <v>214</v>
      </c>
      <c r="H543" s="130">
        <v>25</v>
      </c>
    </row>
    <row r="544" spans="1:24" x14ac:dyDescent="0.5">
      <c r="A544" s="129" t="s">
        <v>408</v>
      </c>
      <c r="B544" s="129">
        <v>0</v>
      </c>
      <c r="C544" s="129">
        <v>2041</v>
      </c>
      <c r="D544" s="130" t="s">
        <v>407</v>
      </c>
      <c r="E544" s="130" t="s">
        <v>407</v>
      </c>
      <c r="F544" s="130" t="s">
        <v>217</v>
      </c>
      <c r="H544" s="130">
        <v>14</v>
      </c>
    </row>
    <row r="545" spans="1:24" x14ac:dyDescent="0.5">
      <c r="A545" s="129" t="s">
        <v>408</v>
      </c>
      <c r="B545" s="129">
        <v>0</v>
      </c>
      <c r="C545" s="129">
        <v>2041</v>
      </c>
      <c r="D545" s="130" t="s">
        <v>407</v>
      </c>
      <c r="E545" s="130" t="s">
        <v>407</v>
      </c>
      <c r="F545" s="130" t="s">
        <v>219</v>
      </c>
      <c r="H545" s="130">
        <v>7</v>
      </c>
    </row>
    <row r="546" spans="1:24" x14ac:dyDescent="0.5">
      <c r="A546" s="129" t="s">
        <v>408</v>
      </c>
      <c r="B546" s="129">
        <v>0</v>
      </c>
      <c r="C546" s="129">
        <v>2041</v>
      </c>
      <c r="D546" s="130" t="s">
        <v>407</v>
      </c>
      <c r="E546" s="130" t="s">
        <v>407</v>
      </c>
      <c r="F546" s="130" t="s">
        <v>222</v>
      </c>
      <c r="H546" s="130">
        <v>8</v>
      </c>
    </row>
    <row r="547" spans="1:24" x14ac:dyDescent="0.5">
      <c r="A547" s="129" t="s">
        <v>408</v>
      </c>
      <c r="B547" s="129">
        <v>0</v>
      </c>
      <c r="C547" s="129">
        <v>2041</v>
      </c>
      <c r="D547" s="130" t="s">
        <v>407</v>
      </c>
      <c r="E547" s="130" t="s">
        <v>407</v>
      </c>
      <c r="F547" s="130" t="s">
        <v>341</v>
      </c>
      <c r="G547" s="130">
        <v>6</v>
      </c>
      <c r="H547" s="130">
        <v>6</v>
      </c>
    </row>
    <row r="548" spans="1:24" x14ac:dyDescent="0.5">
      <c r="A548" s="129" t="s">
        <v>408</v>
      </c>
      <c r="B548" s="129">
        <v>0</v>
      </c>
      <c r="C548" s="129">
        <v>2042</v>
      </c>
      <c r="D548" s="130" t="s">
        <v>407</v>
      </c>
      <c r="E548" s="130" t="s">
        <v>407</v>
      </c>
      <c r="F548" s="130" t="s">
        <v>446</v>
      </c>
      <c r="H548" s="130">
        <v>1</v>
      </c>
      <c r="I548" s="130">
        <v>17699.8359375</v>
      </c>
      <c r="L548" s="130">
        <v>69383.6015625</v>
      </c>
      <c r="M548" s="130">
        <v>3503.8564453125</v>
      </c>
      <c r="N548" s="130">
        <v>7448.37158203125</v>
      </c>
      <c r="O548" s="130">
        <v>999.93463134765602</v>
      </c>
      <c r="P548" s="130">
        <v>14708.89453125</v>
      </c>
      <c r="S548" s="130">
        <v>1009.11065673828</v>
      </c>
      <c r="U548" s="130">
        <v>5045.55322265625</v>
      </c>
      <c r="V548" s="130">
        <v>54137.3984375</v>
      </c>
      <c r="W548" s="130">
        <v>4313.623046875</v>
      </c>
      <c r="X548" s="130">
        <v>3308.54858398438</v>
      </c>
    </row>
    <row r="549" spans="1:24" x14ac:dyDescent="0.5">
      <c r="A549" s="129" t="s">
        <v>408</v>
      </c>
      <c r="B549" s="129">
        <v>0</v>
      </c>
      <c r="C549" s="129">
        <v>2042</v>
      </c>
      <c r="D549" s="130" t="s">
        <v>407</v>
      </c>
      <c r="E549" s="130" t="s">
        <v>407</v>
      </c>
      <c r="F549" s="130" t="s">
        <v>265</v>
      </c>
      <c r="H549" s="130">
        <v>5</v>
      </c>
    </row>
    <row r="550" spans="1:24" x14ac:dyDescent="0.5">
      <c r="A550" s="129" t="s">
        <v>408</v>
      </c>
      <c r="B550" s="129">
        <v>0</v>
      </c>
      <c r="C550" s="129">
        <v>2042</v>
      </c>
      <c r="D550" s="130" t="s">
        <v>407</v>
      </c>
      <c r="E550" s="130" t="s">
        <v>407</v>
      </c>
      <c r="F550" s="130" t="s">
        <v>208</v>
      </c>
      <c r="H550" s="130">
        <v>20</v>
      </c>
    </row>
    <row r="551" spans="1:24" x14ac:dyDescent="0.5">
      <c r="A551" s="129" t="s">
        <v>408</v>
      </c>
      <c r="B551" s="129">
        <v>0</v>
      </c>
      <c r="C551" s="129">
        <v>2042</v>
      </c>
      <c r="D551" s="130" t="s">
        <v>407</v>
      </c>
      <c r="E551" s="130" t="s">
        <v>407</v>
      </c>
      <c r="F551" s="130" t="s">
        <v>211</v>
      </c>
      <c r="H551" s="130">
        <v>25</v>
      </c>
    </row>
    <row r="552" spans="1:24" x14ac:dyDescent="0.5">
      <c r="A552" s="129" t="s">
        <v>408</v>
      </c>
      <c r="B552" s="129">
        <v>0</v>
      </c>
      <c r="C552" s="129">
        <v>2042</v>
      </c>
      <c r="D552" s="130" t="s">
        <v>407</v>
      </c>
      <c r="E552" s="130" t="s">
        <v>407</v>
      </c>
      <c r="F552" s="130" t="s">
        <v>214</v>
      </c>
      <c r="H552" s="130">
        <v>25</v>
      </c>
    </row>
    <row r="553" spans="1:24" x14ac:dyDescent="0.5">
      <c r="A553" s="129" t="s">
        <v>408</v>
      </c>
      <c r="B553" s="129">
        <v>0</v>
      </c>
      <c r="C553" s="129">
        <v>2042</v>
      </c>
      <c r="D553" s="130" t="s">
        <v>407</v>
      </c>
      <c r="E553" s="130" t="s">
        <v>407</v>
      </c>
      <c r="F553" s="130" t="s">
        <v>217</v>
      </c>
      <c r="H553" s="130">
        <v>14</v>
      </c>
    </row>
    <row r="554" spans="1:24" x14ac:dyDescent="0.5">
      <c r="A554" s="129" t="s">
        <v>408</v>
      </c>
      <c r="B554" s="129">
        <v>0</v>
      </c>
      <c r="C554" s="129">
        <v>2042</v>
      </c>
      <c r="D554" s="130" t="s">
        <v>407</v>
      </c>
      <c r="E554" s="130" t="s">
        <v>407</v>
      </c>
      <c r="F554" s="130" t="s">
        <v>219</v>
      </c>
      <c r="H554" s="130">
        <v>7</v>
      </c>
    </row>
    <row r="555" spans="1:24" x14ac:dyDescent="0.5">
      <c r="A555" s="129" t="s">
        <v>408</v>
      </c>
      <c r="B555" s="129">
        <v>0</v>
      </c>
      <c r="C555" s="129">
        <v>2042</v>
      </c>
      <c r="D555" s="130" t="s">
        <v>407</v>
      </c>
      <c r="E555" s="130" t="s">
        <v>407</v>
      </c>
      <c r="F555" s="130" t="s">
        <v>222</v>
      </c>
      <c r="H555" s="130">
        <v>8</v>
      </c>
    </row>
    <row r="556" spans="1:24" x14ac:dyDescent="0.5">
      <c r="A556" s="129" t="s">
        <v>408</v>
      </c>
      <c r="B556" s="129">
        <v>0</v>
      </c>
      <c r="C556" s="129">
        <v>2042</v>
      </c>
      <c r="D556" s="130" t="s">
        <v>407</v>
      </c>
      <c r="E556" s="130" t="s">
        <v>407</v>
      </c>
      <c r="F556" s="130" t="s">
        <v>341</v>
      </c>
      <c r="H556" s="130">
        <v>6</v>
      </c>
    </row>
    <row r="557" spans="1:24" x14ac:dyDescent="0.5">
      <c r="A557" s="129" t="s">
        <v>408</v>
      </c>
      <c r="B557" s="129">
        <v>0</v>
      </c>
      <c r="C557" s="129">
        <v>2043</v>
      </c>
      <c r="D557" s="130" t="s">
        <v>407</v>
      </c>
      <c r="E557" s="130" t="s">
        <v>407</v>
      </c>
      <c r="F557" s="130" t="s">
        <v>446</v>
      </c>
      <c r="H557" s="130">
        <v>1</v>
      </c>
      <c r="I557" s="130">
        <v>18088.451171875</v>
      </c>
      <c r="L557" s="130">
        <v>64879.80859375</v>
      </c>
      <c r="M557" s="130">
        <v>3503.8564453125</v>
      </c>
      <c r="N557" s="130">
        <v>7448.37158203125</v>
      </c>
      <c r="O557" s="130">
        <v>999.93463134765602</v>
      </c>
      <c r="P557" s="130">
        <v>15708.8291015625</v>
      </c>
      <c r="S557" s="130">
        <v>1009.11065673828</v>
      </c>
      <c r="U557" s="130">
        <v>5045.55322265625</v>
      </c>
      <c r="V557" s="130">
        <v>53072.015625</v>
      </c>
      <c r="W557" s="130">
        <v>4313.623046875</v>
      </c>
      <c r="X557" s="130">
        <v>3248.24389648438</v>
      </c>
    </row>
    <row r="558" spans="1:24" x14ac:dyDescent="0.5">
      <c r="A558" s="129" t="s">
        <v>408</v>
      </c>
      <c r="B558" s="129">
        <v>0</v>
      </c>
      <c r="C558" s="129">
        <v>2043</v>
      </c>
      <c r="D558" s="130" t="s">
        <v>407</v>
      </c>
      <c r="E558" s="130" t="s">
        <v>407</v>
      </c>
      <c r="F558" s="130" t="s">
        <v>265</v>
      </c>
      <c r="H558" s="130">
        <v>5</v>
      </c>
    </row>
    <row r="559" spans="1:24" x14ac:dyDescent="0.5">
      <c r="A559" s="129" t="s">
        <v>408</v>
      </c>
      <c r="B559" s="129">
        <v>0</v>
      </c>
      <c r="C559" s="129">
        <v>2043</v>
      </c>
      <c r="D559" s="130" t="s">
        <v>407</v>
      </c>
      <c r="E559" s="130" t="s">
        <v>407</v>
      </c>
      <c r="F559" s="130" t="s">
        <v>208</v>
      </c>
      <c r="H559" s="130">
        <v>20</v>
      </c>
    </row>
    <row r="560" spans="1:24" x14ac:dyDescent="0.5">
      <c r="A560" s="129" t="s">
        <v>408</v>
      </c>
      <c r="B560" s="129">
        <v>0</v>
      </c>
      <c r="C560" s="129">
        <v>2043</v>
      </c>
      <c r="D560" s="130" t="s">
        <v>407</v>
      </c>
      <c r="E560" s="130" t="s">
        <v>407</v>
      </c>
      <c r="F560" s="130" t="s">
        <v>211</v>
      </c>
      <c r="H560" s="130">
        <v>25</v>
      </c>
    </row>
    <row r="561" spans="1:24" x14ac:dyDescent="0.5">
      <c r="A561" s="129" t="s">
        <v>408</v>
      </c>
      <c r="B561" s="129">
        <v>0</v>
      </c>
      <c r="C561" s="129">
        <v>2043</v>
      </c>
      <c r="D561" s="130" t="s">
        <v>407</v>
      </c>
      <c r="E561" s="130" t="s">
        <v>407</v>
      </c>
      <c r="F561" s="130" t="s">
        <v>214</v>
      </c>
      <c r="H561" s="130">
        <v>25</v>
      </c>
    </row>
    <row r="562" spans="1:24" x14ac:dyDescent="0.5">
      <c r="A562" s="129" t="s">
        <v>408</v>
      </c>
      <c r="B562" s="129">
        <v>0</v>
      </c>
      <c r="C562" s="129">
        <v>2043</v>
      </c>
      <c r="D562" s="130" t="s">
        <v>407</v>
      </c>
      <c r="E562" s="130" t="s">
        <v>407</v>
      </c>
      <c r="F562" s="130" t="s">
        <v>217</v>
      </c>
      <c r="H562" s="130">
        <v>14</v>
      </c>
    </row>
    <row r="563" spans="1:24" x14ac:dyDescent="0.5">
      <c r="A563" s="129" t="s">
        <v>408</v>
      </c>
      <c r="B563" s="129">
        <v>0</v>
      </c>
      <c r="C563" s="129">
        <v>2043</v>
      </c>
      <c r="D563" s="130" t="s">
        <v>407</v>
      </c>
      <c r="E563" s="130" t="s">
        <v>407</v>
      </c>
      <c r="F563" s="130" t="s">
        <v>219</v>
      </c>
      <c r="H563" s="130">
        <v>7</v>
      </c>
    </row>
    <row r="564" spans="1:24" x14ac:dyDescent="0.5">
      <c r="A564" s="129" t="s">
        <v>408</v>
      </c>
      <c r="B564" s="129">
        <v>0</v>
      </c>
      <c r="C564" s="129">
        <v>2043</v>
      </c>
      <c r="D564" s="130" t="s">
        <v>407</v>
      </c>
      <c r="E564" s="130" t="s">
        <v>407</v>
      </c>
      <c r="F564" s="130" t="s">
        <v>222</v>
      </c>
      <c r="H564" s="130">
        <v>8</v>
      </c>
    </row>
    <row r="565" spans="1:24" x14ac:dyDescent="0.5">
      <c r="A565" s="129" t="s">
        <v>408</v>
      </c>
      <c r="B565" s="129">
        <v>0</v>
      </c>
      <c r="C565" s="129">
        <v>2043</v>
      </c>
      <c r="D565" s="130" t="s">
        <v>407</v>
      </c>
      <c r="E565" s="130" t="s">
        <v>407</v>
      </c>
      <c r="F565" s="130" t="s">
        <v>341</v>
      </c>
      <c r="H565" s="130">
        <v>6</v>
      </c>
    </row>
    <row r="566" spans="1:24" x14ac:dyDescent="0.5">
      <c r="A566" s="129" t="s">
        <v>408</v>
      </c>
      <c r="B566" s="129">
        <v>0</v>
      </c>
      <c r="C566" s="129">
        <v>2044</v>
      </c>
      <c r="D566" s="130" t="s">
        <v>407</v>
      </c>
      <c r="E566" s="130" t="s">
        <v>407</v>
      </c>
      <c r="F566" s="130" t="s">
        <v>446</v>
      </c>
      <c r="H566" s="130">
        <v>1</v>
      </c>
      <c r="I566" s="130">
        <v>18485.537109375</v>
      </c>
      <c r="L566" s="130">
        <v>60376.01953125</v>
      </c>
      <c r="M566" s="130">
        <v>3503.8564453125</v>
      </c>
      <c r="N566" s="130">
        <v>7448.37158203125</v>
      </c>
      <c r="O566" s="130">
        <v>999.93463134765602</v>
      </c>
      <c r="P566" s="130">
        <v>16708.763671875</v>
      </c>
      <c r="S566" s="130">
        <v>1009.11065673828</v>
      </c>
      <c r="U566" s="130">
        <v>5045.55322265625</v>
      </c>
      <c r="V566" s="130">
        <v>51942.7109375</v>
      </c>
      <c r="W566" s="130">
        <v>4313.623046875</v>
      </c>
      <c r="X566" s="130">
        <v>3184.32080078125</v>
      </c>
    </row>
    <row r="567" spans="1:24" x14ac:dyDescent="0.5">
      <c r="A567" s="129" t="s">
        <v>408</v>
      </c>
      <c r="B567" s="129">
        <v>0</v>
      </c>
      <c r="C567" s="129">
        <v>2044</v>
      </c>
      <c r="D567" s="130" t="s">
        <v>407</v>
      </c>
      <c r="E567" s="130" t="s">
        <v>407</v>
      </c>
      <c r="F567" s="130" t="s">
        <v>265</v>
      </c>
      <c r="H567" s="130">
        <v>5</v>
      </c>
    </row>
    <row r="568" spans="1:24" x14ac:dyDescent="0.5">
      <c r="A568" s="129" t="s">
        <v>408</v>
      </c>
      <c r="B568" s="129">
        <v>0</v>
      </c>
      <c r="C568" s="129">
        <v>2044</v>
      </c>
      <c r="D568" s="130" t="s">
        <v>407</v>
      </c>
      <c r="E568" s="130" t="s">
        <v>407</v>
      </c>
      <c r="F568" s="130" t="s">
        <v>208</v>
      </c>
      <c r="H568" s="130">
        <v>20</v>
      </c>
    </row>
    <row r="569" spans="1:24" x14ac:dyDescent="0.5">
      <c r="A569" s="129" t="s">
        <v>408</v>
      </c>
      <c r="B569" s="129">
        <v>0</v>
      </c>
      <c r="C569" s="129">
        <v>2044</v>
      </c>
      <c r="D569" s="130" t="s">
        <v>407</v>
      </c>
      <c r="E569" s="130" t="s">
        <v>407</v>
      </c>
      <c r="F569" s="130" t="s">
        <v>211</v>
      </c>
      <c r="H569" s="130">
        <v>25</v>
      </c>
    </row>
    <row r="570" spans="1:24" x14ac:dyDescent="0.5">
      <c r="A570" s="129" t="s">
        <v>408</v>
      </c>
      <c r="B570" s="129">
        <v>0</v>
      </c>
      <c r="C570" s="129">
        <v>2044</v>
      </c>
      <c r="D570" s="130" t="s">
        <v>407</v>
      </c>
      <c r="E570" s="130" t="s">
        <v>407</v>
      </c>
      <c r="F570" s="130" t="s">
        <v>214</v>
      </c>
      <c r="H570" s="130">
        <v>25</v>
      </c>
    </row>
    <row r="571" spans="1:24" x14ac:dyDescent="0.5">
      <c r="A571" s="129" t="s">
        <v>408</v>
      </c>
      <c r="B571" s="129">
        <v>0</v>
      </c>
      <c r="C571" s="129">
        <v>2044</v>
      </c>
      <c r="D571" s="130" t="s">
        <v>407</v>
      </c>
      <c r="E571" s="130" t="s">
        <v>407</v>
      </c>
      <c r="F571" s="130" t="s">
        <v>217</v>
      </c>
      <c r="H571" s="130">
        <v>14</v>
      </c>
    </row>
    <row r="572" spans="1:24" x14ac:dyDescent="0.5">
      <c r="A572" s="129" t="s">
        <v>408</v>
      </c>
      <c r="B572" s="129">
        <v>0</v>
      </c>
      <c r="C572" s="129">
        <v>2044</v>
      </c>
      <c r="D572" s="130" t="s">
        <v>407</v>
      </c>
      <c r="E572" s="130" t="s">
        <v>407</v>
      </c>
      <c r="F572" s="130" t="s">
        <v>219</v>
      </c>
      <c r="H572" s="130">
        <v>7</v>
      </c>
    </row>
    <row r="573" spans="1:24" x14ac:dyDescent="0.5">
      <c r="A573" s="129" t="s">
        <v>408</v>
      </c>
      <c r="B573" s="129">
        <v>0</v>
      </c>
      <c r="C573" s="129">
        <v>2044</v>
      </c>
      <c r="D573" s="130" t="s">
        <v>407</v>
      </c>
      <c r="E573" s="130" t="s">
        <v>407</v>
      </c>
      <c r="F573" s="130" t="s">
        <v>222</v>
      </c>
      <c r="H573" s="130">
        <v>8</v>
      </c>
    </row>
    <row r="574" spans="1:24" x14ac:dyDescent="0.5">
      <c r="A574" s="129" t="s">
        <v>408</v>
      </c>
      <c r="B574" s="129">
        <v>0</v>
      </c>
      <c r="C574" s="129">
        <v>2044</v>
      </c>
      <c r="D574" s="130" t="s">
        <v>407</v>
      </c>
      <c r="E574" s="130" t="s">
        <v>407</v>
      </c>
      <c r="F574" s="130" t="s">
        <v>341</v>
      </c>
      <c r="H574" s="130">
        <v>6</v>
      </c>
    </row>
    <row r="575" spans="1:24" x14ac:dyDescent="0.5">
      <c r="A575" s="129" t="s">
        <v>408</v>
      </c>
      <c r="B575" s="129">
        <v>0</v>
      </c>
      <c r="C575" s="129">
        <v>2045</v>
      </c>
      <c r="D575" s="130" t="s">
        <v>407</v>
      </c>
      <c r="E575" s="130" t="s">
        <v>407</v>
      </c>
      <c r="F575" s="130" t="s">
        <v>446</v>
      </c>
      <c r="H575" s="130">
        <v>1</v>
      </c>
      <c r="I575" s="130">
        <v>18911.609375</v>
      </c>
      <c r="L575" s="130">
        <v>55872.23046875</v>
      </c>
      <c r="M575" s="130">
        <v>3503.8564453125</v>
      </c>
      <c r="N575" s="130">
        <v>7448.37158203125</v>
      </c>
      <c r="O575" s="130">
        <v>999.93463134765602</v>
      </c>
      <c r="P575" s="130">
        <v>17708.69921875</v>
      </c>
      <c r="S575" s="130">
        <v>1009.11065673828</v>
      </c>
      <c r="U575" s="130">
        <v>5045.55322265625</v>
      </c>
      <c r="V575" s="130">
        <v>50745.6484375</v>
      </c>
      <c r="W575" s="130">
        <v>4313.623046875</v>
      </c>
      <c r="X575" s="130">
        <v>3116.5625</v>
      </c>
    </row>
    <row r="576" spans="1:24" x14ac:dyDescent="0.5">
      <c r="A576" s="129" t="s">
        <v>408</v>
      </c>
      <c r="B576" s="129">
        <v>0</v>
      </c>
      <c r="C576" s="129">
        <v>2045</v>
      </c>
      <c r="D576" s="130" t="s">
        <v>407</v>
      </c>
      <c r="E576" s="130" t="s">
        <v>407</v>
      </c>
      <c r="F576" s="130" t="s">
        <v>265</v>
      </c>
      <c r="H576" s="130">
        <v>5</v>
      </c>
    </row>
    <row r="577" spans="1:24" x14ac:dyDescent="0.5">
      <c r="A577" s="129" t="s">
        <v>408</v>
      </c>
      <c r="B577" s="129">
        <v>0</v>
      </c>
      <c r="C577" s="129">
        <v>2045</v>
      </c>
      <c r="D577" s="130" t="s">
        <v>407</v>
      </c>
      <c r="E577" s="130" t="s">
        <v>407</v>
      </c>
      <c r="F577" s="130" t="s">
        <v>208</v>
      </c>
      <c r="H577" s="130">
        <v>20</v>
      </c>
    </row>
    <row r="578" spans="1:24" x14ac:dyDescent="0.5">
      <c r="A578" s="129" t="s">
        <v>408</v>
      </c>
      <c r="B578" s="129">
        <v>0</v>
      </c>
      <c r="C578" s="129">
        <v>2045</v>
      </c>
      <c r="D578" s="130" t="s">
        <v>407</v>
      </c>
      <c r="E578" s="130" t="s">
        <v>407</v>
      </c>
      <c r="F578" s="130" t="s">
        <v>211</v>
      </c>
      <c r="H578" s="130">
        <v>25</v>
      </c>
    </row>
    <row r="579" spans="1:24" x14ac:dyDescent="0.5">
      <c r="A579" s="129" t="s">
        <v>408</v>
      </c>
      <c r="B579" s="129">
        <v>0</v>
      </c>
      <c r="C579" s="129">
        <v>2045</v>
      </c>
      <c r="D579" s="130" t="s">
        <v>407</v>
      </c>
      <c r="E579" s="130" t="s">
        <v>407</v>
      </c>
      <c r="F579" s="130" t="s">
        <v>214</v>
      </c>
      <c r="H579" s="130">
        <v>25</v>
      </c>
    </row>
    <row r="580" spans="1:24" x14ac:dyDescent="0.5">
      <c r="A580" s="129" t="s">
        <v>408</v>
      </c>
      <c r="B580" s="129">
        <v>0</v>
      </c>
      <c r="C580" s="129">
        <v>2045</v>
      </c>
      <c r="D580" s="130" t="s">
        <v>407</v>
      </c>
      <c r="E580" s="130" t="s">
        <v>407</v>
      </c>
      <c r="F580" s="130" t="s">
        <v>217</v>
      </c>
      <c r="H580" s="130">
        <v>14</v>
      </c>
    </row>
    <row r="581" spans="1:24" x14ac:dyDescent="0.5">
      <c r="A581" s="129" t="s">
        <v>408</v>
      </c>
      <c r="B581" s="129">
        <v>0</v>
      </c>
      <c r="C581" s="129">
        <v>2045</v>
      </c>
      <c r="D581" s="130" t="s">
        <v>407</v>
      </c>
      <c r="E581" s="130" t="s">
        <v>407</v>
      </c>
      <c r="F581" s="130" t="s">
        <v>219</v>
      </c>
      <c r="H581" s="130">
        <v>7</v>
      </c>
    </row>
    <row r="582" spans="1:24" x14ac:dyDescent="0.5">
      <c r="A582" s="129" t="s">
        <v>408</v>
      </c>
      <c r="B582" s="129">
        <v>0</v>
      </c>
      <c r="C582" s="129">
        <v>2045</v>
      </c>
      <c r="D582" s="130" t="s">
        <v>407</v>
      </c>
      <c r="E582" s="130" t="s">
        <v>407</v>
      </c>
      <c r="F582" s="130" t="s">
        <v>222</v>
      </c>
      <c r="H582" s="130">
        <v>8</v>
      </c>
    </row>
    <row r="583" spans="1:24" x14ac:dyDescent="0.5">
      <c r="A583" s="129" t="s">
        <v>408</v>
      </c>
      <c r="B583" s="129">
        <v>0</v>
      </c>
      <c r="C583" s="129">
        <v>2045</v>
      </c>
      <c r="D583" s="130" t="s">
        <v>407</v>
      </c>
      <c r="E583" s="130" t="s">
        <v>407</v>
      </c>
      <c r="F583" s="130" t="s">
        <v>341</v>
      </c>
      <c r="H583" s="130">
        <v>6</v>
      </c>
    </row>
    <row r="584" spans="1:24" x14ac:dyDescent="0.5">
      <c r="A584" s="129" t="s">
        <v>408</v>
      </c>
      <c r="B584" s="129">
        <v>0</v>
      </c>
      <c r="C584" s="129">
        <v>2046</v>
      </c>
      <c r="D584" s="130" t="s">
        <v>407</v>
      </c>
      <c r="E584" s="130" t="s">
        <v>407</v>
      </c>
      <c r="F584" s="130" t="s">
        <v>446</v>
      </c>
      <c r="H584" s="130">
        <v>1</v>
      </c>
      <c r="I584" s="130">
        <v>19309.564453125</v>
      </c>
      <c r="L584" s="130">
        <v>52312.5234375</v>
      </c>
      <c r="M584" s="130">
        <v>3503.8564453125</v>
      </c>
      <c r="N584" s="130">
        <v>3724.18579101563</v>
      </c>
      <c r="O584" s="130">
        <v>55.853492736816399</v>
      </c>
      <c r="P584" s="130">
        <v>17764.552734375</v>
      </c>
      <c r="S584" s="130">
        <v>1009.11065673828</v>
      </c>
      <c r="U584" s="130">
        <v>5045.55322265625</v>
      </c>
      <c r="V584" s="130">
        <v>49476.7578125</v>
      </c>
      <c r="W584" s="130">
        <v>4313.623046875</v>
      </c>
      <c r="X584" s="130">
        <v>3044.73876953125</v>
      </c>
    </row>
    <row r="585" spans="1:24" x14ac:dyDescent="0.5">
      <c r="A585" s="129" t="s">
        <v>408</v>
      </c>
      <c r="B585" s="129">
        <v>0</v>
      </c>
      <c r="C585" s="129">
        <v>2046</v>
      </c>
      <c r="D585" s="130" t="s">
        <v>407</v>
      </c>
      <c r="E585" s="130" t="s">
        <v>407</v>
      </c>
      <c r="F585" s="130" t="s">
        <v>265</v>
      </c>
      <c r="H585" s="130">
        <v>5</v>
      </c>
    </row>
    <row r="586" spans="1:24" x14ac:dyDescent="0.5">
      <c r="A586" s="129" t="s">
        <v>408</v>
      </c>
      <c r="B586" s="129">
        <v>0</v>
      </c>
      <c r="C586" s="129">
        <v>2046</v>
      </c>
      <c r="D586" s="130" t="s">
        <v>407</v>
      </c>
      <c r="E586" s="130" t="s">
        <v>407</v>
      </c>
      <c r="F586" s="130" t="s">
        <v>208</v>
      </c>
      <c r="H586" s="130">
        <v>20</v>
      </c>
    </row>
    <row r="587" spans="1:24" x14ac:dyDescent="0.5">
      <c r="A587" s="129" t="s">
        <v>408</v>
      </c>
      <c r="B587" s="129">
        <v>0</v>
      </c>
      <c r="C587" s="129">
        <v>2046</v>
      </c>
      <c r="D587" s="130" t="s">
        <v>407</v>
      </c>
      <c r="E587" s="130" t="s">
        <v>407</v>
      </c>
      <c r="F587" s="130" t="s">
        <v>211</v>
      </c>
      <c r="H587" s="130">
        <v>25</v>
      </c>
    </row>
    <row r="588" spans="1:24" x14ac:dyDescent="0.5">
      <c r="A588" s="129" t="s">
        <v>408</v>
      </c>
      <c r="B588" s="129">
        <v>0</v>
      </c>
      <c r="C588" s="129">
        <v>2046</v>
      </c>
      <c r="D588" s="130" t="s">
        <v>407</v>
      </c>
      <c r="E588" s="130" t="s">
        <v>407</v>
      </c>
      <c r="F588" s="130" t="s">
        <v>214</v>
      </c>
      <c r="H588" s="130">
        <v>25</v>
      </c>
    </row>
    <row r="589" spans="1:24" x14ac:dyDescent="0.5">
      <c r="A589" s="129" t="s">
        <v>408</v>
      </c>
      <c r="B589" s="129">
        <v>0</v>
      </c>
      <c r="C589" s="129">
        <v>2046</v>
      </c>
      <c r="D589" s="130" t="s">
        <v>407</v>
      </c>
      <c r="E589" s="130" t="s">
        <v>407</v>
      </c>
      <c r="F589" s="130" t="s">
        <v>217</v>
      </c>
      <c r="H589" s="130">
        <v>14</v>
      </c>
    </row>
    <row r="590" spans="1:24" x14ac:dyDescent="0.5">
      <c r="A590" s="129" t="s">
        <v>408</v>
      </c>
      <c r="B590" s="129">
        <v>0</v>
      </c>
      <c r="C590" s="129">
        <v>2046</v>
      </c>
      <c r="D590" s="130" t="s">
        <v>407</v>
      </c>
      <c r="E590" s="130" t="s">
        <v>407</v>
      </c>
      <c r="F590" s="130" t="s">
        <v>219</v>
      </c>
      <c r="H590" s="130">
        <v>7</v>
      </c>
    </row>
    <row r="591" spans="1:24" x14ac:dyDescent="0.5">
      <c r="A591" s="129" t="s">
        <v>408</v>
      </c>
      <c r="B591" s="129">
        <v>0</v>
      </c>
      <c r="C591" s="129">
        <v>2046</v>
      </c>
      <c r="D591" s="130" t="s">
        <v>407</v>
      </c>
      <c r="E591" s="130" t="s">
        <v>407</v>
      </c>
      <c r="F591" s="130" t="s">
        <v>222</v>
      </c>
      <c r="H591" s="130">
        <v>8</v>
      </c>
    </row>
    <row r="592" spans="1:24" x14ac:dyDescent="0.5">
      <c r="A592" s="129" t="s">
        <v>408</v>
      </c>
      <c r="B592" s="129">
        <v>0</v>
      </c>
      <c r="C592" s="129">
        <v>2046</v>
      </c>
      <c r="D592" s="130" t="s">
        <v>407</v>
      </c>
      <c r="E592" s="130" t="s">
        <v>407</v>
      </c>
      <c r="F592" s="130" t="s">
        <v>341</v>
      </c>
      <c r="H592" s="130">
        <v>6</v>
      </c>
    </row>
    <row r="593" spans="1:24" x14ac:dyDescent="0.5">
      <c r="A593" s="129" t="s">
        <v>408</v>
      </c>
      <c r="B593" s="129">
        <v>0</v>
      </c>
      <c r="C593" s="129">
        <v>2047</v>
      </c>
      <c r="D593" s="130" t="s">
        <v>407</v>
      </c>
      <c r="E593" s="130" t="s">
        <v>407</v>
      </c>
      <c r="F593" s="130" t="s">
        <v>446</v>
      </c>
      <c r="H593" s="130">
        <v>1</v>
      </c>
      <c r="I593" s="130">
        <v>19734.384765625</v>
      </c>
      <c r="L593" s="130">
        <v>49696.89453125</v>
      </c>
      <c r="M593" s="130">
        <v>3503.8564453125</v>
      </c>
      <c r="O593" s="130">
        <v>-888.22766113281295</v>
      </c>
      <c r="P593" s="130">
        <v>16876.32421875</v>
      </c>
      <c r="S593" s="130">
        <v>1009.11065673828</v>
      </c>
      <c r="U593" s="130">
        <v>5045.55322265625</v>
      </c>
      <c r="V593" s="130">
        <v>48131.734375</v>
      </c>
      <c r="W593" s="130">
        <v>4313.623046875</v>
      </c>
      <c r="X593" s="130">
        <v>2968.60546875</v>
      </c>
    </row>
    <row r="594" spans="1:24" x14ac:dyDescent="0.5">
      <c r="A594" s="129" t="s">
        <v>408</v>
      </c>
      <c r="B594" s="129">
        <v>0</v>
      </c>
      <c r="C594" s="129">
        <v>2047</v>
      </c>
      <c r="D594" s="130" t="s">
        <v>407</v>
      </c>
      <c r="E594" s="130" t="s">
        <v>407</v>
      </c>
      <c r="F594" s="130" t="s">
        <v>265</v>
      </c>
      <c r="H594" s="130">
        <v>5</v>
      </c>
    </row>
    <row r="595" spans="1:24" x14ac:dyDescent="0.5">
      <c r="A595" s="129" t="s">
        <v>408</v>
      </c>
      <c r="B595" s="129">
        <v>0</v>
      </c>
      <c r="C595" s="129">
        <v>2047</v>
      </c>
      <c r="D595" s="130" t="s">
        <v>407</v>
      </c>
      <c r="E595" s="130" t="s">
        <v>407</v>
      </c>
      <c r="F595" s="130" t="s">
        <v>208</v>
      </c>
      <c r="H595" s="130">
        <v>20</v>
      </c>
    </row>
    <row r="596" spans="1:24" x14ac:dyDescent="0.5">
      <c r="A596" s="129" t="s">
        <v>408</v>
      </c>
      <c r="B596" s="129">
        <v>0</v>
      </c>
      <c r="C596" s="129">
        <v>2047</v>
      </c>
      <c r="D596" s="130" t="s">
        <v>407</v>
      </c>
      <c r="E596" s="130" t="s">
        <v>407</v>
      </c>
      <c r="F596" s="130" t="s">
        <v>211</v>
      </c>
      <c r="H596" s="130">
        <v>25</v>
      </c>
    </row>
    <row r="597" spans="1:24" x14ac:dyDescent="0.5">
      <c r="A597" s="129" t="s">
        <v>408</v>
      </c>
      <c r="B597" s="129">
        <v>0</v>
      </c>
      <c r="C597" s="129">
        <v>2047</v>
      </c>
      <c r="D597" s="130" t="s">
        <v>407</v>
      </c>
      <c r="E597" s="130" t="s">
        <v>407</v>
      </c>
      <c r="F597" s="130" t="s">
        <v>214</v>
      </c>
      <c r="H597" s="130">
        <v>25</v>
      </c>
    </row>
    <row r="598" spans="1:24" x14ac:dyDescent="0.5">
      <c r="A598" s="129" t="s">
        <v>408</v>
      </c>
      <c r="B598" s="129">
        <v>0</v>
      </c>
      <c r="C598" s="129">
        <v>2047</v>
      </c>
      <c r="D598" s="130" t="s">
        <v>407</v>
      </c>
      <c r="E598" s="130" t="s">
        <v>407</v>
      </c>
      <c r="F598" s="130" t="s">
        <v>217</v>
      </c>
      <c r="H598" s="130">
        <v>14</v>
      </c>
    </row>
    <row r="599" spans="1:24" x14ac:dyDescent="0.5">
      <c r="A599" s="129" t="s">
        <v>408</v>
      </c>
      <c r="B599" s="129">
        <v>0</v>
      </c>
      <c r="C599" s="129">
        <v>2047</v>
      </c>
      <c r="D599" s="130" t="s">
        <v>407</v>
      </c>
      <c r="E599" s="130" t="s">
        <v>407</v>
      </c>
      <c r="F599" s="130" t="s">
        <v>219</v>
      </c>
      <c r="H599" s="130">
        <v>7</v>
      </c>
    </row>
    <row r="600" spans="1:24" x14ac:dyDescent="0.5">
      <c r="A600" s="129" t="s">
        <v>408</v>
      </c>
      <c r="B600" s="129">
        <v>0</v>
      </c>
      <c r="C600" s="129">
        <v>2047</v>
      </c>
      <c r="D600" s="130" t="s">
        <v>407</v>
      </c>
      <c r="E600" s="130" t="s">
        <v>407</v>
      </c>
      <c r="F600" s="130" t="s">
        <v>222</v>
      </c>
      <c r="H600" s="130">
        <v>8</v>
      </c>
    </row>
    <row r="601" spans="1:24" x14ac:dyDescent="0.5">
      <c r="A601" s="129" t="s">
        <v>408</v>
      </c>
      <c r="B601" s="129">
        <v>0</v>
      </c>
      <c r="C601" s="129">
        <v>2047</v>
      </c>
      <c r="D601" s="130" t="s">
        <v>407</v>
      </c>
      <c r="E601" s="130" t="s">
        <v>407</v>
      </c>
      <c r="F601" s="130" t="s">
        <v>341</v>
      </c>
      <c r="H601" s="130">
        <v>6</v>
      </c>
    </row>
    <row r="602" spans="1:24" x14ac:dyDescent="0.5">
      <c r="A602" s="129" t="s">
        <v>408</v>
      </c>
      <c r="B602" s="129">
        <v>0</v>
      </c>
      <c r="C602" s="129">
        <v>2048</v>
      </c>
      <c r="D602" s="130" t="s">
        <v>407</v>
      </c>
      <c r="E602" s="130" t="s">
        <v>407</v>
      </c>
      <c r="F602" s="130" t="s">
        <v>446</v>
      </c>
      <c r="H602" s="130">
        <v>1</v>
      </c>
      <c r="I602" s="130">
        <v>20168.53515625</v>
      </c>
      <c r="L602" s="130">
        <v>47081.265625</v>
      </c>
      <c r="M602" s="130">
        <v>3503.8564453125</v>
      </c>
      <c r="O602" s="130">
        <v>-888.22766113281295</v>
      </c>
      <c r="P602" s="130">
        <v>15988.0966796875</v>
      </c>
      <c r="S602" s="130">
        <v>1009.11065673828</v>
      </c>
      <c r="U602" s="130">
        <v>5045.55322265625</v>
      </c>
      <c r="V602" s="130">
        <v>46706.015625</v>
      </c>
      <c r="W602" s="130">
        <v>4313.623046875</v>
      </c>
      <c r="X602" s="130">
        <v>2887.90405273438</v>
      </c>
    </row>
    <row r="603" spans="1:24" x14ac:dyDescent="0.5">
      <c r="A603" s="129" t="s">
        <v>408</v>
      </c>
      <c r="B603" s="129">
        <v>0</v>
      </c>
      <c r="C603" s="129">
        <v>2048</v>
      </c>
      <c r="D603" s="130" t="s">
        <v>407</v>
      </c>
      <c r="E603" s="130" t="s">
        <v>407</v>
      </c>
      <c r="F603" s="130" t="s">
        <v>265</v>
      </c>
      <c r="H603" s="130">
        <v>5</v>
      </c>
    </row>
    <row r="604" spans="1:24" x14ac:dyDescent="0.5">
      <c r="A604" s="129" t="s">
        <v>408</v>
      </c>
      <c r="B604" s="129">
        <v>0</v>
      </c>
      <c r="C604" s="129">
        <v>2048</v>
      </c>
      <c r="D604" s="130" t="s">
        <v>407</v>
      </c>
      <c r="E604" s="130" t="s">
        <v>407</v>
      </c>
      <c r="F604" s="130" t="s">
        <v>208</v>
      </c>
      <c r="H604" s="130">
        <v>20</v>
      </c>
    </row>
    <row r="605" spans="1:24" x14ac:dyDescent="0.5">
      <c r="A605" s="129" t="s">
        <v>408</v>
      </c>
      <c r="B605" s="129">
        <v>0</v>
      </c>
      <c r="C605" s="129">
        <v>2048</v>
      </c>
      <c r="D605" s="130" t="s">
        <v>407</v>
      </c>
      <c r="E605" s="130" t="s">
        <v>407</v>
      </c>
      <c r="F605" s="130" t="s">
        <v>211</v>
      </c>
      <c r="H605" s="130">
        <v>25</v>
      </c>
    </row>
    <row r="606" spans="1:24" x14ac:dyDescent="0.5">
      <c r="A606" s="129" t="s">
        <v>408</v>
      </c>
      <c r="B606" s="129">
        <v>0</v>
      </c>
      <c r="C606" s="129">
        <v>2048</v>
      </c>
      <c r="D606" s="130" t="s">
        <v>407</v>
      </c>
      <c r="E606" s="130" t="s">
        <v>407</v>
      </c>
      <c r="F606" s="130" t="s">
        <v>214</v>
      </c>
      <c r="H606" s="130">
        <v>25</v>
      </c>
    </row>
    <row r="607" spans="1:24" x14ac:dyDescent="0.5">
      <c r="A607" s="129" t="s">
        <v>408</v>
      </c>
      <c r="B607" s="129">
        <v>0</v>
      </c>
      <c r="C607" s="129">
        <v>2048</v>
      </c>
      <c r="D607" s="130" t="s">
        <v>407</v>
      </c>
      <c r="E607" s="130" t="s">
        <v>407</v>
      </c>
      <c r="F607" s="130" t="s">
        <v>217</v>
      </c>
      <c r="H607" s="130">
        <v>14</v>
      </c>
    </row>
    <row r="608" spans="1:24" x14ac:dyDescent="0.5">
      <c r="A608" s="129" t="s">
        <v>408</v>
      </c>
      <c r="B608" s="129">
        <v>0</v>
      </c>
      <c r="C608" s="129">
        <v>2048</v>
      </c>
      <c r="D608" s="130" t="s">
        <v>407</v>
      </c>
      <c r="E608" s="130" t="s">
        <v>407</v>
      </c>
      <c r="F608" s="130" t="s">
        <v>219</v>
      </c>
      <c r="H608" s="130">
        <v>7</v>
      </c>
    </row>
    <row r="609" spans="1:24" x14ac:dyDescent="0.5">
      <c r="A609" s="129" t="s">
        <v>408</v>
      </c>
      <c r="B609" s="129">
        <v>0</v>
      </c>
      <c r="C609" s="129">
        <v>2048</v>
      </c>
      <c r="D609" s="130" t="s">
        <v>407</v>
      </c>
      <c r="E609" s="130" t="s">
        <v>407</v>
      </c>
      <c r="F609" s="130" t="s">
        <v>222</v>
      </c>
      <c r="H609" s="130">
        <v>8</v>
      </c>
    </row>
    <row r="610" spans="1:24" x14ac:dyDescent="0.5">
      <c r="A610" s="129" t="s">
        <v>408</v>
      </c>
      <c r="B610" s="129">
        <v>0</v>
      </c>
      <c r="C610" s="129">
        <v>2048</v>
      </c>
      <c r="D610" s="130" t="s">
        <v>407</v>
      </c>
      <c r="E610" s="130" t="s">
        <v>407</v>
      </c>
      <c r="F610" s="130" t="s">
        <v>341</v>
      </c>
      <c r="H610" s="130">
        <v>6</v>
      </c>
    </row>
    <row r="611" spans="1:24" x14ac:dyDescent="0.5">
      <c r="A611" s="129" t="s">
        <v>408</v>
      </c>
      <c r="B611" s="129">
        <v>0</v>
      </c>
      <c r="C611" s="129">
        <v>2049</v>
      </c>
      <c r="D611" s="130" t="s">
        <v>407</v>
      </c>
      <c r="E611" s="130" t="s">
        <v>407</v>
      </c>
      <c r="F611" s="130" t="s">
        <v>446</v>
      </c>
      <c r="H611" s="130">
        <v>1</v>
      </c>
      <c r="I611" s="130">
        <v>20610.400390625</v>
      </c>
      <c r="L611" s="130">
        <v>44465.63671875</v>
      </c>
      <c r="M611" s="130">
        <v>3503.8564453125</v>
      </c>
      <c r="O611" s="130">
        <v>-888.22766113281295</v>
      </c>
      <c r="P611" s="130">
        <v>15099.869140625</v>
      </c>
      <c r="S611" s="130">
        <v>1009.11065673828</v>
      </c>
      <c r="U611" s="130">
        <v>5045.55322265625</v>
      </c>
      <c r="V611" s="130">
        <v>45194.75</v>
      </c>
      <c r="W611" s="130">
        <v>4313.623046875</v>
      </c>
      <c r="X611" s="130">
        <v>2802.36083984375</v>
      </c>
    </row>
    <row r="612" spans="1:24" x14ac:dyDescent="0.5">
      <c r="A612" s="129" t="s">
        <v>408</v>
      </c>
      <c r="B612" s="129">
        <v>0</v>
      </c>
      <c r="C612" s="129">
        <v>2049</v>
      </c>
      <c r="D612" s="130" t="s">
        <v>407</v>
      </c>
      <c r="E612" s="130" t="s">
        <v>407</v>
      </c>
      <c r="F612" s="130" t="s">
        <v>265</v>
      </c>
      <c r="H612" s="130">
        <v>5</v>
      </c>
    </row>
    <row r="613" spans="1:24" x14ac:dyDescent="0.5">
      <c r="A613" s="129" t="s">
        <v>408</v>
      </c>
      <c r="B613" s="129">
        <v>0</v>
      </c>
      <c r="C613" s="129">
        <v>2049</v>
      </c>
      <c r="D613" s="130" t="s">
        <v>407</v>
      </c>
      <c r="E613" s="130" t="s">
        <v>407</v>
      </c>
      <c r="F613" s="130" t="s">
        <v>208</v>
      </c>
      <c r="H613" s="130">
        <v>20</v>
      </c>
    </row>
    <row r="614" spans="1:24" x14ac:dyDescent="0.5">
      <c r="A614" s="129" t="s">
        <v>408</v>
      </c>
      <c r="B614" s="129">
        <v>0</v>
      </c>
      <c r="C614" s="129">
        <v>2049</v>
      </c>
      <c r="D614" s="130" t="s">
        <v>407</v>
      </c>
      <c r="E614" s="130" t="s">
        <v>407</v>
      </c>
      <c r="F614" s="130" t="s">
        <v>211</v>
      </c>
      <c r="H614" s="130">
        <v>25</v>
      </c>
    </row>
    <row r="615" spans="1:24" x14ac:dyDescent="0.5">
      <c r="A615" s="129" t="s">
        <v>408</v>
      </c>
      <c r="B615" s="129">
        <v>0</v>
      </c>
      <c r="C615" s="129">
        <v>2049</v>
      </c>
      <c r="D615" s="130" t="s">
        <v>407</v>
      </c>
      <c r="E615" s="130" t="s">
        <v>407</v>
      </c>
      <c r="F615" s="130" t="s">
        <v>214</v>
      </c>
      <c r="H615" s="130">
        <v>25</v>
      </c>
    </row>
    <row r="616" spans="1:24" x14ac:dyDescent="0.5">
      <c r="A616" s="129" t="s">
        <v>408</v>
      </c>
      <c r="B616" s="129">
        <v>0</v>
      </c>
      <c r="C616" s="129">
        <v>2049</v>
      </c>
      <c r="D616" s="130" t="s">
        <v>407</v>
      </c>
      <c r="E616" s="130" t="s">
        <v>407</v>
      </c>
      <c r="F616" s="130" t="s">
        <v>217</v>
      </c>
      <c r="H616" s="130">
        <v>14</v>
      </c>
    </row>
    <row r="617" spans="1:24" x14ac:dyDescent="0.5">
      <c r="A617" s="129" t="s">
        <v>408</v>
      </c>
      <c r="B617" s="129">
        <v>0</v>
      </c>
      <c r="C617" s="129">
        <v>2049</v>
      </c>
      <c r="D617" s="130" t="s">
        <v>407</v>
      </c>
      <c r="E617" s="130" t="s">
        <v>407</v>
      </c>
      <c r="F617" s="130" t="s">
        <v>219</v>
      </c>
      <c r="H617" s="130">
        <v>7</v>
      </c>
    </row>
    <row r="618" spans="1:24" x14ac:dyDescent="0.5">
      <c r="A618" s="129" t="s">
        <v>408</v>
      </c>
      <c r="B618" s="129">
        <v>0</v>
      </c>
      <c r="C618" s="129">
        <v>2049</v>
      </c>
      <c r="D618" s="130" t="s">
        <v>407</v>
      </c>
      <c r="E618" s="130" t="s">
        <v>407</v>
      </c>
      <c r="F618" s="130" t="s">
        <v>222</v>
      </c>
      <c r="H618" s="130">
        <v>8</v>
      </c>
    </row>
    <row r="619" spans="1:24" x14ac:dyDescent="0.5">
      <c r="A619" s="129" t="s">
        <v>408</v>
      </c>
      <c r="B619" s="129">
        <v>0</v>
      </c>
      <c r="C619" s="129">
        <v>2049</v>
      </c>
      <c r="D619" s="130" t="s">
        <v>407</v>
      </c>
      <c r="E619" s="130" t="s">
        <v>407</v>
      </c>
      <c r="F619" s="130" t="s">
        <v>341</v>
      </c>
      <c r="H619" s="130">
        <v>6</v>
      </c>
    </row>
    <row r="620" spans="1:24" x14ac:dyDescent="0.5">
      <c r="A620" s="129" t="s">
        <v>408</v>
      </c>
      <c r="B620" s="129">
        <v>0</v>
      </c>
      <c r="C620" s="129">
        <v>2050</v>
      </c>
      <c r="D620" s="130" t="s">
        <v>407</v>
      </c>
      <c r="E620" s="130" t="s">
        <v>407</v>
      </c>
      <c r="F620" s="130" t="s">
        <v>446</v>
      </c>
      <c r="H620" s="130">
        <v>1</v>
      </c>
      <c r="I620" s="130">
        <v>21085.4453125</v>
      </c>
      <c r="L620" s="130">
        <v>41850.0078125</v>
      </c>
      <c r="M620" s="130">
        <v>3503.8564453125</v>
      </c>
      <c r="O620" s="130">
        <v>-888.22766113281295</v>
      </c>
      <c r="P620" s="130">
        <v>14211.6416015625</v>
      </c>
      <c r="S620" s="130">
        <v>1009.11065673828</v>
      </c>
      <c r="U620" s="130">
        <v>5045.55322265625</v>
      </c>
      <c r="V620" s="130">
        <v>43592.8125</v>
      </c>
      <c r="W620" s="130">
        <v>4313.623046875</v>
      </c>
      <c r="X620" s="130">
        <v>2711.68505859375</v>
      </c>
    </row>
    <row r="621" spans="1:24" x14ac:dyDescent="0.5">
      <c r="A621" s="129" t="s">
        <v>408</v>
      </c>
      <c r="B621" s="129">
        <v>0</v>
      </c>
      <c r="C621" s="129">
        <v>2050</v>
      </c>
      <c r="D621" s="130" t="s">
        <v>407</v>
      </c>
      <c r="E621" s="130" t="s">
        <v>407</v>
      </c>
      <c r="F621" s="130" t="s">
        <v>265</v>
      </c>
      <c r="H621" s="130">
        <v>5</v>
      </c>
    </row>
    <row r="622" spans="1:24" x14ac:dyDescent="0.5">
      <c r="A622" s="129" t="s">
        <v>408</v>
      </c>
      <c r="B622" s="129">
        <v>0</v>
      </c>
      <c r="C622" s="129">
        <v>2050</v>
      </c>
      <c r="D622" s="130" t="s">
        <v>407</v>
      </c>
      <c r="E622" s="130" t="s">
        <v>407</v>
      </c>
      <c r="F622" s="130" t="s">
        <v>208</v>
      </c>
      <c r="H622" s="130">
        <v>20</v>
      </c>
    </row>
    <row r="623" spans="1:24" x14ac:dyDescent="0.5">
      <c r="A623" s="129" t="s">
        <v>408</v>
      </c>
      <c r="B623" s="129">
        <v>0</v>
      </c>
      <c r="C623" s="129">
        <v>2050</v>
      </c>
      <c r="D623" s="130" t="s">
        <v>407</v>
      </c>
      <c r="E623" s="130" t="s">
        <v>407</v>
      </c>
      <c r="F623" s="130" t="s">
        <v>211</v>
      </c>
      <c r="H623" s="130">
        <v>25</v>
      </c>
    </row>
    <row r="624" spans="1:24" x14ac:dyDescent="0.5">
      <c r="A624" s="129" t="s">
        <v>408</v>
      </c>
      <c r="B624" s="129">
        <v>0</v>
      </c>
      <c r="C624" s="129">
        <v>2050</v>
      </c>
      <c r="D624" s="130" t="s">
        <v>407</v>
      </c>
      <c r="E624" s="130" t="s">
        <v>407</v>
      </c>
      <c r="F624" s="130" t="s">
        <v>214</v>
      </c>
      <c r="H624" s="130">
        <v>25</v>
      </c>
    </row>
    <row r="625" spans="1:24" x14ac:dyDescent="0.5">
      <c r="A625" s="129" t="s">
        <v>408</v>
      </c>
      <c r="B625" s="129">
        <v>0</v>
      </c>
      <c r="C625" s="129">
        <v>2050</v>
      </c>
      <c r="D625" s="130" t="s">
        <v>407</v>
      </c>
      <c r="E625" s="130" t="s">
        <v>407</v>
      </c>
      <c r="F625" s="130" t="s">
        <v>217</v>
      </c>
      <c r="H625" s="130">
        <v>14</v>
      </c>
    </row>
    <row r="626" spans="1:24" x14ac:dyDescent="0.5">
      <c r="A626" s="129" t="s">
        <v>408</v>
      </c>
      <c r="B626" s="129">
        <v>0</v>
      </c>
      <c r="C626" s="129">
        <v>2050</v>
      </c>
      <c r="D626" s="130" t="s">
        <v>407</v>
      </c>
      <c r="E626" s="130" t="s">
        <v>407</v>
      </c>
      <c r="F626" s="130" t="s">
        <v>219</v>
      </c>
      <c r="H626" s="130">
        <v>7</v>
      </c>
    </row>
    <row r="627" spans="1:24" x14ac:dyDescent="0.5">
      <c r="A627" s="129" t="s">
        <v>408</v>
      </c>
      <c r="B627" s="129">
        <v>0</v>
      </c>
      <c r="C627" s="129">
        <v>2050</v>
      </c>
      <c r="D627" s="130" t="s">
        <v>407</v>
      </c>
      <c r="E627" s="130" t="s">
        <v>407</v>
      </c>
      <c r="F627" s="130" t="s">
        <v>222</v>
      </c>
      <c r="H627" s="130">
        <v>8</v>
      </c>
    </row>
    <row r="628" spans="1:24" x14ac:dyDescent="0.5">
      <c r="A628" s="129" t="s">
        <v>408</v>
      </c>
      <c r="B628" s="129">
        <v>0</v>
      </c>
      <c r="C628" s="129">
        <v>2050</v>
      </c>
      <c r="D628" s="130" t="s">
        <v>407</v>
      </c>
      <c r="E628" s="130" t="s">
        <v>407</v>
      </c>
      <c r="F628" s="130" t="s">
        <v>341</v>
      </c>
      <c r="H628" s="130">
        <v>6</v>
      </c>
    </row>
    <row r="629" spans="1:24" x14ac:dyDescent="0.5">
      <c r="A629" s="129" t="s">
        <v>408</v>
      </c>
      <c r="B629" s="129">
        <v>0</v>
      </c>
      <c r="C629" s="129">
        <v>2051</v>
      </c>
      <c r="D629" s="130" t="s">
        <v>407</v>
      </c>
      <c r="E629" s="130" t="s">
        <v>407</v>
      </c>
      <c r="F629" s="130" t="s">
        <v>446</v>
      </c>
      <c r="H629" s="130">
        <v>1</v>
      </c>
      <c r="I629" s="130">
        <v>21549.32421875</v>
      </c>
      <c r="L629" s="130">
        <v>39234.37890625</v>
      </c>
      <c r="M629" s="130">
        <v>3503.8564453125</v>
      </c>
      <c r="O629" s="130">
        <v>-888.22766113281295</v>
      </c>
      <c r="P629" s="130">
        <v>13323.4140625</v>
      </c>
      <c r="S629" s="130">
        <v>1009.11065673828</v>
      </c>
      <c r="U629" s="130">
        <v>5045.55322265625</v>
      </c>
      <c r="V629" s="130">
        <v>41894.7578125</v>
      </c>
      <c r="W629" s="130">
        <v>4313.623046875</v>
      </c>
      <c r="X629" s="130">
        <v>2615.56860351563</v>
      </c>
    </row>
    <row r="630" spans="1:24" x14ac:dyDescent="0.5">
      <c r="A630" s="129" t="s">
        <v>408</v>
      </c>
      <c r="B630" s="129">
        <v>0</v>
      </c>
      <c r="C630" s="129">
        <v>2051</v>
      </c>
      <c r="D630" s="130" t="s">
        <v>407</v>
      </c>
      <c r="E630" s="130" t="s">
        <v>407</v>
      </c>
      <c r="F630" s="130" t="s">
        <v>265</v>
      </c>
      <c r="H630" s="130">
        <v>5</v>
      </c>
    </row>
    <row r="631" spans="1:24" x14ac:dyDescent="0.5">
      <c r="A631" s="129" t="s">
        <v>408</v>
      </c>
      <c r="B631" s="129">
        <v>0</v>
      </c>
      <c r="C631" s="129">
        <v>2051</v>
      </c>
      <c r="D631" s="130" t="s">
        <v>407</v>
      </c>
      <c r="E631" s="130" t="s">
        <v>407</v>
      </c>
      <c r="F631" s="130" t="s">
        <v>208</v>
      </c>
      <c r="H631" s="130">
        <v>20</v>
      </c>
    </row>
    <row r="632" spans="1:24" x14ac:dyDescent="0.5">
      <c r="A632" s="129" t="s">
        <v>408</v>
      </c>
      <c r="B632" s="129">
        <v>0</v>
      </c>
      <c r="C632" s="129">
        <v>2051</v>
      </c>
      <c r="D632" s="130" t="s">
        <v>407</v>
      </c>
      <c r="E632" s="130" t="s">
        <v>407</v>
      </c>
      <c r="F632" s="130" t="s">
        <v>211</v>
      </c>
      <c r="H632" s="130">
        <v>25</v>
      </c>
    </row>
    <row r="633" spans="1:24" x14ac:dyDescent="0.5">
      <c r="A633" s="129" t="s">
        <v>408</v>
      </c>
      <c r="B633" s="129">
        <v>0</v>
      </c>
      <c r="C633" s="129">
        <v>2051</v>
      </c>
      <c r="D633" s="130" t="s">
        <v>407</v>
      </c>
      <c r="E633" s="130" t="s">
        <v>407</v>
      </c>
      <c r="F633" s="130" t="s">
        <v>214</v>
      </c>
      <c r="H633" s="130">
        <v>25</v>
      </c>
    </row>
    <row r="634" spans="1:24" x14ac:dyDescent="0.5">
      <c r="A634" s="129" t="s">
        <v>408</v>
      </c>
      <c r="B634" s="129">
        <v>0</v>
      </c>
      <c r="C634" s="129">
        <v>2051</v>
      </c>
      <c r="D634" s="130" t="s">
        <v>407</v>
      </c>
      <c r="E634" s="130" t="s">
        <v>407</v>
      </c>
      <c r="F634" s="130" t="s">
        <v>217</v>
      </c>
      <c r="H634" s="130">
        <v>14</v>
      </c>
    </row>
    <row r="635" spans="1:24" x14ac:dyDescent="0.5">
      <c r="A635" s="129" t="s">
        <v>408</v>
      </c>
      <c r="B635" s="129">
        <v>0</v>
      </c>
      <c r="C635" s="129">
        <v>2051</v>
      </c>
      <c r="D635" s="130" t="s">
        <v>407</v>
      </c>
      <c r="E635" s="130" t="s">
        <v>407</v>
      </c>
      <c r="F635" s="130" t="s">
        <v>219</v>
      </c>
      <c r="H635" s="130">
        <v>7</v>
      </c>
    </row>
    <row r="636" spans="1:24" x14ac:dyDescent="0.5">
      <c r="A636" s="129" t="s">
        <v>408</v>
      </c>
      <c r="B636" s="129">
        <v>0</v>
      </c>
      <c r="C636" s="129">
        <v>2051</v>
      </c>
      <c r="D636" s="130" t="s">
        <v>407</v>
      </c>
      <c r="E636" s="130" t="s">
        <v>407</v>
      </c>
      <c r="F636" s="130" t="s">
        <v>222</v>
      </c>
      <c r="H636" s="130">
        <v>8</v>
      </c>
    </row>
    <row r="637" spans="1:24" x14ac:dyDescent="0.5">
      <c r="A637" s="129" t="s">
        <v>408</v>
      </c>
      <c r="B637" s="129">
        <v>0</v>
      </c>
      <c r="C637" s="129">
        <v>2051</v>
      </c>
      <c r="D637" s="130" t="s">
        <v>407</v>
      </c>
      <c r="E637" s="130" t="s">
        <v>407</v>
      </c>
      <c r="F637" s="130" t="s">
        <v>341</v>
      </c>
      <c r="H637" s="130">
        <v>6</v>
      </c>
    </row>
    <row r="638" spans="1:24" x14ac:dyDescent="0.5">
      <c r="A638" s="129" t="s">
        <v>408</v>
      </c>
      <c r="B638" s="129">
        <v>0</v>
      </c>
      <c r="C638" s="129">
        <v>2052</v>
      </c>
      <c r="D638" s="130" t="s">
        <v>407</v>
      </c>
      <c r="E638" s="130" t="s">
        <v>407</v>
      </c>
      <c r="F638" s="130" t="s">
        <v>446</v>
      </c>
      <c r="H638" s="130">
        <v>1</v>
      </c>
      <c r="I638" s="130">
        <v>22023.41015625</v>
      </c>
      <c r="L638" s="130">
        <v>36618.75</v>
      </c>
      <c r="M638" s="130">
        <v>3503.8564453125</v>
      </c>
      <c r="O638" s="130">
        <v>-888.22766113281295</v>
      </c>
      <c r="P638" s="130">
        <v>12435.1865234375</v>
      </c>
      <c r="S638" s="130">
        <v>1009.11065673828</v>
      </c>
      <c r="U638" s="130">
        <v>5045.55322265625</v>
      </c>
      <c r="V638" s="130">
        <v>40094.8203125</v>
      </c>
      <c r="W638" s="130">
        <v>4313.623046875</v>
      </c>
      <c r="X638" s="130">
        <v>2513.68530273438</v>
      </c>
    </row>
    <row r="639" spans="1:24" x14ac:dyDescent="0.5">
      <c r="A639" s="129" t="s">
        <v>408</v>
      </c>
      <c r="B639" s="129">
        <v>0</v>
      </c>
      <c r="C639" s="129">
        <v>2052</v>
      </c>
      <c r="D639" s="130" t="s">
        <v>407</v>
      </c>
      <c r="E639" s="130" t="s">
        <v>407</v>
      </c>
      <c r="F639" s="130" t="s">
        <v>265</v>
      </c>
      <c r="H639" s="130">
        <v>5</v>
      </c>
    </row>
    <row r="640" spans="1:24" x14ac:dyDescent="0.5">
      <c r="A640" s="129" t="s">
        <v>408</v>
      </c>
      <c r="B640" s="129">
        <v>0</v>
      </c>
      <c r="C640" s="129">
        <v>2052</v>
      </c>
      <c r="D640" s="130" t="s">
        <v>407</v>
      </c>
      <c r="E640" s="130" t="s">
        <v>407</v>
      </c>
      <c r="F640" s="130" t="s">
        <v>208</v>
      </c>
      <c r="H640" s="130">
        <v>20</v>
      </c>
    </row>
    <row r="641" spans="1:24" x14ac:dyDescent="0.5">
      <c r="A641" s="129" t="s">
        <v>408</v>
      </c>
      <c r="B641" s="129">
        <v>0</v>
      </c>
      <c r="C641" s="129">
        <v>2052</v>
      </c>
      <c r="D641" s="130" t="s">
        <v>407</v>
      </c>
      <c r="E641" s="130" t="s">
        <v>407</v>
      </c>
      <c r="F641" s="130" t="s">
        <v>211</v>
      </c>
      <c r="H641" s="130">
        <v>25</v>
      </c>
    </row>
    <row r="642" spans="1:24" x14ac:dyDescent="0.5">
      <c r="A642" s="129" t="s">
        <v>408</v>
      </c>
      <c r="B642" s="129">
        <v>0</v>
      </c>
      <c r="C642" s="129">
        <v>2052</v>
      </c>
      <c r="D642" s="130" t="s">
        <v>407</v>
      </c>
      <c r="E642" s="130" t="s">
        <v>407</v>
      </c>
      <c r="F642" s="130" t="s">
        <v>214</v>
      </c>
      <c r="H642" s="130">
        <v>25</v>
      </c>
    </row>
    <row r="643" spans="1:24" x14ac:dyDescent="0.5">
      <c r="A643" s="129" t="s">
        <v>408</v>
      </c>
      <c r="B643" s="129">
        <v>0</v>
      </c>
      <c r="C643" s="129">
        <v>2052</v>
      </c>
      <c r="D643" s="130" t="s">
        <v>407</v>
      </c>
      <c r="E643" s="130" t="s">
        <v>407</v>
      </c>
      <c r="F643" s="130" t="s">
        <v>217</v>
      </c>
      <c r="H643" s="130">
        <v>14</v>
      </c>
    </row>
    <row r="644" spans="1:24" x14ac:dyDescent="0.5">
      <c r="A644" s="129" t="s">
        <v>408</v>
      </c>
      <c r="B644" s="129">
        <v>0</v>
      </c>
      <c r="C644" s="129">
        <v>2052</v>
      </c>
      <c r="D644" s="130" t="s">
        <v>407</v>
      </c>
      <c r="E644" s="130" t="s">
        <v>407</v>
      </c>
      <c r="F644" s="130" t="s">
        <v>219</v>
      </c>
      <c r="H644" s="130">
        <v>7</v>
      </c>
    </row>
    <row r="645" spans="1:24" x14ac:dyDescent="0.5">
      <c r="A645" s="129" t="s">
        <v>408</v>
      </c>
      <c r="B645" s="129">
        <v>0</v>
      </c>
      <c r="C645" s="129">
        <v>2052</v>
      </c>
      <c r="D645" s="130" t="s">
        <v>407</v>
      </c>
      <c r="E645" s="130" t="s">
        <v>407</v>
      </c>
      <c r="F645" s="130" t="s">
        <v>222</v>
      </c>
      <c r="H645" s="130">
        <v>8</v>
      </c>
    </row>
    <row r="646" spans="1:24" x14ac:dyDescent="0.5">
      <c r="A646" s="129" t="s">
        <v>408</v>
      </c>
      <c r="B646" s="129">
        <v>0</v>
      </c>
      <c r="C646" s="129">
        <v>2052</v>
      </c>
      <c r="D646" s="130" t="s">
        <v>407</v>
      </c>
      <c r="E646" s="130" t="s">
        <v>407</v>
      </c>
      <c r="F646" s="130" t="s">
        <v>341</v>
      </c>
      <c r="H646" s="130">
        <v>6</v>
      </c>
    </row>
    <row r="647" spans="1:24" x14ac:dyDescent="0.5">
      <c r="A647" s="129" t="s">
        <v>408</v>
      </c>
      <c r="B647" s="129">
        <v>0</v>
      </c>
      <c r="C647" s="129">
        <v>2053</v>
      </c>
      <c r="D647" s="130" t="s">
        <v>407</v>
      </c>
      <c r="E647" s="130" t="s">
        <v>407</v>
      </c>
      <c r="F647" s="130" t="s">
        <v>446</v>
      </c>
      <c r="H647" s="130">
        <v>1</v>
      </c>
      <c r="I647" s="130">
        <v>22507.923828125</v>
      </c>
      <c r="L647" s="130">
        <v>34003.12109375</v>
      </c>
      <c r="M647" s="130">
        <v>3503.8564453125</v>
      </c>
      <c r="O647" s="130">
        <v>-888.22766113281295</v>
      </c>
      <c r="P647" s="130">
        <v>11546.958984375</v>
      </c>
      <c r="S647" s="130">
        <v>1009.11065673828</v>
      </c>
      <c r="U647" s="130">
        <v>5045.55322265625</v>
      </c>
      <c r="V647" s="130">
        <v>38186.8828125</v>
      </c>
      <c r="W647" s="130">
        <v>4313.623046875</v>
      </c>
      <c r="X647" s="130">
        <v>2405.68920898438</v>
      </c>
    </row>
    <row r="648" spans="1:24" x14ac:dyDescent="0.5">
      <c r="A648" s="129" t="s">
        <v>408</v>
      </c>
      <c r="B648" s="129">
        <v>0</v>
      </c>
      <c r="C648" s="129">
        <v>2053</v>
      </c>
      <c r="D648" s="130" t="s">
        <v>407</v>
      </c>
      <c r="E648" s="130" t="s">
        <v>407</v>
      </c>
      <c r="F648" s="130" t="s">
        <v>208</v>
      </c>
      <c r="H648" s="130">
        <v>20</v>
      </c>
    </row>
    <row r="649" spans="1:24" x14ac:dyDescent="0.5">
      <c r="A649" s="129" t="s">
        <v>408</v>
      </c>
      <c r="B649" s="129">
        <v>0</v>
      </c>
      <c r="C649" s="129">
        <v>2053</v>
      </c>
      <c r="D649" s="130" t="s">
        <v>407</v>
      </c>
      <c r="E649" s="130" t="s">
        <v>407</v>
      </c>
      <c r="F649" s="130" t="s">
        <v>211</v>
      </c>
      <c r="H649" s="130">
        <v>25</v>
      </c>
    </row>
    <row r="650" spans="1:24" x14ac:dyDescent="0.5">
      <c r="A650" s="129" t="s">
        <v>408</v>
      </c>
      <c r="B650" s="129">
        <v>0</v>
      </c>
      <c r="C650" s="129">
        <v>2053</v>
      </c>
      <c r="D650" s="130" t="s">
        <v>407</v>
      </c>
      <c r="E650" s="130" t="s">
        <v>407</v>
      </c>
      <c r="F650" s="130" t="s">
        <v>214</v>
      </c>
      <c r="H650" s="130">
        <v>25</v>
      </c>
    </row>
    <row r="651" spans="1:24" x14ac:dyDescent="0.5">
      <c r="A651" s="129" t="s">
        <v>408</v>
      </c>
      <c r="B651" s="129">
        <v>0</v>
      </c>
      <c r="C651" s="129">
        <v>2053</v>
      </c>
      <c r="D651" s="130" t="s">
        <v>407</v>
      </c>
      <c r="E651" s="130" t="s">
        <v>407</v>
      </c>
      <c r="F651" s="130" t="s">
        <v>217</v>
      </c>
      <c r="H651" s="130">
        <v>14</v>
      </c>
    </row>
    <row r="652" spans="1:24" x14ac:dyDescent="0.5">
      <c r="A652" s="129" t="s">
        <v>408</v>
      </c>
      <c r="B652" s="129">
        <v>0</v>
      </c>
      <c r="C652" s="129">
        <v>2053</v>
      </c>
      <c r="D652" s="130" t="s">
        <v>407</v>
      </c>
      <c r="E652" s="130" t="s">
        <v>407</v>
      </c>
      <c r="F652" s="130" t="s">
        <v>219</v>
      </c>
      <c r="H652" s="130">
        <v>7</v>
      </c>
    </row>
    <row r="653" spans="1:24" x14ac:dyDescent="0.5">
      <c r="A653" s="129" t="s">
        <v>408</v>
      </c>
      <c r="B653" s="129">
        <v>0</v>
      </c>
      <c r="C653" s="129">
        <v>2053</v>
      </c>
      <c r="D653" s="130" t="s">
        <v>407</v>
      </c>
      <c r="E653" s="130" t="s">
        <v>407</v>
      </c>
      <c r="F653" s="130" t="s">
        <v>222</v>
      </c>
      <c r="H653" s="130">
        <v>8</v>
      </c>
    </row>
    <row r="654" spans="1:24" x14ac:dyDescent="0.5">
      <c r="A654" s="129" t="s">
        <v>408</v>
      </c>
      <c r="B654" s="129">
        <v>0</v>
      </c>
      <c r="C654" s="129">
        <v>2053</v>
      </c>
      <c r="D654" s="130" t="s">
        <v>407</v>
      </c>
      <c r="E654" s="130" t="s">
        <v>407</v>
      </c>
      <c r="F654" s="130" t="s">
        <v>341</v>
      </c>
      <c r="H654" s="130">
        <v>6</v>
      </c>
    </row>
    <row r="655" spans="1:24" x14ac:dyDescent="0.5">
      <c r="A655" s="129" t="s">
        <v>408</v>
      </c>
      <c r="B655" s="129">
        <v>0</v>
      </c>
      <c r="C655" s="129">
        <v>2054</v>
      </c>
      <c r="D655" s="130" t="s">
        <v>407</v>
      </c>
      <c r="E655" s="130" t="s">
        <v>407</v>
      </c>
      <c r="F655" s="130" t="s">
        <v>446</v>
      </c>
      <c r="H655" s="130">
        <v>1</v>
      </c>
      <c r="I655" s="130">
        <v>23003.095703125</v>
      </c>
      <c r="L655" s="130">
        <v>31387.494140625</v>
      </c>
      <c r="M655" s="130">
        <v>3503.8564453125</v>
      </c>
      <c r="O655" s="130">
        <v>-888.22766113281295</v>
      </c>
      <c r="P655" s="130">
        <v>10658.7314453125</v>
      </c>
      <c r="S655" s="130">
        <v>1009.11065673828</v>
      </c>
      <c r="U655" s="130">
        <v>5045.55322265625</v>
      </c>
      <c r="V655" s="130">
        <v>36164.46875</v>
      </c>
      <c r="W655" s="130">
        <v>4313.623046875</v>
      </c>
      <c r="X655" s="130">
        <v>2291.212890625</v>
      </c>
    </row>
    <row r="656" spans="1:24" x14ac:dyDescent="0.5">
      <c r="A656" s="129" t="s">
        <v>408</v>
      </c>
      <c r="B656" s="129">
        <v>0</v>
      </c>
      <c r="C656" s="129">
        <v>2054</v>
      </c>
      <c r="D656" s="130" t="s">
        <v>407</v>
      </c>
      <c r="E656" s="130" t="s">
        <v>407</v>
      </c>
      <c r="F656" s="130" t="s">
        <v>208</v>
      </c>
      <c r="H656" s="130">
        <v>20</v>
      </c>
    </row>
    <row r="657" spans="1:24" x14ac:dyDescent="0.5">
      <c r="A657" s="129" t="s">
        <v>408</v>
      </c>
      <c r="B657" s="129">
        <v>0</v>
      </c>
      <c r="C657" s="129">
        <v>2054</v>
      </c>
      <c r="D657" s="130" t="s">
        <v>407</v>
      </c>
      <c r="E657" s="130" t="s">
        <v>407</v>
      </c>
      <c r="F657" s="130" t="s">
        <v>211</v>
      </c>
      <c r="H657" s="130">
        <v>25</v>
      </c>
    </row>
    <row r="658" spans="1:24" x14ac:dyDescent="0.5">
      <c r="A658" s="129" t="s">
        <v>408</v>
      </c>
      <c r="B658" s="129">
        <v>0</v>
      </c>
      <c r="C658" s="129">
        <v>2054</v>
      </c>
      <c r="D658" s="130" t="s">
        <v>407</v>
      </c>
      <c r="E658" s="130" t="s">
        <v>407</v>
      </c>
      <c r="F658" s="130" t="s">
        <v>214</v>
      </c>
      <c r="H658" s="130">
        <v>25</v>
      </c>
    </row>
    <row r="659" spans="1:24" x14ac:dyDescent="0.5">
      <c r="A659" s="129" t="s">
        <v>408</v>
      </c>
      <c r="B659" s="129">
        <v>0</v>
      </c>
      <c r="C659" s="129">
        <v>2054</v>
      </c>
      <c r="D659" s="130" t="s">
        <v>407</v>
      </c>
      <c r="E659" s="130" t="s">
        <v>407</v>
      </c>
      <c r="F659" s="130" t="s">
        <v>217</v>
      </c>
      <c r="H659" s="130">
        <v>14</v>
      </c>
    </row>
    <row r="660" spans="1:24" x14ac:dyDescent="0.5">
      <c r="A660" s="129" t="s">
        <v>408</v>
      </c>
      <c r="B660" s="129">
        <v>0</v>
      </c>
      <c r="C660" s="129">
        <v>2054</v>
      </c>
      <c r="D660" s="130" t="s">
        <v>407</v>
      </c>
      <c r="E660" s="130" t="s">
        <v>407</v>
      </c>
      <c r="F660" s="130" t="s">
        <v>219</v>
      </c>
      <c r="H660" s="130">
        <v>7</v>
      </c>
    </row>
    <row r="661" spans="1:24" x14ac:dyDescent="0.5">
      <c r="A661" s="129" t="s">
        <v>408</v>
      </c>
      <c r="B661" s="129">
        <v>0</v>
      </c>
      <c r="C661" s="129">
        <v>2054</v>
      </c>
      <c r="D661" s="130" t="s">
        <v>407</v>
      </c>
      <c r="E661" s="130" t="s">
        <v>407</v>
      </c>
      <c r="F661" s="130" t="s">
        <v>222</v>
      </c>
      <c r="H661" s="130">
        <v>8</v>
      </c>
    </row>
    <row r="662" spans="1:24" x14ac:dyDescent="0.5">
      <c r="A662" s="129" t="s">
        <v>408</v>
      </c>
      <c r="B662" s="129">
        <v>0</v>
      </c>
      <c r="C662" s="129">
        <v>2054</v>
      </c>
      <c r="D662" s="130" t="s">
        <v>407</v>
      </c>
      <c r="E662" s="130" t="s">
        <v>407</v>
      </c>
      <c r="F662" s="130" t="s">
        <v>341</v>
      </c>
      <c r="H662" s="130">
        <v>6</v>
      </c>
    </row>
    <row r="663" spans="1:24" x14ac:dyDescent="0.5">
      <c r="A663" s="129" t="s">
        <v>408</v>
      </c>
      <c r="B663" s="129">
        <v>0</v>
      </c>
      <c r="C663" s="129">
        <v>2055</v>
      </c>
      <c r="D663" s="130" t="s">
        <v>407</v>
      </c>
      <c r="E663" s="130" t="s">
        <v>407</v>
      </c>
      <c r="F663" s="130" t="s">
        <v>446</v>
      </c>
      <c r="H663" s="130">
        <v>1</v>
      </c>
      <c r="I663" s="130">
        <v>23509.1640625</v>
      </c>
      <c r="L663" s="130">
        <v>28771.865234375</v>
      </c>
      <c r="M663" s="130">
        <v>3503.8564453125</v>
      </c>
      <c r="O663" s="130">
        <v>-888.22766113281295</v>
      </c>
      <c r="P663" s="130">
        <v>9770.50390625</v>
      </c>
      <c r="S663" s="130">
        <v>1009.11065673828</v>
      </c>
      <c r="U663" s="130">
        <v>5045.55322265625</v>
      </c>
      <c r="V663" s="130">
        <v>34020.7109375</v>
      </c>
      <c r="W663" s="130">
        <v>4313.623046875</v>
      </c>
      <c r="X663" s="130">
        <v>2169.8681640625</v>
      </c>
    </row>
    <row r="664" spans="1:24" x14ac:dyDescent="0.5">
      <c r="A664" s="129" t="s">
        <v>408</v>
      </c>
      <c r="B664" s="129">
        <v>0</v>
      </c>
      <c r="C664" s="129">
        <v>2055</v>
      </c>
      <c r="D664" s="130" t="s">
        <v>407</v>
      </c>
      <c r="E664" s="130" t="s">
        <v>407</v>
      </c>
      <c r="F664" s="130" t="s">
        <v>208</v>
      </c>
      <c r="H664" s="130">
        <v>20</v>
      </c>
    </row>
    <row r="665" spans="1:24" x14ac:dyDescent="0.5">
      <c r="A665" s="129" t="s">
        <v>408</v>
      </c>
      <c r="B665" s="129">
        <v>0</v>
      </c>
      <c r="C665" s="129">
        <v>2055</v>
      </c>
      <c r="D665" s="130" t="s">
        <v>407</v>
      </c>
      <c r="E665" s="130" t="s">
        <v>407</v>
      </c>
      <c r="F665" s="130" t="s">
        <v>211</v>
      </c>
      <c r="H665" s="130">
        <v>25</v>
      </c>
    </row>
    <row r="666" spans="1:24" x14ac:dyDescent="0.5">
      <c r="A666" s="129" t="s">
        <v>408</v>
      </c>
      <c r="B666" s="129">
        <v>0</v>
      </c>
      <c r="C666" s="129">
        <v>2055</v>
      </c>
      <c r="D666" s="130" t="s">
        <v>407</v>
      </c>
      <c r="E666" s="130" t="s">
        <v>407</v>
      </c>
      <c r="F666" s="130" t="s">
        <v>214</v>
      </c>
      <c r="H666" s="130">
        <v>25</v>
      </c>
    </row>
    <row r="667" spans="1:24" x14ac:dyDescent="0.5">
      <c r="A667" s="129" t="s">
        <v>408</v>
      </c>
      <c r="B667" s="129">
        <v>0</v>
      </c>
      <c r="C667" s="129">
        <v>2055</v>
      </c>
      <c r="D667" s="130" t="s">
        <v>407</v>
      </c>
      <c r="E667" s="130" t="s">
        <v>407</v>
      </c>
      <c r="F667" s="130" t="s">
        <v>217</v>
      </c>
      <c r="H667" s="130">
        <v>14</v>
      </c>
    </row>
    <row r="668" spans="1:24" x14ac:dyDescent="0.5">
      <c r="A668" s="129" t="s">
        <v>408</v>
      </c>
      <c r="B668" s="129">
        <v>0</v>
      </c>
      <c r="C668" s="129">
        <v>2055</v>
      </c>
      <c r="D668" s="130" t="s">
        <v>407</v>
      </c>
      <c r="E668" s="130" t="s">
        <v>407</v>
      </c>
      <c r="F668" s="130" t="s">
        <v>219</v>
      </c>
      <c r="H668" s="130">
        <v>7</v>
      </c>
    </row>
    <row r="669" spans="1:24" x14ac:dyDescent="0.5">
      <c r="A669" s="129" t="s">
        <v>408</v>
      </c>
      <c r="B669" s="129">
        <v>0</v>
      </c>
      <c r="C669" s="129">
        <v>2055</v>
      </c>
      <c r="D669" s="130" t="s">
        <v>407</v>
      </c>
      <c r="E669" s="130" t="s">
        <v>407</v>
      </c>
      <c r="F669" s="130" t="s">
        <v>222</v>
      </c>
      <c r="H669" s="130">
        <v>8</v>
      </c>
    </row>
    <row r="670" spans="1:24" x14ac:dyDescent="0.5">
      <c r="A670" s="129" t="s">
        <v>408</v>
      </c>
      <c r="B670" s="129">
        <v>0</v>
      </c>
      <c r="C670" s="129">
        <v>2055</v>
      </c>
      <c r="D670" s="130" t="s">
        <v>407</v>
      </c>
      <c r="E670" s="130" t="s">
        <v>407</v>
      </c>
      <c r="F670" s="130" t="s">
        <v>341</v>
      </c>
      <c r="H670" s="130">
        <v>6</v>
      </c>
    </row>
    <row r="671" spans="1:24" x14ac:dyDescent="0.5">
      <c r="A671" s="129" t="s">
        <v>408</v>
      </c>
      <c r="B671" s="129">
        <v>0</v>
      </c>
      <c r="C671" s="129">
        <v>2056</v>
      </c>
      <c r="D671" s="130" t="s">
        <v>407</v>
      </c>
      <c r="E671" s="130" t="s">
        <v>407</v>
      </c>
      <c r="F671" s="130" t="s">
        <v>446</v>
      </c>
      <c r="H671" s="130">
        <v>1</v>
      </c>
      <c r="I671" s="130">
        <v>24026.36328125</v>
      </c>
      <c r="L671" s="130">
        <v>26156.236328125</v>
      </c>
      <c r="M671" s="130">
        <v>3503.8564453125</v>
      </c>
      <c r="O671" s="130">
        <v>-888.22766113281295</v>
      </c>
      <c r="P671" s="130">
        <v>8882.2763671875</v>
      </c>
      <c r="S671" s="130">
        <v>1009.11065673828</v>
      </c>
      <c r="U671" s="130">
        <v>5045.55322265625</v>
      </c>
      <c r="V671" s="130">
        <v>31748.330078125</v>
      </c>
      <c r="W671" s="130">
        <v>4313.623046875</v>
      </c>
      <c r="X671" s="130">
        <v>2041.24255371094</v>
      </c>
    </row>
    <row r="672" spans="1:24" x14ac:dyDescent="0.5">
      <c r="A672" s="129" t="s">
        <v>408</v>
      </c>
      <c r="B672" s="129">
        <v>0</v>
      </c>
      <c r="C672" s="129">
        <v>2056</v>
      </c>
      <c r="D672" s="130" t="s">
        <v>407</v>
      </c>
      <c r="E672" s="130" t="s">
        <v>407</v>
      </c>
      <c r="F672" s="130" t="s">
        <v>211</v>
      </c>
      <c r="H672" s="130">
        <v>25</v>
      </c>
    </row>
    <row r="673" spans="1:24" x14ac:dyDescent="0.5">
      <c r="A673" s="129" t="s">
        <v>408</v>
      </c>
      <c r="B673" s="129">
        <v>0</v>
      </c>
      <c r="C673" s="129">
        <v>2056</v>
      </c>
      <c r="D673" s="130" t="s">
        <v>407</v>
      </c>
      <c r="E673" s="130" t="s">
        <v>407</v>
      </c>
      <c r="F673" s="130" t="s">
        <v>214</v>
      </c>
      <c r="H673" s="130">
        <v>25</v>
      </c>
    </row>
    <row r="674" spans="1:24" x14ac:dyDescent="0.5">
      <c r="A674" s="129" t="s">
        <v>408</v>
      </c>
      <c r="B674" s="129">
        <v>0</v>
      </c>
      <c r="C674" s="129">
        <v>2056</v>
      </c>
      <c r="D674" s="130" t="s">
        <v>407</v>
      </c>
      <c r="E674" s="130" t="s">
        <v>407</v>
      </c>
      <c r="F674" s="130" t="s">
        <v>217</v>
      </c>
      <c r="H674" s="130">
        <v>14</v>
      </c>
    </row>
    <row r="675" spans="1:24" x14ac:dyDescent="0.5">
      <c r="A675" s="129" t="s">
        <v>408</v>
      </c>
      <c r="B675" s="129">
        <v>0</v>
      </c>
      <c r="C675" s="129">
        <v>2056</v>
      </c>
      <c r="D675" s="130" t="s">
        <v>407</v>
      </c>
      <c r="E675" s="130" t="s">
        <v>407</v>
      </c>
      <c r="F675" s="130" t="s">
        <v>219</v>
      </c>
      <c r="H675" s="130">
        <v>7</v>
      </c>
    </row>
    <row r="676" spans="1:24" x14ac:dyDescent="0.5">
      <c r="A676" s="129" t="s">
        <v>408</v>
      </c>
      <c r="B676" s="129">
        <v>0</v>
      </c>
      <c r="C676" s="129">
        <v>2056</v>
      </c>
      <c r="D676" s="130" t="s">
        <v>407</v>
      </c>
      <c r="E676" s="130" t="s">
        <v>407</v>
      </c>
      <c r="F676" s="130" t="s">
        <v>222</v>
      </c>
      <c r="H676" s="130">
        <v>8</v>
      </c>
    </row>
    <row r="677" spans="1:24" x14ac:dyDescent="0.5">
      <c r="A677" s="129" t="s">
        <v>408</v>
      </c>
      <c r="B677" s="129">
        <v>0</v>
      </c>
      <c r="C677" s="129">
        <v>2056</v>
      </c>
      <c r="D677" s="130" t="s">
        <v>407</v>
      </c>
      <c r="E677" s="130" t="s">
        <v>407</v>
      </c>
      <c r="F677" s="130" t="s">
        <v>341</v>
      </c>
      <c r="H677" s="130">
        <v>6</v>
      </c>
    </row>
    <row r="678" spans="1:24" x14ac:dyDescent="0.5">
      <c r="A678" s="129" t="s">
        <v>408</v>
      </c>
      <c r="B678" s="129">
        <v>0</v>
      </c>
      <c r="C678" s="129">
        <v>2057</v>
      </c>
      <c r="D678" s="130" t="s">
        <v>407</v>
      </c>
      <c r="E678" s="130" t="s">
        <v>407</v>
      </c>
      <c r="F678" s="130" t="s">
        <v>446</v>
      </c>
      <c r="H678" s="130">
        <v>1</v>
      </c>
      <c r="I678" s="130">
        <v>24554.94140625</v>
      </c>
      <c r="L678" s="130">
        <v>23540.607421875</v>
      </c>
      <c r="M678" s="130">
        <v>3503.8564453125</v>
      </c>
      <c r="O678" s="130">
        <v>-888.22766113281295</v>
      </c>
      <c r="P678" s="130">
        <v>7994.048828125</v>
      </c>
      <c r="S678" s="130">
        <v>1009.11065673828</v>
      </c>
      <c r="U678" s="130">
        <v>5045.55322265625</v>
      </c>
      <c r="V678" s="130">
        <v>29339.603515625</v>
      </c>
      <c r="W678" s="130">
        <v>4313.623046875</v>
      </c>
      <c r="X678" s="130">
        <v>1904.89978027344</v>
      </c>
    </row>
    <row r="679" spans="1:24" x14ac:dyDescent="0.5">
      <c r="A679" s="129" t="s">
        <v>408</v>
      </c>
      <c r="B679" s="129">
        <v>0</v>
      </c>
      <c r="C679" s="129">
        <v>2057</v>
      </c>
      <c r="D679" s="130" t="s">
        <v>407</v>
      </c>
      <c r="E679" s="130" t="s">
        <v>407</v>
      </c>
      <c r="F679" s="130" t="s">
        <v>214</v>
      </c>
      <c r="H679" s="130">
        <v>25</v>
      </c>
    </row>
    <row r="680" spans="1:24" x14ac:dyDescent="0.5">
      <c r="A680" s="129" t="s">
        <v>408</v>
      </c>
      <c r="B680" s="129">
        <v>0</v>
      </c>
      <c r="C680" s="129">
        <v>2057</v>
      </c>
      <c r="D680" s="130" t="s">
        <v>407</v>
      </c>
      <c r="E680" s="130" t="s">
        <v>407</v>
      </c>
      <c r="F680" s="130" t="s">
        <v>217</v>
      </c>
      <c r="H680" s="130">
        <v>14</v>
      </c>
    </row>
    <row r="681" spans="1:24" x14ac:dyDescent="0.5">
      <c r="A681" s="129" t="s">
        <v>408</v>
      </c>
      <c r="B681" s="129">
        <v>0</v>
      </c>
      <c r="C681" s="129">
        <v>2057</v>
      </c>
      <c r="D681" s="130" t="s">
        <v>407</v>
      </c>
      <c r="E681" s="130" t="s">
        <v>407</v>
      </c>
      <c r="F681" s="130" t="s">
        <v>219</v>
      </c>
      <c r="H681" s="130">
        <v>7</v>
      </c>
    </row>
    <row r="682" spans="1:24" x14ac:dyDescent="0.5">
      <c r="A682" s="129" t="s">
        <v>408</v>
      </c>
      <c r="B682" s="129">
        <v>0</v>
      </c>
      <c r="C682" s="129">
        <v>2057</v>
      </c>
      <c r="D682" s="130" t="s">
        <v>407</v>
      </c>
      <c r="E682" s="130" t="s">
        <v>407</v>
      </c>
      <c r="F682" s="130" t="s">
        <v>222</v>
      </c>
      <c r="H682" s="130">
        <v>8</v>
      </c>
    </row>
    <row r="683" spans="1:24" x14ac:dyDescent="0.5">
      <c r="A683" s="129" t="s">
        <v>408</v>
      </c>
      <c r="B683" s="129">
        <v>0</v>
      </c>
      <c r="C683" s="129">
        <v>2057</v>
      </c>
      <c r="D683" s="130" t="s">
        <v>407</v>
      </c>
      <c r="E683" s="130" t="s">
        <v>407</v>
      </c>
      <c r="F683" s="130" t="s">
        <v>341</v>
      </c>
      <c r="H683" s="130">
        <v>6</v>
      </c>
    </row>
    <row r="684" spans="1:24" x14ac:dyDescent="0.5">
      <c r="A684" s="129" t="s">
        <v>408</v>
      </c>
      <c r="B684" s="129">
        <v>0</v>
      </c>
      <c r="C684" s="129">
        <v>2058</v>
      </c>
      <c r="D684" s="130" t="s">
        <v>407</v>
      </c>
      <c r="E684" s="130" t="s">
        <v>407</v>
      </c>
      <c r="F684" s="130" t="s">
        <v>446</v>
      </c>
      <c r="H684" s="130">
        <v>1</v>
      </c>
      <c r="I684" s="130">
        <v>25095.150390625</v>
      </c>
      <c r="L684" s="130">
        <v>20924.978515625</v>
      </c>
      <c r="M684" s="130">
        <v>3503.8564453125</v>
      </c>
      <c r="O684" s="130">
        <v>-888.22766113281295</v>
      </c>
      <c r="P684" s="130">
        <v>7105.8212890625</v>
      </c>
      <c r="S684" s="130">
        <v>1009.11065673828</v>
      </c>
      <c r="U684" s="130">
        <v>5045.55322265625</v>
      </c>
      <c r="V684" s="130">
        <v>26786.35546875</v>
      </c>
      <c r="W684" s="130">
        <v>4313.623046875</v>
      </c>
      <c r="X684" s="130">
        <v>1760.37622070313</v>
      </c>
    </row>
    <row r="685" spans="1:24" x14ac:dyDescent="0.5">
      <c r="A685" s="129" t="s">
        <v>408</v>
      </c>
      <c r="B685" s="129">
        <v>0</v>
      </c>
      <c r="C685" s="129">
        <v>2058</v>
      </c>
      <c r="D685" s="130" t="s">
        <v>407</v>
      </c>
      <c r="E685" s="130" t="s">
        <v>407</v>
      </c>
      <c r="F685" s="130" t="s">
        <v>217</v>
      </c>
      <c r="H685" s="130">
        <v>14</v>
      </c>
    </row>
    <row r="686" spans="1:24" x14ac:dyDescent="0.5">
      <c r="A686" s="129" t="s">
        <v>408</v>
      </c>
      <c r="B686" s="129">
        <v>0</v>
      </c>
      <c r="C686" s="129">
        <v>2058</v>
      </c>
      <c r="D686" s="130" t="s">
        <v>407</v>
      </c>
      <c r="E686" s="130" t="s">
        <v>407</v>
      </c>
      <c r="F686" s="130" t="s">
        <v>219</v>
      </c>
      <c r="H686" s="130">
        <v>7</v>
      </c>
    </row>
    <row r="687" spans="1:24" x14ac:dyDescent="0.5">
      <c r="A687" s="129" t="s">
        <v>408</v>
      </c>
      <c r="B687" s="129">
        <v>0</v>
      </c>
      <c r="C687" s="129">
        <v>2058</v>
      </c>
      <c r="D687" s="130" t="s">
        <v>407</v>
      </c>
      <c r="E687" s="130" t="s">
        <v>407</v>
      </c>
      <c r="F687" s="130" t="s">
        <v>222</v>
      </c>
      <c r="H687" s="130">
        <v>8</v>
      </c>
    </row>
    <row r="688" spans="1:24" x14ac:dyDescent="0.5">
      <c r="A688" s="129" t="s">
        <v>408</v>
      </c>
      <c r="B688" s="129">
        <v>0</v>
      </c>
      <c r="C688" s="129">
        <v>2058</v>
      </c>
      <c r="D688" s="130" t="s">
        <v>407</v>
      </c>
      <c r="E688" s="130" t="s">
        <v>407</v>
      </c>
      <c r="F688" s="130" t="s">
        <v>341</v>
      </c>
      <c r="H688" s="130">
        <v>6</v>
      </c>
    </row>
    <row r="689" spans="1:24" x14ac:dyDescent="0.5">
      <c r="A689" s="129" t="s">
        <v>408</v>
      </c>
      <c r="B689" s="129">
        <v>0</v>
      </c>
      <c r="C689" s="129">
        <v>2059</v>
      </c>
      <c r="D689" s="130" t="s">
        <v>407</v>
      </c>
      <c r="E689" s="130" t="s">
        <v>407</v>
      </c>
      <c r="F689" s="130" t="s">
        <v>446</v>
      </c>
      <c r="H689" s="130">
        <v>1</v>
      </c>
      <c r="I689" s="130">
        <v>25647.2421875</v>
      </c>
      <c r="L689" s="130">
        <v>18309.349609375</v>
      </c>
      <c r="M689" s="130">
        <v>3503.8564453125</v>
      </c>
      <c r="O689" s="130">
        <v>-888.22766113281295</v>
      </c>
      <c r="P689" s="130">
        <v>6217.59375</v>
      </c>
      <c r="S689" s="130">
        <v>1009.11065673828</v>
      </c>
      <c r="U689" s="130">
        <v>5045.55322265625</v>
      </c>
      <c r="V689" s="130">
        <v>24079.912109375</v>
      </c>
      <c r="W689" s="130">
        <v>4313.623046875</v>
      </c>
      <c r="X689" s="130">
        <v>1607.18127441406</v>
      </c>
    </row>
    <row r="690" spans="1:24" x14ac:dyDescent="0.5">
      <c r="A690" s="129" t="s">
        <v>408</v>
      </c>
      <c r="B690" s="129">
        <v>0</v>
      </c>
      <c r="C690" s="129">
        <v>2059</v>
      </c>
      <c r="D690" s="130" t="s">
        <v>407</v>
      </c>
      <c r="E690" s="130" t="s">
        <v>407</v>
      </c>
      <c r="F690" s="130" t="s">
        <v>219</v>
      </c>
      <c r="H690" s="130">
        <v>7</v>
      </c>
    </row>
    <row r="691" spans="1:24" x14ac:dyDescent="0.5">
      <c r="A691" s="129" t="s">
        <v>408</v>
      </c>
      <c r="B691" s="129">
        <v>0</v>
      </c>
      <c r="C691" s="129">
        <v>2059</v>
      </c>
      <c r="D691" s="130" t="s">
        <v>407</v>
      </c>
      <c r="E691" s="130" t="s">
        <v>407</v>
      </c>
      <c r="F691" s="130" t="s">
        <v>222</v>
      </c>
      <c r="H691" s="130">
        <v>8</v>
      </c>
    </row>
    <row r="692" spans="1:24" x14ac:dyDescent="0.5">
      <c r="A692" s="129" t="s">
        <v>408</v>
      </c>
      <c r="B692" s="129">
        <v>0</v>
      </c>
      <c r="C692" s="129">
        <v>2059</v>
      </c>
      <c r="D692" s="130" t="s">
        <v>407</v>
      </c>
      <c r="E692" s="130" t="s">
        <v>407</v>
      </c>
      <c r="F692" s="130" t="s">
        <v>341</v>
      </c>
      <c r="H692" s="130">
        <v>6</v>
      </c>
    </row>
    <row r="693" spans="1:24" x14ac:dyDescent="0.5">
      <c r="A693" s="129" t="s">
        <v>408</v>
      </c>
      <c r="B693" s="129">
        <v>0</v>
      </c>
      <c r="C693" s="129">
        <v>2060</v>
      </c>
      <c r="D693" s="130" t="s">
        <v>407</v>
      </c>
      <c r="E693" s="130" t="s">
        <v>407</v>
      </c>
      <c r="F693" s="130" t="s">
        <v>446</v>
      </c>
      <c r="H693" s="130">
        <v>1</v>
      </c>
      <c r="I693" s="130">
        <v>26211.48046875</v>
      </c>
      <c r="L693" s="130">
        <v>15693.720703125</v>
      </c>
      <c r="M693" s="130">
        <v>3503.8564453125</v>
      </c>
      <c r="O693" s="130">
        <v>-888.22766113281295</v>
      </c>
      <c r="P693" s="130">
        <v>5329.3662109375</v>
      </c>
      <c r="S693" s="130">
        <v>1009.11065673828</v>
      </c>
      <c r="U693" s="130">
        <v>5045.55322265625</v>
      </c>
      <c r="V693" s="130">
        <v>21211.08203125</v>
      </c>
      <c r="W693" s="130">
        <v>4313.623046875</v>
      </c>
      <c r="X693" s="130">
        <v>1444.79467773438</v>
      </c>
    </row>
    <row r="694" spans="1:24" x14ac:dyDescent="0.5">
      <c r="A694" s="129" t="s">
        <v>408</v>
      </c>
      <c r="B694" s="129">
        <v>0</v>
      </c>
      <c r="C694" s="129">
        <v>2060</v>
      </c>
      <c r="D694" s="130" t="s">
        <v>407</v>
      </c>
      <c r="E694" s="130" t="s">
        <v>407</v>
      </c>
      <c r="F694" s="130" t="s">
        <v>219</v>
      </c>
      <c r="H694" s="130">
        <v>7</v>
      </c>
    </row>
    <row r="695" spans="1:24" x14ac:dyDescent="0.5">
      <c r="A695" s="129" t="s">
        <v>408</v>
      </c>
      <c r="B695" s="129">
        <v>0</v>
      </c>
      <c r="C695" s="129">
        <v>2060</v>
      </c>
      <c r="D695" s="130" t="s">
        <v>407</v>
      </c>
      <c r="E695" s="130" t="s">
        <v>407</v>
      </c>
      <c r="F695" s="130" t="s">
        <v>222</v>
      </c>
      <c r="H695" s="130">
        <v>8</v>
      </c>
    </row>
    <row r="696" spans="1:24" x14ac:dyDescent="0.5">
      <c r="A696" s="129" t="s">
        <v>408</v>
      </c>
      <c r="B696" s="129">
        <v>0</v>
      </c>
      <c r="C696" s="129">
        <v>2060</v>
      </c>
      <c r="D696" s="130" t="s">
        <v>407</v>
      </c>
      <c r="E696" s="130" t="s">
        <v>407</v>
      </c>
      <c r="F696" s="130" t="s">
        <v>341</v>
      </c>
      <c r="H696" s="130">
        <v>6</v>
      </c>
    </row>
    <row r="697" spans="1:24" x14ac:dyDescent="0.5">
      <c r="A697" s="129" t="s">
        <v>408</v>
      </c>
      <c r="B697" s="129">
        <v>0</v>
      </c>
      <c r="C697" s="129">
        <v>2061</v>
      </c>
      <c r="D697" s="130" t="s">
        <v>407</v>
      </c>
      <c r="E697" s="130" t="s">
        <v>407</v>
      </c>
      <c r="F697" s="130" t="s">
        <v>446</v>
      </c>
      <c r="H697" s="130">
        <v>1</v>
      </c>
      <c r="I697" s="130">
        <v>26788.1328125</v>
      </c>
      <c r="L697" s="130">
        <v>13078.091796875</v>
      </c>
      <c r="M697" s="130">
        <v>3503.8564453125</v>
      </c>
      <c r="O697" s="130">
        <v>-888.22766113281295</v>
      </c>
      <c r="P697" s="130">
        <v>4441.138671875</v>
      </c>
      <c r="S697" s="130">
        <v>1009.11065673828</v>
      </c>
      <c r="U697" s="130">
        <v>5045.55322265625</v>
      </c>
      <c r="V697" s="130">
        <v>18170.123046875</v>
      </c>
      <c r="W697" s="130">
        <v>4313.623046875</v>
      </c>
      <c r="X697" s="130">
        <v>1272.66491699219</v>
      </c>
    </row>
    <row r="698" spans="1:24" x14ac:dyDescent="0.5">
      <c r="A698" s="129" t="s">
        <v>408</v>
      </c>
      <c r="B698" s="129">
        <v>0</v>
      </c>
      <c r="C698" s="129">
        <v>2061</v>
      </c>
      <c r="D698" s="130" t="s">
        <v>407</v>
      </c>
      <c r="E698" s="130" t="s">
        <v>407</v>
      </c>
      <c r="F698" s="130" t="s">
        <v>222</v>
      </c>
      <c r="H698" s="130">
        <v>8</v>
      </c>
    </row>
    <row r="699" spans="1:24" x14ac:dyDescent="0.5">
      <c r="A699" s="129" t="s">
        <v>408</v>
      </c>
      <c r="B699" s="129">
        <v>0</v>
      </c>
      <c r="C699" s="129">
        <v>2061</v>
      </c>
      <c r="D699" s="130" t="s">
        <v>407</v>
      </c>
      <c r="E699" s="130" t="s">
        <v>407</v>
      </c>
      <c r="F699" s="130" t="s">
        <v>341</v>
      </c>
      <c r="H699" s="130">
        <v>6</v>
      </c>
    </row>
    <row r="700" spans="1:24" x14ac:dyDescent="0.5">
      <c r="A700" s="129" t="s">
        <v>408</v>
      </c>
      <c r="B700" s="129">
        <v>0</v>
      </c>
      <c r="C700" s="129">
        <v>2062</v>
      </c>
      <c r="D700" s="130" t="s">
        <v>407</v>
      </c>
      <c r="E700" s="130" t="s">
        <v>407</v>
      </c>
      <c r="F700" s="130" t="s">
        <v>446</v>
      </c>
      <c r="H700" s="130">
        <v>1</v>
      </c>
      <c r="I700" s="130">
        <v>27377.470703125</v>
      </c>
      <c r="L700" s="130">
        <v>10462.462890625</v>
      </c>
      <c r="M700" s="130">
        <v>3503.8564453125</v>
      </c>
      <c r="O700" s="130">
        <v>-888.22766113281295</v>
      </c>
      <c r="P700" s="130">
        <v>3552.9111328125</v>
      </c>
      <c r="S700" s="130">
        <v>1009.11065673828</v>
      </c>
      <c r="U700" s="130">
        <v>5045.55322265625</v>
      </c>
      <c r="V700" s="130">
        <v>14946.70703125</v>
      </c>
      <c r="W700" s="130">
        <v>4313.623046875</v>
      </c>
      <c r="X700" s="130">
        <v>1090.20739746094</v>
      </c>
    </row>
    <row r="701" spans="1:24" x14ac:dyDescent="0.5">
      <c r="A701" s="129" t="s">
        <v>408</v>
      </c>
      <c r="B701" s="129">
        <v>0</v>
      </c>
      <c r="C701" s="129">
        <v>2062</v>
      </c>
      <c r="D701" s="130" t="s">
        <v>407</v>
      </c>
      <c r="E701" s="130" t="s">
        <v>407</v>
      </c>
      <c r="F701" s="130" t="s">
        <v>222</v>
      </c>
      <c r="H701" s="130">
        <v>8</v>
      </c>
    </row>
    <row r="702" spans="1:24" x14ac:dyDescent="0.5">
      <c r="A702" s="129" t="s">
        <v>408</v>
      </c>
      <c r="B702" s="129">
        <v>0</v>
      </c>
      <c r="C702" s="129">
        <v>2062</v>
      </c>
      <c r="D702" s="130" t="s">
        <v>407</v>
      </c>
      <c r="E702" s="130" t="s">
        <v>407</v>
      </c>
      <c r="F702" s="130" t="s">
        <v>341</v>
      </c>
      <c r="H702" s="130">
        <v>6</v>
      </c>
    </row>
    <row r="703" spans="1:24" x14ac:dyDescent="0.5">
      <c r="A703" s="129" t="s">
        <v>408</v>
      </c>
      <c r="B703" s="129">
        <v>0</v>
      </c>
      <c r="C703" s="129">
        <v>2063</v>
      </c>
      <c r="D703" s="130" t="s">
        <v>407</v>
      </c>
      <c r="E703" s="130" t="s">
        <v>407</v>
      </c>
      <c r="F703" s="130" t="s">
        <v>446</v>
      </c>
      <c r="H703" s="130">
        <v>1</v>
      </c>
      <c r="I703" s="130">
        <v>27979.7734375</v>
      </c>
      <c r="L703" s="130">
        <v>7846.833984375</v>
      </c>
      <c r="M703" s="130">
        <v>3503.8564453125</v>
      </c>
      <c r="O703" s="130">
        <v>-888.22766113281295</v>
      </c>
      <c r="P703" s="130">
        <v>2664.68359375</v>
      </c>
      <c r="S703" s="130">
        <v>1009.11065673828</v>
      </c>
      <c r="U703" s="130">
        <v>5045.55322265625</v>
      </c>
      <c r="V703" s="130">
        <v>11529.8857421875</v>
      </c>
      <c r="W703" s="130">
        <v>4313.623046875</v>
      </c>
      <c r="X703" s="130">
        <v>896.80242919921898</v>
      </c>
    </row>
    <row r="704" spans="1:24" x14ac:dyDescent="0.5">
      <c r="A704" s="129" t="s">
        <v>408</v>
      </c>
      <c r="B704" s="129">
        <v>0</v>
      </c>
      <c r="C704" s="129">
        <v>2063</v>
      </c>
      <c r="D704" s="130" t="s">
        <v>407</v>
      </c>
      <c r="E704" s="130" t="s">
        <v>407</v>
      </c>
      <c r="F704" s="130" t="s">
        <v>222</v>
      </c>
      <c r="H704" s="130">
        <v>8</v>
      </c>
    </row>
    <row r="705" spans="1:24" x14ac:dyDescent="0.5">
      <c r="A705" s="129" t="s">
        <v>408</v>
      </c>
      <c r="B705" s="129">
        <v>0</v>
      </c>
      <c r="C705" s="129">
        <v>2063</v>
      </c>
      <c r="D705" s="130" t="s">
        <v>407</v>
      </c>
      <c r="E705" s="130" t="s">
        <v>407</v>
      </c>
      <c r="F705" s="130" t="s">
        <v>341</v>
      </c>
      <c r="H705" s="130">
        <v>6</v>
      </c>
    </row>
    <row r="706" spans="1:24" x14ac:dyDescent="0.5">
      <c r="A706" s="129" t="s">
        <v>408</v>
      </c>
      <c r="B706" s="129">
        <v>0</v>
      </c>
      <c r="C706" s="129">
        <v>2064</v>
      </c>
      <c r="D706" s="130" t="s">
        <v>407</v>
      </c>
      <c r="E706" s="130" t="s">
        <v>407</v>
      </c>
      <c r="F706" s="130" t="s">
        <v>446</v>
      </c>
      <c r="H706" s="130">
        <v>1</v>
      </c>
      <c r="I706" s="130">
        <v>28595.326171875</v>
      </c>
      <c r="L706" s="130">
        <v>5231.205078125</v>
      </c>
      <c r="M706" s="130">
        <v>3503.8564453125</v>
      </c>
      <c r="O706" s="130">
        <v>-888.22766113281295</v>
      </c>
      <c r="P706" s="130">
        <v>1776.45593261719</v>
      </c>
      <c r="S706" s="130">
        <v>1009.11065673828</v>
      </c>
      <c r="U706" s="130">
        <v>5045.55322265625</v>
      </c>
      <c r="V706" s="130">
        <v>7908.0556640625</v>
      </c>
      <c r="W706" s="130">
        <v>4313.623046875</v>
      </c>
      <c r="X706" s="130">
        <v>691.79315185546898</v>
      </c>
    </row>
    <row r="707" spans="1:24" x14ac:dyDescent="0.5">
      <c r="A707" s="129" t="s">
        <v>408</v>
      </c>
      <c r="B707" s="129">
        <v>0</v>
      </c>
      <c r="C707" s="129">
        <v>2064</v>
      </c>
      <c r="D707" s="130" t="s">
        <v>407</v>
      </c>
      <c r="E707" s="130" t="s">
        <v>407</v>
      </c>
      <c r="F707" s="130" t="s">
        <v>341</v>
      </c>
      <c r="H707" s="130">
        <v>6</v>
      </c>
    </row>
    <row r="708" spans="1:24" x14ac:dyDescent="0.5">
      <c r="A708" s="129" t="s">
        <v>408</v>
      </c>
      <c r="B708" s="129">
        <v>0</v>
      </c>
      <c r="C708" s="129">
        <v>2065</v>
      </c>
      <c r="D708" s="130" t="s">
        <v>407</v>
      </c>
      <c r="E708" s="130" t="s">
        <v>407</v>
      </c>
      <c r="F708" s="130" t="s">
        <v>446</v>
      </c>
      <c r="H708" s="130">
        <v>1</v>
      </c>
      <c r="I708" s="130">
        <v>29224.421875</v>
      </c>
      <c r="L708" s="130">
        <v>2615.576171875</v>
      </c>
      <c r="M708" s="130">
        <v>3503.8564453125</v>
      </c>
      <c r="O708" s="130">
        <v>-888.22766113281295</v>
      </c>
      <c r="P708" s="130">
        <v>888.228271484375</v>
      </c>
      <c r="S708" s="130">
        <v>1009.11065673828</v>
      </c>
      <c r="U708" s="130">
        <v>5045.55322265625</v>
      </c>
      <c r="V708" s="130">
        <v>4068.9150390625</v>
      </c>
      <c r="W708" s="130">
        <v>4313.623046875</v>
      </c>
      <c r="X708" s="130">
        <v>474.48333740234398</v>
      </c>
    </row>
    <row r="709" spans="1:24" x14ac:dyDescent="0.5">
      <c r="A709" s="129" t="s">
        <v>408</v>
      </c>
      <c r="B709" s="129">
        <v>0</v>
      </c>
      <c r="C709" s="129">
        <v>2065</v>
      </c>
      <c r="D709" s="130" t="s">
        <v>407</v>
      </c>
      <c r="E709" s="130" t="s">
        <v>407</v>
      </c>
      <c r="F709" s="130" t="s">
        <v>341</v>
      </c>
      <c r="H709" s="130">
        <v>6</v>
      </c>
    </row>
    <row r="710" spans="1:24" x14ac:dyDescent="0.5">
      <c r="A710" s="129" t="s">
        <v>408</v>
      </c>
      <c r="B710" s="129">
        <v>0</v>
      </c>
      <c r="C710" s="129">
        <v>2066</v>
      </c>
      <c r="D710" s="130" t="s">
        <v>407</v>
      </c>
      <c r="E710" s="130" t="s">
        <v>407</v>
      </c>
      <c r="F710" s="130" t="s">
        <v>446</v>
      </c>
      <c r="H710" s="130">
        <v>1</v>
      </c>
      <c r="I710" s="130">
        <v>29867.357421875</v>
      </c>
      <c r="L710" s="130">
        <v>-5.26123046875E-2</v>
      </c>
      <c r="M710" s="130">
        <v>3503.8564453125</v>
      </c>
      <c r="O710" s="130">
        <v>-888.22766113281295</v>
      </c>
      <c r="P710" s="130">
        <v>6.103515625E-4</v>
      </c>
      <c r="S710" s="130">
        <v>1009.11065673828</v>
      </c>
      <c r="U710" s="130">
        <v>5045.55322265625</v>
      </c>
      <c r="V710" s="130">
        <v>-0.5732421875</v>
      </c>
      <c r="W710" s="130">
        <v>4313.623046875</v>
      </c>
      <c r="X710" s="130">
        <v>244.13490295410199</v>
      </c>
    </row>
    <row r="711" spans="1:24" x14ac:dyDescent="0.5">
      <c r="A711" s="129" t="s">
        <v>408</v>
      </c>
      <c r="B711" s="129">
        <v>0</v>
      </c>
      <c r="C711" s="129">
        <v>2066</v>
      </c>
      <c r="D711" s="130" t="s">
        <v>407</v>
      </c>
      <c r="E711" s="130" t="s">
        <v>407</v>
      </c>
      <c r="F711" s="130" t="s">
        <v>341</v>
      </c>
      <c r="H711" s="130">
        <v>6</v>
      </c>
    </row>
    <row r="712" spans="1:24" x14ac:dyDescent="0.5">
      <c r="A712" s="129" t="s">
        <v>408</v>
      </c>
      <c r="B712" s="129">
        <v>0</v>
      </c>
      <c r="C712" s="129">
        <v>2067</v>
      </c>
      <c r="D712" s="130" t="s">
        <v>407</v>
      </c>
      <c r="E712" s="130" t="s">
        <v>407</v>
      </c>
      <c r="F712" s="130" t="s">
        <v>446</v>
      </c>
      <c r="H712" s="130">
        <v>1</v>
      </c>
      <c r="I712" s="130">
        <v>30524.439453125</v>
      </c>
    </row>
    <row r="713" spans="1:24" x14ac:dyDescent="0.5">
      <c r="A713" s="129" t="s">
        <v>408</v>
      </c>
      <c r="B713" s="129">
        <v>0</v>
      </c>
      <c r="C713" s="129">
        <v>2067</v>
      </c>
      <c r="D713" s="130" t="s">
        <v>407</v>
      </c>
      <c r="E713" s="130" t="s">
        <v>407</v>
      </c>
      <c r="F713" s="130" t="s">
        <v>341</v>
      </c>
      <c r="H713" s="130">
        <v>6</v>
      </c>
    </row>
    <row r="714" spans="1:24" x14ac:dyDescent="0.5">
      <c r="A714" s="129" t="s">
        <v>408</v>
      </c>
      <c r="B714" s="129">
        <v>0</v>
      </c>
      <c r="C714" s="129">
        <v>2068</v>
      </c>
      <c r="D714" s="130" t="s">
        <v>407</v>
      </c>
      <c r="E714" s="130" t="s">
        <v>407</v>
      </c>
      <c r="F714" s="130" t="s">
        <v>446</v>
      </c>
      <c r="H714" s="130">
        <v>1</v>
      </c>
      <c r="I714" s="130">
        <v>31195.9765625</v>
      </c>
    </row>
    <row r="715" spans="1:24" x14ac:dyDescent="0.5">
      <c r="A715" s="129" t="s">
        <v>408</v>
      </c>
      <c r="B715" s="129">
        <v>0</v>
      </c>
      <c r="C715" s="129">
        <v>2068</v>
      </c>
      <c r="D715" s="130" t="s">
        <v>407</v>
      </c>
      <c r="E715" s="130" t="s">
        <v>407</v>
      </c>
      <c r="F715" s="130" t="s">
        <v>341</v>
      </c>
      <c r="H715" s="130">
        <v>6</v>
      </c>
    </row>
    <row r="716" spans="1:24" x14ac:dyDescent="0.5">
      <c r="A716" s="129" t="s">
        <v>408</v>
      </c>
      <c r="B716" s="129">
        <v>0</v>
      </c>
      <c r="C716" s="129">
        <v>2069</v>
      </c>
      <c r="D716" s="130" t="s">
        <v>407</v>
      </c>
      <c r="E716" s="130" t="s">
        <v>407</v>
      </c>
      <c r="F716" s="130" t="s">
        <v>446</v>
      </c>
      <c r="H716" s="130">
        <v>1</v>
      </c>
      <c r="I716" s="130">
        <v>31882.28515625</v>
      </c>
    </row>
    <row r="717" spans="1:24" x14ac:dyDescent="0.5">
      <c r="A717" s="129" t="s">
        <v>408</v>
      </c>
      <c r="B717" s="129">
        <v>0</v>
      </c>
      <c r="C717" s="129">
        <v>2069</v>
      </c>
      <c r="D717" s="130" t="s">
        <v>407</v>
      </c>
      <c r="E717" s="130" t="s">
        <v>407</v>
      </c>
      <c r="F717" s="130" t="s">
        <v>341</v>
      </c>
      <c r="H717" s="130">
        <v>6</v>
      </c>
    </row>
    <row r="718" spans="1:24" x14ac:dyDescent="0.5">
      <c r="A718" s="129" t="s">
        <v>408</v>
      </c>
      <c r="B718" s="129">
        <v>0</v>
      </c>
      <c r="C718" s="129">
        <v>2070</v>
      </c>
      <c r="D718" s="130" t="s">
        <v>407</v>
      </c>
      <c r="E718" s="130" t="s">
        <v>407</v>
      </c>
      <c r="F718" s="130" t="s">
        <v>446</v>
      </c>
      <c r="H718" s="130">
        <v>1</v>
      </c>
      <c r="I718" s="130">
        <v>32583.693359375</v>
      </c>
    </row>
    <row r="719" spans="1:24" x14ac:dyDescent="0.5">
      <c r="A719" s="129" t="s">
        <v>408</v>
      </c>
      <c r="B719" s="129">
        <v>0</v>
      </c>
      <c r="C719" s="129">
        <v>2070</v>
      </c>
      <c r="D719" s="130" t="s">
        <v>407</v>
      </c>
      <c r="E719" s="130" t="s">
        <v>407</v>
      </c>
      <c r="F719" s="130" t="s">
        <v>341</v>
      </c>
      <c r="H719" s="130">
        <v>6</v>
      </c>
    </row>
    <row r="720" spans="1:24" x14ac:dyDescent="0.5">
      <c r="A720" s="129" t="s">
        <v>408</v>
      </c>
      <c r="B720" s="129">
        <v>0</v>
      </c>
      <c r="C720" s="129">
        <v>2071</v>
      </c>
      <c r="D720" s="130" t="s">
        <v>407</v>
      </c>
      <c r="E720" s="130" t="s">
        <v>407</v>
      </c>
      <c r="F720" s="130" t="s">
        <v>446</v>
      </c>
      <c r="H720" s="130">
        <v>1</v>
      </c>
      <c r="I720" s="130">
        <v>33300.53515625</v>
      </c>
    </row>
    <row r="721" spans="1:9" x14ac:dyDescent="0.5">
      <c r="A721" s="129" t="s">
        <v>408</v>
      </c>
      <c r="B721" s="129">
        <v>0</v>
      </c>
      <c r="C721" s="129">
        <v>2072</v>
      </c>
      <c r="D721" s="130" t="s">
        <v>407</v>
      </c>
      <c r="E721" s="130" t="s">
        <v>407</v>
      </c>
      <c r="F721" s="130" t="s">
        <v>446</v>
      </c>
      <c r="H721" s="130">
        <v>1</v>
      </c>
      <c r="I721" s="130">
        <v>34033.14453125</v>
      </c>
    </row>
    <row r="722" spans="1:9" x14ac:dyDescent="0.5">
      <c r="A722" s="129" t="s">
        <v>408</v>
      </c>
      <c r="B722" s="129">
        <v>0</v>
      </c>
      <c r="C722" s="129">
        <v>2073</v>
      </c>
      <c r="D722" s="130" t="s">
        <v>407</v>
      </c>
      <c r="E722" s="130" t="s">
        <v>407</v>
      </c>
      <c r="F722" s="130" t="s">
        <v>446</v>
      </c>
      <c r="H722" s="130">
        <v>1</v>
      </c>
      <c r="I722" s="130">
        <v>34781.87109375</v>
      </c>
    </row>
    <row r="723" spans="1:9" x14ac:dyDescent="0.5">
      <c r="A723" s="129" t="s">
        <v>408</v>
      </c>
      <c r="B723" s="129">
        <v>0</v>
      </c>
      <c r="C723" s="129">
        <v>2074</v>
      </c>
      <c r="D723" s="130" t="s">
        <v>407</v>
      </c>
      <c r="E723" s="130" t="s">
        <v>407</v>
      </c>
      <c r="F723" s="130" t="s">
        <v>446</v>
      </c>
      <c r="H723" s="130">
        <v>1</v>
      </c>
      <c r="I723" s="130">
        <v>35547.0703125</v>
      </c>
    </row>
    <row r="724" spans="1:9" x14ac:dyDescent="0.5">
      <c r="A724" s="129" t="s">
        <v>408</v>
      </c>
      <c r="B724" s="129">
        <v>0</v>
      </c>
      <c r="C724" s="129">
        <v>2075</v>
      </c>
      <c r="D724" s="130" t="s">
        <v>407</v>
      </c>
      <c r="E724" s="130" t="s">
        <v>407</v>
      </c>
      <c r="F724" s="130" t="s">
        <v>446</v>
      </c>
      <c r="H724" s="130">
        <v>1</v>
      </c>
      <c r="I724" s="130">
        <v>36329.10546875</v>
      </c>
    </row>
    <row r="725" spans="1:9" x14ac:dyDescent="0.5">
      <c r="A725" s="129" t="s">
        <v>408</v>
      </c>
      <c r="B725" s="129">
        <v>0</v>
      </c>
      <c r="C725" s="129">
        <v>2076</v>
      </c>
      <c r="D725" s="130" t="s">
        <v>407</v>
      </c>
      <c r="E725" s="130" t="s">
        <v>407</v>
      </c>
      <c r="F725" s="130" t="s">
        <v>446</v>
      </c>
      <c r="H725" s="130">
        <v>1</v>
      </c>
      <c r="I725" s="130">
        <v>37128.34375</v>
      </c>
    </row>
    <row r="726" spans="1:9" x14ac:dyDescent="0.5">
      <c r="A726" s="129" t="s">
        <v>408</v>
      </c>
      <c r="B726" s="129">
        <v>0</v>
      </c>
      <c r="C726" s="129">
        <v>2077</v>
      </c>
      <c r="D726" s="130" t="s">
        <v>407</v>
      </c>
      <c r="E726" s="130" t="s">
        <v>407</v>
      </c>
      <c r="F726" s="130" t="s">
        <v>446</v>
      </c>
      <c r="H726" s="130">
        <v>1</v>
      </c>
      <c r="I726" s="130">
        <v>37945.16796875</v>
      </c>
    </row>
    <row r="727" spans="1:9" x14ac:dyDescent="0.5">
      <c r="A727" s="129" t="s">
        <v>408</v>
      </c>
      <c r="B727" s="129">
        <v>0</v>
      </c>
      <c r="C727" s="129">
        <v>2078</v>
      </c>
      <c r="D727" s="130" t="s">
        <v>407</v>
      </c>
      <c r="E727" s="130" t="s">
        <v>407</v>
      </c>
      <c r="F727" s="130" t="s">
        <v>446</v>
      </c>
      <c r="H727" s="130">
        <v>1</v>
      </c>
      <c r="I727" s="130">
        <v>38779.9609375</v>
      </c>
    </row>
    <row r="728" spans="1:9" x14ac:dyDescent="0.5">
      <c r="A728" s="129" t="s">
        <v>408</v>
      </c>
      <c r="B728" s="129">
        <v>0</v>
      </c>
      <c r="C728" s="129">
        <v>2079</v>
      </c>
      <c r="D728" s="130" t="s">
        <v>407</v>
      </c>
      <c r="E728" s="130" t="s">
        <v>407</v>
      </c>
      <c r="F728" s="130" t="s">
        <v>446</v>
      </c>
      <c r="H728" s="130">
        <v>1</v>
      </c>
      <c r="I728" s="130">
        <v>39633.1171875</v>
      </c>
    </row>
    <row r="729" spans="1:9" x14ac:dyDescent="0.5">
      <c r="A729" s="129" t="s">
        <v>408</v>
      </c>
      <c r="B729" s="129">
        <v>0</v>
      </c>
      <c r="C729" s="129">
        <v>2080</v>
      </c>
      <c r="D729" s="130" t="s">
        <v>407</v>
      </c>
      <c r="E729" s="130" t="s">
        <v>407</v>
      </c>
      <c r="F729" s="130" t="s">
        <v>446</v>
      </c>
      <c r="H729" s="130">
        <v>1</v>
      </c>
      <c r="I729" s="130">
        <v>40505.04296875</v>
      </c>
    </row>
    <row r="730" spans="1:9" x14ac:dyDescent="0.5">
      <c r="A730" s="129" t="s">
        <v>409</v>
      </c>
      <c r="B730" s="129">
        <v>0</v>
      </c>
      <c r="C730" s="129">
        <v>2022</v>
      </c>
      <c r="D730" s="130" t="s">
        <v>407</v>
      </c>
      <c r="E730" s="130" t="s">
        <v>407</v>
      </c>
      <c r="F730" s="130" t="s">
        <v>413</v>
      </c>
      <c r="G730" s="130">
        <v>-1</v>
      </c>
    </row>
    <row r="731" spans="1:9" x14ac:dyDescent="0.5">
      <c r="A731" s="129" t="s">
        <v>409</v>
      </c>
      <c r="B731" s="129">
        <v>0</v>
      </c>
      <c r="C731" s="129">
        <v>2023</v>
      </c>
      <c r="D731" s="130" t="s">
        <v>407</v>
      </c>
      <c r="E731" s="130" t="s">
        <v>407</v>
      </c>
      <c r="F731" s="130" t="s">
        <v>278</v>
      </c>
      <c r="G731" s="130">
        <v>2</v>
      </c>
      <c r="H731" s="130">
        <v>2</v>
      </c>
    </row>
    <row r="732" spans="1:9" x14ac:dyDescent="0.5">
      <c r="A732" s="129" t="s">
        <v>409</v>
      </c>
      <c r="B732" s="129">
        <v>0</v>
      </c>
      <c r="C732" s="129">
        <v>2024</v>
      </c>
      <c r="D732" s="130" t="s">
        <v>407</v>
      </c>
      <c r="E732" s="130" t="s">
        <v>407</v>
      </c>
      <c r="F732" s="130" t="s">
        <v>278</v>
      </c>
      <c r="H732" s="130">
        <v>2</v>
      </c>
    </row>
    <row r="733" spans="1:9" x14ac:dyDescent="0.5">
      <c r="A733" s="129" t="s">
        <v>409</v>
      </c>
      <c r="B733" s="129">
        <v>0</v>
      </c>
      <c r="C733" s="129">
        <v>2025</v>
      </c>
      <c r="D733" s="130" t="s">
        <v>407</v>
      </c>
      <c r="E733" s="130" t="s">
        <v>407</v>
      </c>
      <c r="F733" s="130" t="s">
        <v>278</v>
      </c>
      <c r="H733" s="130">
        <v>2</v>
      </c>
    </row>
    <row r="734" spans="1:9" x14ac:dyDescent="0.5">
      <c r="A734" s="129" t="s">
        <v>409</v>
      </c>
      <c r="B734" s="129">
        <v>0</v>
      </c>
      <c r="C734" s="129">
        <v>2025</v>
      </c>
      <c r="D734" s="130" t="s">
        <v>407</v>
      </c>
      <c r="E734" s="130" t="s">
        <v>407</v>
      </c>
      <c r="F734" s="130" t="s">
        <v>280</v>
      </c>
      <c r="G734" s="130">
        <v>2</v>
      </c>
      <c r="H734" s="130">
        <v>2</v>
      </c>
    </row>
    <row r="735" spans="1:9" x14ac:dyDescent="0.5">
      <c r="A735" s="129" t="s">
        <v>409</v>
      </c>
      <c r="B735" s="129">
        <v>0</v>
      </c>
      <c r="C735" s="129">
        <v>2026</v>
      </c>
      <c r="D735" s="130" t="s">
        <v>407</v>
      </c>
      <c r="E735" s="130" t="s">
        <v>407</v>
      </c>
      <c r="F735" s="130" t="s">
        <v>278</v>
      </c>
      <c r="H735" s="130">
        <v>2</v>
      </c>
    </row>
    <row r="736" spans="1:9" x14ac:dyDescent="0.5">
      <c r="A736" s="129" t="s">
        <v>409</v>
      </c>
      <c r="B736" s="129">
        <v>0</v>
      </c>
      <c r="C736" s="129">
        <v>2026</v>
      </c>
      <c r="D736" s="130" t="s">
        <v>407</v>
      </c>
      <c r="E736" s="130" t="s">
        <v>407</v>
      </c>
      <c r="F736" s="130" t="s">
        <v>280</v>
      </c>
      <c r="H736" s="130">
        <v>2</v>
      </c>
    </row>
    <row r="737" spans="1:24" x14ac:dyDescent="0.5">
      <c r="A737" s="129" t="s">
        <v>409</v>
      </c>
      <c r="B737" s="129">
        <v>0</v>
      </c>
      <c r="C737" s="129">
        <v>2027</v>
      </c>
      <c r="D737" s="130" t="s">
        <v>407</v>
      </c>
      <c r="E737" s="130" t="s">
        <v>407</v>
      </c>
      <c r="F737" s="130" t="s">
        <v>278</v>
      </c>
      <c r="H737" s="130">
        <v>2</v>
      </c>
    </row>
    <row r="738" spans="1:24" x14ac:dyDescent="0.5">
      <c r="A738" s="129" t="s">
        <v>409</v>
      </c>
      <c r="B738" s="129">
        <v>0</v>
      </c>
      <c r="C738" s="129">
        <v>2027</v>
      </c>
      <c r="D738" s="130" t="s">
        <v>407</v>
      </c>
      <c r="E738" s="130" t="s">
        <v>407</v>
      </c>
      <c r="F738" s="130" t="s">
        <v>280</v>
      </c>
      <c r="H738" s="130">
        <v>2</v>
      </c>
    </row>
    <row r="739" spans="1:24" x14ac:dyDescent="0.5">
      <c r="A739" s="129" t="s">
        <v>409</v>
      </c>
      <c r="B739" s="129">
        <v>0</v>
      </c>
      <c r="C739" s="129">
        <v>2028</v>
      </c>
      <c r="D739" s="130" t="s">
        <v>407</v>
      </c>
      <c r="E739" s="130" t="s">
        <v>407</v>
      </c>
      <c r="F739" s="130" t="s">
        <v>278</v>
      </c>
      <c r="H739" s="130">
        <v>2</v>
      </c>
    </row>
    <row r="740" spans="1:24" x14ac:dyDescent="0.5">
      <c r="A740" s="129" t="s">
        <v>409</v>
      </c>
      <c r="B740" s="129">
        <v>0</v>
      </c>
      <c r="C740" s="129">
        <v>2028</v>
      </c>
      <c r="D740" s="130" t="s">
        <v>407</v>
      </c>
      <c r="E740" s="130" t="s">
        <v>407</v>
      </c>
      <c r="F740" s="130" t="s">
        <v>280</v>
      </c>
      <c r="H740" s="130">
        <v>2</v>
      </c>
    </row>
    <row r="741" spans="1:24" x14ac:dyDescent="0.5">
      <c r="A741" s="129" t="s">
        <v>409</v>
      </c>
      <c r="B741" s="129">
        <v>0</v>
      </c>
      <c r="C741" s="129">
        <v>2029</v>
      </c>
      <c r="D741" s="130" t="s">
        <v>407</v>
      </c>
      <c r="E741" s="130" t="s">
        <v>407</v>
      </c>
      <c r="F741" s="130" t="s">
        <v>278</v>
      </c>
      <c r="H741" s="130">
        <v>2</v>
      </c>
    </row>
    <row r="742" spans="1:24" x14ac:dyDescent="0.5">
      <c r="A742" s="129" t="s">
        <v>409</v>
      </c>
      <c r="B742" s="129">
        <v>0</v>
      </c>
      <c r="C742" s="129">
        <v>2029</v>
      </c>
      <c r="D742" s="130" t="s">
        <v>407</v>
      </c>
      <c r="E742" s="130" t="s">
        <v>407</v>
      </c>
      <c r="F742" s="130" t="s">
        <v>280</v>
      </c>
      <c r="H742" s="130">
        <v>2</v>
      </c>
    </row>
    <row r="743" spans="1:24" x14ac:dyDescent="0.5">
      <c r="A743" s="129" t="s">
        <v>409</v>
      </c>
      <c r="B743" s="129">
        <v>0</v>
      </c>
      <c r="C743" s="129">
        <v>2030</v>
      </c>
      <c r="D743" s="130" t="s">
        <v>407</v>
      </c>
      <c r="E743" s="130" t="s">
        <v>407</v>
      </c>
      <c r="F743" s="130" t="s">
        <v>446</v>
      </c>
      <c r="J743" s="130">
        <v>126138.828125</v>
      </c>
      <c r="L743" s="130">
        <v>126138.828125</v>
      </c>
      <c r="V743" s="130">
        <v>63069.4140625</v>
      </c>
      <c r="W743" s="130">
        <v>-63069.4140625</v>
      </c>
    </row>
    <row r="744" spans="1:24" x14ac:dyDescent="0.5">
      <c r="A744" s="129" t="s">
        <v>409</v>
      </c>
      <c r="B744" s="129">
        <v>0</v>
      </c>
      <c r="C744" s="129">
        <v>2030</v>
      </c>
      <c r="D744" s="130" t="s">
        <v>407</v>
      </c>
      <c r="E744" s="130" t="s">
        <v>407</v>
      </c>
      <c r="F744" s="130" t="s">
        <v>278</v>
      </c>
      <c r="H744" s="130">
        <v>2</v>
      </c>
    </row>
    <row r="745" spans="1:24" x14ac:dyDescent="0.5">
      <c r="A745" s="129" t="s">
        <v>409</v>
      </c>
      <c r="B745" s="129">
        <v>0</v>
      </c>
      <c r="C745" s="129">
        <v>2030</v>
      </c>
      <c r="D745" s="130" t="s">
        <v>407</v>
      </c>
      <c r="E745" s="130" t="s">
        <v>407</v>
      </c>
      <c r="F745" s="130" t="s">
        <v>280</v>
      </c>
      <c r="H745" s="130">
        <v>2</v>
      </c>
    </row>
    <row r="746" spans="1:24" x14ac:dyDescent="0.5">
      <c r="A746" s="129" t="s">
        <v>409</v>
      </c>
      <c r="B746" s="129">
        <v>0</v>
      </c>
      <c r="C746" s="129">
        <v>2031</v>
      </c>
      <c r="D746" s="130" t="s">
        <v>407</v>
      </c>
      <c r="E746" s="130" t="s">
        <v>407</v>
      </c>
      <c r="F746" s="130" t="s">
        <v>446</v>
      </c>
      <c r="G746" s="130">
        <v>1</v>
      </c>
      <c r="H746" s="130">
        <v>1</v>
      </c>
      <c r="I746" s="130">
        <v>13931.8759765625</v>
      </c>
      <c r="K746" s="130">
        <v>126138.828125</v>
      </c>
      <c r="L746" s="130">
        <v>121924.3828125</v>
      </c>
      <c r="M746" s="130">
        <v>3503.8564453125</v>
      </c>
      <c r="N746" s="130">
        <v>6306.94140625</v>
      </c>
      <c r="O746" s="130">
        <v>710.58209228515602</v>
      </c>
      <c r="P746" s="130">
        <v>710.58209228515602</v>
      </c>
      <c r="S746" s="130">
        <v>1009.11065673828</v>
      </c>
      <c r="U746" s="130">
        <v>5045.55322265625</v>
      </c>
      <c r="V746" s="130">
        <v>62539.953125</v>
      </c>
      <c r="W746" s="130">
        <v>4313.623046875</v>
      </c>
      <c r="X746" s="130">
        <v>3784.16479492188</v>
      </c>
    </row>
    <row r="747" spans="1:24" x14ac:dyDescent="0.5">
      <c r="A747" s="129" t="s">
        <v>409</v>
      </c>
      <c r="B747" s="129">
        <v>0</v>
      </c>
      <c r="C747" s="129">
        <v>2031</v>
      </c>
      <c r="D747" s="130" t="s">
        <v>407</v>
      </c>
      <c r="E747" s="130" t="s">
        <v>407</v>
      </c>
      <c r="F747" s="130" t="s">
        <v>219</v>
      </c>
      <c r="G747" s="130">
        <v>30</v>
      </c>
      <c r="H747" s="130">
        <v>30</v>
      </c>
    </row>
    <row r="748" spans="1:24" x14ac:dyDescent="0.5">
      <c r="A748" s="129" t="s">
        <v>409</v>
      </c>
      <c r="B748" s="129">
        <v>0</v>
      </c>
      <c r="C748" s="129">
        <v>2031</v>
      </c>
      <c r="D748" s="130" t="s">
        <v>407</v>
      </c>
      <c r="E748" s="130" t="s">
        <v>407</v>
      </c>
      <c r="F748" s="130" t="s">
        <v>278</v>
      </c>
      <c r="H748" s="130">
        <v>2</v>
      </c>
    </row>
    <row r="749" spans="1:24" x14ac:dyDescent="0.5">
      <c r="A749" s="129" t="s">
        <v>409</v>
      </c>
      <c r="B749" s="129">
        <v>0</v>
      </c>
      <c r="C749" s="129">
        <v>2031</v>
      </c>
      <c r="D749" s="130" t="s">
        <v>407</v>
      </c>
      <c r="E749" s="130" t="s">
        <v>407</v>
      </c>
      <c r="F749" s="130" t="s">
        <v>280</v>
      </c>
      <c r="H749" s="130">
        <v>2</v>
      </c>
    </row>
    <row r="750" spans="1:24" x14ac:dyDescent="0.5">
      <c r="A750" s="129" t="s">
        <v>409</v>
      </c>
      <c r="B750" s="129">
        <v>0</v>
      </c>
      <c r="C750" s="129">
        <v>2032</v>
      </c>
      <c r="D750" s="130" t="s">
        <v>407</v>
      </c>
      <c r="E750" s="130" t="s">
        <v>407</v>
      </c>
      <c r="F750" s="130" t="s">
        <v>446</v>
      </c>
      <c r="H750" s="130">
        <v>1</v>
      </c>
      <c r="I750" s="130">
        <v>14237.771484375</v>
      </c>
      <c r="L750" s="130">
        <v>116271.015625</v>
      </c>
      <c r="M750" s="130">
        <v>3503.8564453125</v>
      </c>
      <c r="N750" s="130">
        <v>11983.1884765625</v>
      </c>
      <c r="O750" s="130">
        <v>2149.5107421875</v>
      </c>
      <c r="P750" s="130">
        <v>2860.0927734375</v>
      </c>
      <c r="S750" s="130">
        <v>1009.11065673828</v>
      </c>
      <c r="U750" s="130">
        <v>5045.55322265625</v>
      </c>
      <c r="V750" s="130">
        <v>61978.71875</v>
      </c>
      <c r="W750" s="130">
        <v>4313.623046875</v>
      </c>
      <c r="X750" s="130">
        <v>3752.39721679688</v>
      </c>
    </row>
    <row r="751" spans="1:24" x14ac:dyDescent="0.5">
      <c r="A751" s="129" t="s">
        <v>409</v>
      </c>
      <c r="B751" s="129">
        <v>0</v>
      </c>
      <c r="C751" s="129">
        <v>2032</v>
      </c>
      <c r="D751" s="130" t="s">
        <v>407</v>
      </c>
      <c r="E751" s="130" t="s">
        <v>407</v>
      </c>
      <c r="F751" s="130" t="s">
        <v>219</v>
      </c>
      <c r="H751" s="130">
        <v>30</v>
      </c>
    </row>
    <row r="752" spans="1:24" x14ac:dyDescent="0.5">
      <c r="A752" s="129" t="s">
        <v>409</v>
      </c>
      <c r="B752" s="129">
        <v>0</v>
      </c>
      <c r="C752" s="129">
        <v>2032</v>
      </c>
      <c r="D752" s="130" t="s">
        <v>407</v>
      </c>
      <c r="E752" s="130" t="s">
        <v>407</v>
      </c>
      <c r="F752" s="130" t="s">
        <v>220</v>
      </c>
      <c r="G752" s="130">
        <v>30</v>
      </c>
      <c r="H752" s="130">
        <v>30</v>
      </c>
    </row>
    <row r="753" spans="1:24" x14ac:dyDescent="0.5">
      <c r="A753" s="129" t="s">
        <v>409</v>
      </c>
      <c r="B753" s="129">
        <v>0</v>
      </c>
      <c r="C753" s="129">
        <v>2032</v>
      </c>
      <c r="D753" s="130" t="s">
        <v>407</v>
      </c>
      <c r="E753" s="130" t="s">
        <v>407</v>
      </c>
      <c r="F753" s="130" t="s">
        <v>278</v>
      </c>
      <c r="H753" s="130">
        <v>2</v>
      </c>
    </row>
    <row r="754" spans="1:24" x14ac:dyDescent="0.5">
      <c r="A754" s="129" t="s">
        <v>409</v>
      </c>
      <c r="B754" s="129">
        <v>0</v>
      </c>
      <c r="C754" s="129">
        <v>2032</v>
      </c>
      <c r="D754" s="130" t="s">
        <v>407</v>
      </c>
      <c r="E754" s="130" t="s">
        <v>407</v>
      </c>
      <c r="F754" s="130" t="s">
        <v>280</v>
      </c>
      <c r="H754" s="130">
        <v>2</v>
      </c>
    </row>
    <row r="755" spans="1:24" x14ac:dyDescent="0.5">
      <c r="A755" s="129" t="s">
        <v>409</v>
      </c>
      <c r="B755" s="129">
        <v>0</v>
      </c>
      <c r="C755" s="129">
        <v>2033</v>
      </c>
      <c r="D755" s="130" t="s">
        <v>407</v>
      </c>
      <c r="E755" s="130" t="s">
        <v>407</v>
      </c>
      <c r="F755" s="130" t="s">
        <v>446</v>
      </c>
      <c r="H755" s="130">
        <v>1</v>
      </c>
      <c r="I755" s="130">
        <v>14565.2529296875</v>
      </c>
      <c r="L755" s="130">
        <v>110921.421875</v>
      </c>
      <c r="M755" s="130">
        <v>3503.8564453125</v>
      </c>
      <c r="N755" s="130">
        <v>10784.8701171875</v>
      </c>
      <c r="O755" s="130">
        <v>1845.73706054688</v>
      </c>
      <c r="P755" s="130">
        <v>4705.830078125</v>
      </c>
      <c r="S755" s="130">
        <v>1009.11065673828</v>
      </c>
      <c r="U755" s="130">
        <v>5045.55322265625</v>
      </c>
      <c r="V755" s="130">
        <v>61383.8125</v>
      </c>
      <c r="W755" s="130">
        <v>4313.623046875</v>
      </c>
      <c r="X755" s="130">
        <v>3718.72314453125</v>
      </c>
    </row>
    <row r="756" spans="1:24" x14ac:dyDescent="0.5">
      <c r="A756" s="129" t="s">
        <v>409</v>
      </c>
      <c r="B756" s="129">
        <v>0</v>
      </c>
      <c r="C756" s="129">
        <v>2033</v>
      </c>
      <c r="D756" s="130" t="s">
        <v>407</v>
      </c>
      <c r="E756" s="130" t="s">
        <v>407</v>
      </c>
      <c r="F756" s="130" t="s">
        <v>219</v>
      </c>
      <c r="H756" s="130">
        <v>30</v>
      </c>
    </row>
    <row r="757" spans="1:24" x14ac:dyDescent="0.5">
      <c r="A757" s="129" t="s">
        <v>409</v>
      </c>
      <c r="B757" s="129">
        <v>0</v>
      </c>
      <c r="C757" s="129">
        <v>2033</v>
      </c>
      <c r="D757" s="130" t="s">
        <v>407</v>
      </c>
      <c r="E757" s="130" t="s">
        <v>407</v>
      </c>
      <c r="F757" s="130" t="s">
        <v>220</v>
      </c>
      <c r="H757" s="130">
        <v>30</v>
      </c>
    </row>
    <row r="758" spans="1:24" x14ac:dyDescent="0.5">
      <c r="A758" s="129" t="s">
        <v>409</v>
      </c>
      <c r="B758" s="129">
        <v>0</v>
      </c>
      <c r="C758" s="129">
        <v>2033</v>
      </c>
      <c r="D758" s="130" t="s">
        <v>407</v>
      </c>
      <c r="E758" s="130" t="s">
        <v>407</v>
      </c>
      <c r="F758" s="130" t="s">
        <v>221</v>
      </c>
      <c r="G758" s="130">
        <v>23</v>
      </c>
      <c r="H758" s="130">
        <v>23</v>
      </c>
    </row>
    <row r="759" spans="1:24" x14ac:dyDescent="0.5">
      <c r="A759" s="129" t="s">
        <v>409</v>
      </c>
      <c r="B759" s="129">
        <v>0</v>
      </c>
      <c r="C759" s="129">
        <v>2033</v>
      </c>
      <c r="D759" s="130" t="s">
        <v>407</v>
      </c>
      <c r="E759" s="130" t="s">
        <v>407</v>
      </c>
      <c r="F759" s="130" t="s">
        <v>278</v>
      </c>
      <c r="H759" s="130">
        <v>2</v>
      </c>
    </row>
    <row r="760" spans="1:24" x14ac:dyDescent="0.5">
      <c r="A760" s="129" t="s">
        <v>409</v>
      </c>
      <c r="B760" s="129">
        <v>0</v>
      </c>
      <c r="C760" s="129">
        <v>2033</v>
      </c>
      <c r="D760" s="130" t="s">
        <v>407</v>
      </c>
      <c r="E760" s="130" t="s">
        <v>407</v>
      </c>
      <c r="F760" s="130" t="s">
        <v>280</v>
      </c>
      <c r="H760" s="130">
        <v>2</v>
      </c>
    </row>
    <row r="761" spans="1:24" x14ac:dyDescent="0.5">
      <c r="A761" s="129" t="s">
        <v>409</v>
      </c>
      <c r="B761" s="129">
        <v>0</v>
      </c>
      <c r="C761" s="129">
        <v>2034</v>
      </c>
      <c r="D761" s="130" t="s">
        <v>407</v>
      </c>
      <c r="E761" s="130" t="s">
        <v>407</v>
      </c>
      <c r="F761" s="130" t="s">
        <v>446</v>
      </c>
      <c r="H761" s="130">
        <v>1</v>
      </c>
      <c r="I761" s="130">
        <v>14885.681640625</v>
      </c>
      <c r="L761" s="130">
        <v>105845.21875</v>
      </c>
      <c r="M761" s="130">
        <v>3503.8564453125</v>
      </c>
      <c r="N761" s="130">
        <v>9706.3828125</v>
      </c>
      <c r="O761" s="130">
        <v>1572.34057617188</v>
      </c>
      <c r="P761" s="130">
        <v>6278.1708984375</v>
      </c>
      <c r="S761" s="130">
        <v>1009.11065673828</v>
      </c>
      <c r="U761" s="130">
        <v>5045.55322265625</v>
      </c>
      <c r="V761" s="130">
        <v>60753.2109375</v>
      </c>
      <c r="W761" s="130">
        <v>4313.623046875</v>
      </c>
      <c r="X761" s="130">
        <v>3683.02856445313</v>
      </c>
    </row>
    <row r="762" spans="1:24" x14ac:dyDescent="0.5">
      <c r="A762" s="129" t="s">
        <v>409</v>
      </c>
      <c r="B762" s="129">
        <v>0</v>
      </c>
      <c r="C762" s="129">
        <v>2034</v>
      </c>
      <c r="D762" s="130" t="s">
        <v>407</v>
      </c>
      <c r="E762" s="130" t="s">
        <v>407</v>
      </c>
      <c r="F762" s="130" t="s">
        <v>219</v>
      </c>
      <c r="H762" s="130">
        <v>30</v>
      </c>
    </row>
    <row r="763" spans="1:24" x14ac:dyDescent="0.5">
      <c r="A763" s="129" t="s">
        <v>409</v>
      </c>
      <c r="B763" s="129">
        <v>0</v>
      </c>
      <c r="C763" s="129">
        <v>2034</v>
      </c>
      <c r="D763" s="130" t="s">
        <v>407</v>
      </c>
      <c r="E763" s="130" t="s">
        <v>407</v>
      </c>
      <c r="F763" s="130" t="s">
        <v>220</v>
      </c>
      <c r="H763" s="130">
        <v>30</v>
      </c>
    </row>
    <row r="764" spans="1:24" x14ac:dyDescent="0.5">
      <c r="A764" s="129" t="s">
        <v>409</v>
      </c>
      <c r="B764" s="129">
        <v>0</v>
      </c>
      <c r="C764" s="129">
        <v>2034</v>
      </c>
      <c r="D764" s="130" t="s">
        <v>407</v>
      </c>
      <c r="E764" s="130" t="s">
        <v>407</v>
      </c>
      <c r="F764" s="130" t="s">
        <v>221</v>
      </c>
      <c r="H764" s="130">
        <v>23</v>
      </c>
    </row>
    <row r="765" spans="1:24" x14ac:dyDescent="0.5">
      <c r="A765" s="129" t="s">
        <v>409</v>
      </c>
      <c r="B765" s="129">
        <v>0</v>
      </c>
      <c r="C765" s="129">
        <v>2034</v>
      </c>
      <c r="D765" s="130" t="s">
        <v>407</v>
      </c>
      <c r="E765" s="130" t="s">
        <v>407</v>
      </c>
      <c r="F765" s="130" t="s">
        <v>278</v>
      </c>
      <c r="H765" s="130">
        <v>2</v>
      </c>
    </row>
    <row r="766" spans="1:24" x14ac:dyDescent="0.5">
      <c r="A766" s="129" t="s">
        <v>409</v>
      </c>
      <c r="B766" s="129">
        <v>0</v>
      </c>
      <c r="C766" s="129">
        <v>2034</v>
      </c>
      <c r="D766" s="130" t="s">
        <v>407</v>
      </c>
      <c r="E766" s="130" t="s">
        <v>407</v>
      </c>
      <c r="F766" s="130" t="s">
        <v>280</v>
      </c>
      <c r="H766" s="130">
        <v>2</v>
      </c>
    </row>
    <row r="767" spans="1:24" x14ac:dyDescent="0.5">
      <c r="A767" s="129" t="s">
        <v>409</v>
      </c>
      <c r="B767" s="129">
        <v>0</v>
      </c>
      <c r="C767" s="129">
        <v>2035</v>
      </c>
      <c r="D767" s="130" t="s">
        <v>407</v>
      </c>
      <c r="E767" s="130" t="s">
        <v>407</v>
      </c>
      <c r="F767" s="130" t="s">
        <v>446</v>
      </c>
      <c r="H767" s="130">
        <v>1</v>
      </c>
      <c r="I767" s="130">
        <v>15198.9326171875</v>
      </c>
      <c r="L767" s="130">
        <v>101015.078125</v>
      </c>
      <c r="M767" s="130">
        <v>3503.8564453125</v>
      </c>
      <c r="N767" s="130">
        <v>8735.7451171875</v>
      </c>
      <c r="O767" s="130">
        <v>1326.28381347656</v>
      </c>
      <c r="P767" s="130">
        <v>7604.45458984375</v>
      </c>
      <c r="S767" s="130">
        <v>1009.11065673828</v>
      </c>
      <c r="U767" s="130">
        <v>5045.55322265625</v>
      </c>
      <c r="V767" s="130">
        <v>60084.7734375</v>
      </c>
      <c r="W767" s="130">
        <v>4313.623046875</v>
      </c>
      <c r="X767" s="130">
        <v>3645.19262695313</v>
      </c>
    </row>
    <row r="768" spans="1:24" x14ac:dyDescent="0.5">
      <c r="A768" s="129" t="s">
        <v>409</v>
      </c>
      <c r="B768" s="129">
        <v>0</v>
      </c>
      <c r="C768" s="129">
        <v>2035</v>
      </c>
      <c r="D768" s="130" t="s">
        <v>407</v>
      </c>
      <c r="E768" s="130" t="s">
        <v>407</v>
      </c>
      <c r="F768" s="130" t="s">
        <v>219</v>
      </c>
      <c r="H768" s="130">
        <v>30</v>
      </c>
    </row>
    <row r="769" spans="1:24" x14ac:dyDescent="0.5">
      <c r="A769" s="129" t="s">
        <v>409</v>
      </c>
      <c r="B769" s="129">
        <v>0</v>
      </c>
      <c r="C769" s="129">
        <v>2035</v>
      </c>
      <c r="D769" s="130" t="s">
        <v>407</v>
      </c>
      <c r="E769" s="130" t="s">
        <v>407</v>
      </c>
      <c r="F769" s="130" t="s">
        <v>220</v>
      </c>
      <c r="H769" s="130">
        <v>30</v>
      </c>
    </row>
    <row r="770" spans="1:24" x14ac:dyDescent="0.5">
      <c r="A770" s="129" t="s">
        <v>409</v>
      </c>
      <c r="B770" s="129">
        <v>0</v>
      </c>
      <c r="C770" s="129">
        <v>2035</v>
      </c>
      <c r="D770" s="130" t="s">
        <v>407</v>
      </c>
      <c r="E770" s="130" t="s">
        <v>407</v>
      </c>
      <c r="F770" s="130" t="s">
        <v>221</v>
      </c>
      <c r="H770" s="130">
        <v>23</v>
      </c>
    </row>
    <row r="771" spans="1:24" x14ac:dyDescent="0.5">
      <c r="A771" s="129" t="s">
        <v>409</v>
      </c>
      <c r="B771" s="129">
        <v>0</v>
      </c>
      <c r="C771" s="129">
        <v>2035</v>
      </c>
      <c r="D771" s="130" t="s">
        <v>407</v>
      </c>
      <c r="E771" s="130" t="s">
        <v>407</v>
      </c>
      <c r="F771" s="130" t="s">
        <v>278</v>
      </c>
      <c r="H771" s="130">
        <v>2</v>
      </c>
    </row>
    <row r="772" spans="1:24" x14ac:dyDescent="0.5">
      <c r="A772" s="129" t="s">
        <v>409</v>
      </c>
      <c r="B772" s="129">
        <v>0</v>
      </c>
      <c r="C772" s="129">
        <v>2035</v>
      </c>
      <c r="D772" s="130" t="s">
        <v>407</v>
      </c>
      <c r="E772" s="130" t="s">
        <v>407</v>
      </c>
      <c r="F772" s="130" t="s">
        <v>280</v>
      </c>
      <c r="H772" s="130">
        <v>2</v>
      </c>
    </row>
    <row r="773" spans="1:24" x14ac:dyDescent="0.5">
      <c r="A773" s="129" t="s">
        <v>409</v>
      </c>
      <c r="B773" s="129">
        <v>0</v>
      </c>
      <c r="C773" s="129">
        <v>2036</v>
      </c>
      <c r="D773" s="130" t="s">
        <v>407</v>
      </c>
      <c r="E773" s="130" t="s">
        <v>407</v>
      </c>
      <c r="F773" s="130" t="s">
        <v>446</v>
      </c>
      <c r="H773" s="130">
        <v>1</v>
      </c>
      <c r="I773" s="130">
        <v>15533.3076171875</v>
      </c>
      <c r="L773" s="130">
        <v>96406.3828125</v>
      </c>
      <c r="M773" s="130">
        <v>3503.8564453125</v>
      </c>
      <c r="N773" s="130">
        <v>7862.17041015625</v>
      </c>
      <c r="O773" s="130">
        <v>1104.83264160156</v>
      </c>
      <c r="P773" s="130">
        <v>8709.287109375</v>
      </c>
      <c r="S773" s="130">
        <v>1009.11065673828</v>
      </c>
      <c r="U773" s="130">
        <v>5045.55322265625</v>
      </c>
      <c r="V773" s="130">
        <v>59376.234375</v>
      </c>
      <c r="W773" s="130">
        <v>4313.623046875</v>
      </c>
      <c r="X773" s="130">
        <v>3605.08642578125</v>
      </c>
    </row>
    <row r="774" spans="1:24" x14ac:dyDescent="0.5">
      <c r="A774" s="129" t="s">
        <v>409</v>
      </c>
      <c r="B774" s="129">
        <v>0</v>
      </c>
      <c r="C774" s="129">
        <v>2036</v>
      </c>
      <c r="D774" s="130" t="s">
        <v>407</v>
      </c>
      <c r="E774" s="130" t="s">
        <v>407</v>
      </c>
      <c r="F774" s="130" t="s">
        <v>219</v>
      </c>
      <c r="H774" s="130">
        <v>30</v>
      </c>
    </row>
    <row r="775" spans="1:24" x14ac:dyDescent="0.5">
      <c r="A775" s="129" t="s">
        <v>409</v>
      </c>
      <c r="B775" s="129">
        <v>0</v>
      </c>
      <c r="C775" s="129">
        <v>2036</v>
      </c>
      <c r="D775" s="130" t="s">
        <v>407</v>
      </c>
      <c r="E775" s="130" t="s">
        <v>407</v>
      </c>
      <c r="F775" s="130" t="s">
        <v>220</v>
      </c>
      <c r="H775" s="130">
        <v>30</v>
      </c>
    </row>
    <row r="776" spans="1:24" x14ac:dyDescent="0.5">
      <c r="A776" s="129" t="s">
        <v>409</v>
      </c>
      <c r="B776" s="129">
        <v>0</v>
      </c>
      <c r="C776" s="129">
        <v>2036</v>
      </c>
      <c r="D776" s="130" t="s">
        <v>407</v>
      </c>
      <c r="E776" s="130" t="s">
        <v>407</v>
      </c>
      <c r="F776" s="130" t="s">
        <v>221</v>
      </c>
      <c r="H776" s="130">
        <v>23</v>
      </c>
    </row>
    <row r="777" spans="1:24" x14ac:dyDescent="0.5">
      <c r="A777" s="129" t="s">
        <v>409</v>
      </c>
      <c r="B777" s="129">
        <v>0</v>
      </c>
      <c r="C777" s="129">
        <v>2036</v>
      </c>
      <c r="D777" s="130" t="s">
        <v>407</v>
      </c>
      <c r="E777" s="130" t="s">
        <v>407</v>
      </c>
      <c r="F777" s="130" t="s">
        <v>225</v>
      </c>
      <c r="G777" s="130">
        <v>8</v>
      </c>
      <c r="H777" s="130">
        <v>8</v>
      </c>
    </row>
    <row r="778" spans="1:24" x14ac:dyDescent="0.5">
      <c r="A778" s="129" t="s">
        <v>409</v>
      </c>
      <c r="B778" s="129">
        <v>0</v>
      </c>
      <c r="C778" s="129">
        <v>2036</v>
      </c>
      <c r="D778" s="130" t="s">
        <v>407</v>
      </c>
      <c r="E778" s="130" t="s">
        <v>407</v>
      </c>
      <c r="F778" s="130" t="s">
        <v>278</v>
      </c>
      <c r="H778" s="130">
        <v>2</v>
      </c>
    </row>
    <row r="779" spans="1:24" x14ac:dyDescent="0.5">
      <c r="A779" s="129" t="s">
        <v>409</v>
      </c>
      <c r="B779" s="129">
        <v>0</v>
      </c>
      <c r="C779" s="129">
        <v>2036</v>
      </c>
      <c r="D779" s="130" t="s">
        <v>407</v>
      </c>
      <c r="E779" s="130" t="s">
        <v>407</v>
      </c>
      <c r="F779" s="130" t="s">
        <v>280</v>
      </c>
      <c r="H779" s="130">
        <v>2</v>
      </c>
    </row>
    <row r="780" spans="1:24" x14ac:dyDescent="0.5">
      <c r="A780" s="129" t="s">
        <v>409</v>
      </c>
      <c r="B780" s="129">
        <v>0</v>
      </c>
      <c r="C780" s="129">
        <v>2037</v>
      </c>
      <c r="D780" s="130" t="s">
        <v>407</v>
      </c>
      <c r="E780" s="130" t="s">
        <v>407</v>
      </c>
      <c r="F780" s="130" t="s">
        <v>446</v>
      </c>
      <c r="H780" s="130">
        <v>1</v>
      </c>
      <c r="I780" s="130">
        <v>15874.3603515625</v>
      </c>
      <c r="L780" s="130">
        <v>91902.5859375</v>
      </c>
      <c r="M780" s="130">
        <v>3503.8564453125</v>
      </c>
      <c r="N780" s="130">
        <v>7448.37158203125</v>
      </c>
      <c r="O780" s="130">
        <v>999.93463134765602</v>
      </c>
      <c r="P780" s="130">
        <v>9709.2216796875</v>
      </c>
      <c r="S780" s="130">
        <v>1009.11065673828</v>
      </c>
      <c r="U780" s="130">
        <v>5045.55322265625</v>
      </c>
      <c r="V780" s="130">
        <v>58625.1796875</v>
      </c>
      <c r="W780" s="130">
        <v>4313.623046875</v>
      </c>
      <c r="X780" s="130">
        <v>3562.57397460938</v>
      </c>
    </row>
    <row r="781" spans="1:24" x14ac:dyDescent="0.5">
      <c r="A781" s="129" t="s">
        <v>409</v>
      </c>
      <c r="B781" s="129">
        <v>0</v>
      </c>
      <c r="C781" s="129">
        <v>2037</v>
      </c>
      <c r="D781" s="130" t="s">
        <v>407</v>
      </c>
      <c r="E781" s="130" t="s">
        <v>407</v>
      </c>
      <c r="F781" s="130" t="s">
        <v>219</v>
      </c>
      <c r="H781" s="130">
        <v>30</v>
      </c>
    </row>
    <row r="782" spans="1:24" x14ac:dyDescent="0.5">
      <c r="A782" s="129" t="s">
        <v>409</v>
      </c>
      <c r="B782" s="129">
        <v>0</v>
      </c>
      <c r="C782" s="129">
        <v>2037</v>
      </c>
      <c r="D782" s="130" t="s">
        <v>407</v>
      </c>
      <c r="E782" s="130" t="s">
        <v>407</v>
      </c>
      <c r="F782" s="130" t="s">
        <v>220</v>
      </c>
      <c r="H782" s="130">
        <v>30</v>
      </c>
    </row>
    <row r="783" spans="1:24" x14ac:dyDescent="0.5">
      <c r="A783" s="129" t="s">
        <v>409</v>
      </c>
      <c r="B783" s="129">
        <v>0</v>
      </c>
      <c r="C783" s="129">
        <v>2037</v>
      </c>
      <c r="D783" s="130" t="s">
        <v>407</v>
      </c>
      <c r="E783" s="130" t="s">
        <v>407</v>
      </c>
      <c r="F783" s="130" t="s">
        <v>221</v>
      </c>
      <c r="H783" s="130">
        <v>23</v>
      </c>
    </row>
    <row r="784" spans="1:24" x14ac:dyDescent="0.5">
      <c r="A784" s="129" t="s">
        <v>409</v>
      </c>
      <c r="B784" s="129">
        <v>0</v>
      </c>
      <c r="C784" s="129">
        <v>2037</v>
      </c>
      <c r="D784" s="130" t="s">
        <v>407</v>
      </c>
      <c r="E784" s="130" t="s">
        <v>407</v>
      </c>
      <c r="F784" s="130" t="s">
        <v>225</v>
      </c>
      <c r="H784" s="130">
        <v>8</v>
      </c>
    </row>
    <row r="785" spans="1:24" x14ac:dyDescent="0.5">
      <c r="A785" s="129" t="s">
        <v>409</v>
      </c>
      <c r="B785" s="129">
        <v>0</v>
      </c>
      <c r="C785" s="129">
        <v>2037</v>
      </c>
      <c r="D785" s="130" t="s">
        <v>407</v>
      </c>
      <c r="E785" s="130" t="s">
        <v>407</v>
      </c>
      <c r="F785" s="130" t="s">
        <v>278</v>
      </c>
      <c r="H785" s="130">
        <v>2</v>
      </c>
    </row>
    <row r="786" spans="1:24" x14ac:dyDescent="0.5">
      <c r="A786" s="129" t="s">
        <v>409</v>
      </c>
      <c r="B786" s="129">
        <v>0</v>
      </c>
      <c r="C786" s="129">
        <v>2037</v>
      </c>
      <c r="D786" s="130" t="s">
        <v>407</v>
      </c>
      <c r="E786" s="130" t="s">
        <v>407</v>
      </c>
      <c r="F786" s="130" t="s">
        <v>280</v>
      </c>
      <c r="H786" s="130">
        <v>2</v>
      </c>
    </row>
    <row r="787" spans="1:24" x14ac:dyDescent="0.5">
      <c r="A787" s="129" t="s">
        <v>409</v>
      </c>
      <c r="B787" s="129">
        <v>0</v>
      </c>
      <c r="C787" s="129">
        <v>2038</v>
      </c>
      <c r="D787" s="130" t="s">
        <v>407</v>
      </c>
      <c r="E787" s="130" t="s">
        <v>407</v>
      </c>
      <c r="F787" s="130" t="s">
        <v>446</v>
      </c>
      <c r="H787" s="130">
        <v>1</v>
      </c>
      <c r="I787" s="130">
        <v>16222.8427734375</v>
      </c>
      <c r="L787" s="130">
        <v>87398.7890625</v>
      </c>
      <c r="M787" s="130">
        <v>3503.8564453125</v>
      </c>
      <c r="N787" s="130">
        <v>7448.37158203125</v>
      </c>
      <c r="O787" s="130">
        <v>999.93463134765602</v>
      </c>
      <c r="P787" s="130">
        <v>10709.15625</v>
      </c>
      <c r="S787" s="130">
        <v>1009.11065673828</v>
      </c>
      <c r="U787" s="130">
        <v>5045.55322265625</v>
      </c>
      <c r="V787" s="130">
        <v>57829.0625</v>
      </c>
      <c r="W787" s="130">
        <v>4313.623046875</v>
      </c>
      <c r="X787" s="130">
        <v>3517.5107421875</v>
      </c>
    </row>
    <row r="788" spans="1:24" x14ac:dyDescent="0.5">
      <c r="A788" s="129" t="s">
        <v>409</v>
      </c>
      <c r="B788" s="129">
        <v>0</v>
      </c>
      <c r="C788" s="129">
        <v>2038</v>
      </c>
      <c r="D788" s="130" t="s">
        <v>407</v>
      </c>
      <c r="E788" s="130" t="s">
        <v>407</v>
      </c>
      <c r="F788" s="130" t="s">
        <v>219</v>
      </c>
      <c r="H788" s="130">
        <v>30</v>
      </c>
    </row>
    <row r="789" spans="1:24" x14ac:dyDescent="0.5">
      <c r="A789" s="129" t="s">
        <v>409</v>
      </c>
      <c r="B789" s="129">
        <v>0</v>
      </c>
      <c r="C789" s="129">
        <v>2038</v>
      </c>
      <c r="D789" s="130" t="s">
        <v>407</v>
      </c>
      <c r="E789" s="130" t="s">
        <v>407</v>
      </c>
      <c r="F789" s="130" t="s">
        <v>220</v>
      </c>
      <c r="H789" s="130">
        <v>30</v>
      </c>
    </row>
    <row r="790" spans="1:24" x14ac:dyDescent="0.5">
      <c r="A790" s="129" t="s">
        <v>409</v>
      </c>
      <c r="B790" s="129">
        <v>0</v>
      </c>
      <c r="C790" s="129">
        <v>2038</v>
      </c>
      <c r="D790" s="130" t="s">
        <v>407</v>
      </c>
      <c r="E790" s="130" t="s">
        <v>407</v>
      </c>
      <c r="F790" s="130" t="s">
        <v>221</v>
      </c>
      <c r="H790" s="130">
        <v>23</v>
      </c>
    </row>
    <row r="791" spans="1:24" x14ac:dyDescent="0.5">
      <c r="A791" s="129" t="s">
        <v>409</v>
      </c>
      <c r="B791" s="129">
        <v>0</v>
      </c>
      <c r="C791" s="129">
        <v>2038</v>
      </c>
      <c r="D791" s="130" t="s">
        <v>407</v>
      </c>
      <c r="E791" s="130" t="s">
        <v>407</v>
      </c>
      <c r="F791" s="130" t="s">
        <v>225</v>
      </c>
      <c r="H791" s="130">
        <v>8</v>
      </c>
    </row>
    <row r="792" spans="1:24" x14ac:dyDescent="0.5">
      <c r="A792" s="129" t="s">
        <v>409</v>
      </c>
      <c r="B792" s="129">
        <v>0</v>
      </c>
      <c r="C792" s="129">
        <v>2038</v>
      </c>
      <c r="D792" s="130" t="s">
        <v>407</v>
      </c>
      <c r="E792" s="130" t="s">
        <v>407</v>
      </c>
      <c r="F792" s="130" t="s">
        <v>230</v>
      </c>
      <c r="G792" s="130">
        <v>8</v>
      </c>
      <c r="H792" s="130">
        <v>8</v>
      </c>
    </row>
    <row r="793" spans="1:24" x14ac:dyDescent="0.5">
      <c r="A793" s="129" t="s">
        <v>409</v>
      </c>
      <c r="B793" s="129">
        <v>0</v>
      </c>
      <c r="C793" s="129">
        <v>2038</v>
      </c>
      <c r="D793" s="130" t="s">
        <v>407</v>
      </c>
      <c r="E793" s="130" t="s">
        <v>407</v>
      </c>
      <c r="F793" s="130" t="s">
        <v>278</v>
      </c>
      <c r="H793" s="130">
        <v>2</v>
      </c>
    </row>
    <row r="794" spans="1:24" x14ac:dyDescent="0.5">
      <c r="A794" s="129" t="s">
        <v>409</v>
      </c>
      <c r="B794" s="129">
        <v>0</v>
      </c>
      <c r="C794" s="129">
        <v>2038</v>
      </c>
      <c r="D794" s="130" t="s">
        <v>407</v>
      </c>
      <c r="E794" s="130" t="s">
        <v>407</v>
      </c>
      <c r="F794" s="130" t="s">
        <v>280</v>
      </c>
      <c r="H794" s="130">
        <v>2</v>
      </c>
    </row>
    <row r="795" spans="1:24" x14ac:dyDescent="0.5">
      <c r="A795" s="129" t="s">
        <v>409</v>
      </c>
      <c r="B795" s="129">
        <v>0</v>
      </c>
      <c r="C795" s="129">
        <v>2039</v>
      </c>
      <c r="D795" s="130" t="s">
        <v>407</v>
      </c>
      <c r="E795" s="130" t="s">
        <v>407</v>
      </c>
      <c r="F795" s="130" t="s">
        <v>446</v>
      </c>
      <c r="H795" s="130">
        <v>1</v>
      </c>
      <c r="I795" s="130">
        <v>16596.751953125</v>
      </c>
      <c r="L795" s="130">
        <v>82894.9921875</v>
      </c>
      <c r="M795" s="130">
        <v>3503.8564453125</v>
      </c>
      <c r="N795" s="130">
        <v>7448.37158203125</v>
      </c>
      <c r="O795" s="130">
        <v>999.93463134765602</v>
      </c>
      <c r="P795" s="130">
        <v>11709.0908203125</v>
      </c>
      <c r="S795" s="130">
        <v>1009.11065673828</v>
      </c>
      <c r="U795" s="130">
        <v>5045.55322265625</v>
      </c>
      <c r="V795" s="130">
        <v>56985.1796875</v>
      </c>
      <c r="W795" s="130">
        <v>4313.623046875</v>
      </c>
      <c r="X795" s="130">
        <v>3469.74365234375</v>
      </c>
    </row>
    <row r="796" spans="1:24" x14ac:dyDescent="0.5">
      <c r="A796" s="129" t="s">
        <v>409</v>
      </c>
      <c r="B796" s="129">
        <v>0</v>
      </c>
      <c r="C796" s="129">
        <v>2039</v>
      </c>
      <c r="D796" s="130" t="s">
        <v>407</v>
      </c>
      <c r="E796" s="130" t="s">
        <v>407</v>
      </c>
      <c r="F796" s="130" t="s">
        <v>219</v>
      </c>
      <c r="H796" s="130">
        <v>30</v>
      </c>
    </row>
    <row r="797" spans="1:24" x14ac:dyDescent="0.5">
      <c r="A797" s="129" t="s">
        <v>409</v>
      </c>
      <c r="B797" s="129">
        <v>0</v>
      </c>
      <c r="C797" s="129">
        <v>2039</v>
      </c>
      <c r="D797" s="130" t="s">
        <v>407</v>
      </c>
      <c r="E797" s="130" t="s">
        <v>407</v>
      </c>
      <c r="F797" s="130" t="s">
        <v>220</v>
      </c>
      <c r="H797" s="130">
        <v>30</v>
      </c>
    </row>
    <row r="798" spans="1:24" x14ac:dyDescent="0.5">
      <c r="A798" s="129" t="s">
        <v>409</v>
      </c>
      <c r="B798" s="129">
        <v>0</v>
      </c>
      <c r="C798" s="129">
        <v>2039</v>
      </c>
      <c r="D798" s="130" t="s">
        <v>407</v>
      </c>
      <c r="E798" s="130" t="s">
        <v>407</v>
      </c>
      <c r="F798" s="130" t="s">
        <v>221</v>
      </c>
      <c r="H798" s="130">
        <v>23</v>
      </c>
    </row>
    <row r="799" spans="1:24" x14ac:dyDescent="0.5">
      <c r="A799" s="129" t="s">
        <v>409</v>
      </c>
      <c r="B799" s="129">
        <v>0</v>
      </c>
      <c r="C799" s="129">
        <v>2039</v>
      </c>
      <c r="D799" s="130" t="s">
        <v>407</v>
      </c>
      <c r="E799" s="130" t="s">
        <v>407</v>
      </c>
      <c r="F799" s="130" t="s">
        <v>225</v>
      </c>
      <c r="H799" s="130">
        <v>8</v>
      </c>
    </row>
    <row r="800" spans="1:24" x14ac:dyDescent="0.5">
      <c r="A800" s="129" t="s">
        <v>409</v>
      </c>
      <c r="B800" s="129">
        <v>0</v>
      </c>
      <c r="C800" s="129">
        <v>2039</v>
      </c>
      <c r="D800" s="130" t="s">
        <v>407</v>
      </c>
      <c r="E800" s="130" t="s">
        <v>407</v>
      </c>
      <c r="F800" s="130" t="s">
        <v>230</v>
      </c>
      <c r="H800" s="130">
        <v>8</v>
      </c>
    </row>
    <row r="801" spans="1:24" x14ac:dyDescent="0.5">
      <c r="A801" s="129" t="s">
        <v>409</v>
      </c>
      <c r="B801" s="129">
        <v>0</v>
      </c>
      <c r="C801" s="129">
        <v>2039</v>
      </c>
      <c r="D801" s="130" t="s">
        <v>407</v>
      </c>
      <c r="E801" s="130" t="s">
        <v>407</v>
      </c>
      <c r="F801" s="130" t="s">
        <v>278</v>
      </c>
      <c r="H801" s="130">
        <v>2</v>
      </c>
    </row>
    <row r="802" spans="1:24" x14ac:dyDescent="0.5">
      <c r="A802" s="129" t="s">
        <v>409</v>
      </c>
      <c r="B802" s="129">
        <v>0</v>
      </c>
      <c r="C802" s="129">
        <v>2039</v>
      </c>
      <c r="D802" s="130" t="s">
        <v>407</v>
      </c>
      <c r="E802" s="130" t="s">
        <v>407</v>
      </c>
      <c r="F802" s="130" t="s">
        <v>280</v>
      </c>
      <c r="H802" s="130">
        <v>2</v>
      </c>
    </row>
    <row r="803" spans="1:24" x14ac:dyDescent="0.5">
      <c r="A803" s="129" t="s">
        <v>409</v>
      </c>
      <c r="B803" s="129">
        <v>0</v>
      </c>
      <c r="C803" s="129">
        <v>2040</v>
      </c>
      <c r="D803" s="130" t="s">
        <v>407</v>
      </c>
      <c r="E803" s="130" t="s">
        <v>407</v>
      </c>
      <c r="F803" s="130" t="s">
        <v>446</v>
      </c>
      <c r="H803" s="130">
        <v>1</v>
      </c>
      <c r="I803" s="130">
        <v>16961.88671875</v>
      </c>
      <c r="L803" s="130">
        <v>78391.1953125</v>
      </c>
      <c r="M803" s="130">
        <v>3503.8564453125</v>
      </c>
      <c r="N803" s="130">
        <v>7448.37158203125</v>
      </c>
      <c r="O803" s="130">
        <v>999.93463134765602</v>
      </c>
      <c r="P803" s="130">
        <v>12709.025390625</v>
      </c>
      <c r="S803" s="130">
        <v>1009.11065673828</v>
      </c>
      <c r="U803" s="130">
        <v>5045.55322265625</v>
      </c>
      <c r="V803" s="130">
        <v>56090.6640625</v>
      </c>
      <c r="W803" s="130">
        <v>4313.623046875</v>
      </c>
      <c r="X803" s="130">
        <v>3419.11059570313</v>
      </c>
    </row>
    <row r="804" spans="1:24" x14ac:dyDescent="0.5">
      <c r="A804" s="129" t="s">
        <v>409</v>
      </c>
      <c r="B804" s="129">
        <v>0</v>
      </c>
      <c r="C804" s="129">
        <v>2040</v>
      </c>
      <c r="D804" s="130" t="s">
        <v>407</v>
      </c>
      <c r="E804" s="130" t="s">
        <v>407</v>
      </c>
      <c r="F804" s="130" t="s">
        <v>219</v>
      </c>
      <c r="H804" s="130">
        <v>30</v>
      </c>
    </row>
    <row r="805" spans="1:24" x14ac:dyDescent="0.5">
      <c r="A805" s="129" t="s">
        <v>409</v>
      </c>
      <c r="B805" s="129">
        <v>0</v>
      </c>
      <c r="C805" s="129">
        <v>2040</v>
      </c>
      <c r="D805" s="130" t="s">
        <v>407</v>
      </c>
      <c r="E805" s="130" t="s">
        <v>407</v>
      </c>
      <c r="F805" s="130" t="s">
        <v>220</v>
      </c>
      <c r="H805" s="130">
        <v>30</v>
      </c>
    </row>
    <row r="806" spans="1:24" x14ac:dyDescent="0.5">
      <c r="A806" s="129" t="s">
        <v>409</v>
      </c>
      <c r="B806" s="129">
        <v>0</v>
      </c>
      <c r="C806" s="129">
        <v>2040</v>
      </c>
      <c r="D806" s="130" t="s">
        <v>407</v>
      </c>
      <c r="E806" s="130" t="s">
        <v>407</v>
      </c>
      <c r="F806" s="130" t="s">
        <v>221</v>
      </c>
      <c r="H806" s="130">
        <v>23</v>
      </c>
    </row>
    <row r="807" spans="1:24" x14ac:dyDescent="0.5">
      <c r="A807" s="129" t="s">
        <v>409</v>
      </c>
      <c r="B807" s="129">
        <v>0</v>
      </c>
      <c r="C807" s="129">
        <v>2040</v>
      </c>
      <c r="D807" s="130" t="s">
        <v>407</v>
      </c>
      <c r="E807" s="130" t="s">
        <v>407</v>
      </c>
      <c r="F807" s="130" t="s">
        <v>225</v>
      </c>
      <c r="H807" s="130">
        <v>8</v>
      </c>
    </row>
    <row r="808" spans="1:24" x14ac:dyDescent="0.5">
      <c r="A808" s="129" t="s">
        <v>409</v>
      </c>
      <c r="B808" s="129">
        <v>0</v>
      </c>
      <c r="C808" s="129">
        <v>2040</v>
      </c>
      <c r="D808" s="130" t="s">
        <v>407</v>
      </c>
      <c r="E808" s="130" t="s">
        <v>407</v>
      </c>
      <c r="F808" s="130" t="s">
        <v>230</v>
      </c>
      <c r="H808" s="130">
        <v>8</v>
      </c>
    </row>
    <row r="809" spans="1:24" x14ac:dyDescent="0.5">
      <c r="A809" s="129" t="s">
        <v>409</v>
      </c>
      <c r="B809" s="129">
        <v>0</v>
      </c>
      <c r="C809" s="129">
        <v>2040</v>
      </c>
      <c r="D809" s="130" t="s">
        <v>407</v>
      </c>
      <c r="E809" s="130" t="s">
        <v>407</v>
      </c>
      <c r="F809" s="130" t="s">
        <v>235</v>
      </c>
      <c r="G809" s="130">
        <v>8</v>
      </c>
      <c r="H809" s="130">
        <v>8</v>
      </c>
    </row>
    <row r="810" spans="1:24" x14ac:dyDescent="0.5">
      <c r="A810" s="129" t="s">
        <v>409</v>
      </c>
      <c r="B810" s="129">
        <v>0</v>
      </c>
      <c r="C810" s="129">
        <v>2040</v>
      </c>
      <c r="D810" s="130" t="s">
        <v>407</v>
      </c>
      <c r="E810" s="130" t="s">
        <v>407</v>
      </c>
      <c r="F810" s="130" t="s">
        <v>278</v>
      </c>
      <c r="H810" s="130">
        <v>2</v>
      </c>
    </row>
    <row r="811" spans="1:24" x14ac:dyDescent="0.5">
      <c r="A811" s="129" t="s">
        <v>409</v>
      </c>
      <c r="B811" s="129">
        <v>0</v>
      </c>
      <c r="C811" s="129">
        <v>2040</v>
      </c>
      <c r="D811" s="130" t="s">
        <v>407</v>
      </c>
      <c r="E811" s="130" t="s">
        <v>407</v>
      </c>
      <c r="F811" s="130" t="s">
        <v>280</v>
      </c>
      <c r="H811" s="130">
        <v>2</v>
      </c>
    </row>
    <row r="812" spans="1:24" x14ac:dyDescent="0.5">
      <c r="A812" s="129" t="s">
        <v>409</v>
      </c>
      <c r="B812" s="129">
        <v>0</v>
      </c>
      <c r="C812" s="129">
        <v>2041</v>
      </c>
      <c r="D812" s="130" t="s">
        <v>407</v>
      </c>
      <c r="E812" s="130" t="s">
        <v>407</v>
      </c>
      <c r="F812" s="130" t="s">
        <v>446</v>
      </c>
      <c r="H812" s="130">
        <v>1</v>
      </c>
      <c r="I812" s="130">
        <v>17318.81640625</v>
      </c>
      <c r="L812" s="130">
        <v>73887.3984375</v>
      </c>
      <c r="M812" s="130">
        <v>3503.8564453125</v>
      </c>
      <c r="N812" s="130">
        <v>7448.37158203125</v>
      </c>
      <c r="O812" s="130">
        <v>999.93463134765602</v>
      </c>
      <c r="P812" s="130">
        <v>13708.9599609375</v>
      </c>
      <c r="S812" s="130">
        <v>1009.11065673828</v>
      </c>
      <c r="U812" s="130">
        <v>5045.55322265625</v>
      </c>
      <c r="V812" s="130">
        <v>55142.4765625</v>
      </c>
      <c r="W812" s="130">
        <v>4313.623046875</v>
      </c>
      <c r="X812" s="130">
        <v>3365.43969726563</v>
      </c>
    </row>
    <row r="813" spans="1:24" x14ac:dyDescent="0.5">
      <c r="A813" s="129" t="s">
        <v>409</v>
      </c>
      <c r="B813" s="129">
        <v>0</v>
      </c>
      <c r="C813" s="129">
        <v>2041</v>
      </c>
      <c r="D813" s="130" t="s">
        <v>407</v>
      </c>
      <c r="E813" s="130" t="s">
        <v>407</v>
      </c>
      <c r="F813" s="130" t="s">
        <v>363</v>
      </c>
      <c r="G813" s="130">
        <v>3</v>
      </c>
      <c r="H813" s="130">
        <v>3</v>
      </c>
    </row>
    <row r="814" spans="1:24" x14ac:dyDescent="0.5">
      <c r="A814" s="129" t="s">
        <v>409</v>
      </c>
      <c r="B814" s="129">
        <v>0</v>
      </c>
      <c r="C814" s="129">
        <v>2041</v>
      </c>
      <c r="D814" s="130" t="s">
        <v>407</v>
      </c>
      <c r="E814" s="130" t="s">
        <v>407</v>
      </c>
      <c r="F814" s="130" t="s">
        <v>427</v>
      </c>
      <c r="G814" s="130">
        <v>5</v>
      </c>
      <c r="H814" s="130">
        <v>5</v>
      </c>
    </row>
    <row r="815" spans="1:24" x14ac:dyDescent="0.5">
      <c r="A815" s="129" t="s">
        <v>409</v>
      </c>
      <c r="B815" s="129">
        <v>0</v>
      </c>
      <c r="C815" s="129">
        <v>2041</v>
      </c>
      <c r="D815" s="130" t="s">
        <v>407</v>
      </c>
      <c r="E815" s="130" t="s">
        <v>407</v>
      </c>
      <c r="F815" s="130" t="s">
        <v>373</v>
      </c>
      <c r="G815" s="130">
        <v>1</v>
      </c>
      <c r="H815" s="130">
        <v>1</v>
      </c>
    </row>
    <row r="816" spans="1:24" x14ac:dyDescent="0.5">
      <c r="A816" s="129" t="s">
        <v>409</v>
      </c>
      <c r="B816" s="129">
        <v>0</v>
      </c>
      <c r="C816" s="129">
        <v>2041</v>
      </c>
      <c r="D816" s="130" t="s">
        <v>407</v>
      </c>
      <c r="E816" s="130" t="s">
        <v>407</v>
      </c>
      <c r="F816" s="130" t="s">
        <v>219</v>
      </c>
      <c r="H816" s="130">
        <v>30</v>
      </c>
    </row>
    <row r="817" spans="1:24" x14ac:dyDescent="0.5">
      <c r="A817" s="129" t="s">
        <v>409</v>
      </c>
      <c r="B817" s="129">
        <v>0</v>
      </c>
      <c r="C817" s="129">
        <v>2041</v>
      </c>
      <c r="D817" s="130" t="s">
        <v>407</v>
      </c>
      <c r="E817" s="130" t="s">
        <v>407</v>
      </c>
      <c r="F817" s="130" t="s">
        <v>220</v>
      </c>
      <c r="H817" s="130">
        <v>30</v>
      </c>
    </row>
    <row r="818" spans="1:24" x14ac:dyDescent="0.5">
      <c r="A818" s="129" t="s">
        <v>409</v>
      </c>
      <c r="B818" s="129">
        <v>0</v>
      </c>
      <c r="C818" s="129">
        <v>2041</v>
      </c>
      <c r="D818" s="130" t="s">
        <v>407</v>
      </c>
      <c r="E818" s="130" t="s">
        <v>407</v>
      </c>
      <c r="F818" s="130" t="s">
        <v>221</v>
      </c>
      <c r="H818" s="130">
        <v>23</v>
      </c>
    </row>
    <row r="819" spans="1:24" x14ac:dyDescent="0.5">
      <c r="A819" s="129" t="s">
        <v>409</v>
      </c>
      <c r="B819" s="129">
        <v>0</v>
      </c>
      <c r="C819" s="129">
        <v>2041</v>
      </c>
      <c r="D819" s="130" t="s">
        <v>407</v>
      </c>
      <c r="E819" s="130" t="s">
        <v>407</v>
      </c>
      <c r="F819" s="130" t="s">
        <v>225</v>
      </c>
      <c r="H819" s="130">
        <v>8</v>
      </c>
    </row>
    <row r="820" spans="1:24" x14ac:dyDescent="0.5">
      <c r="A820" s="129" t="s">
        <v>409</v>
      </c>
      <c r="B820" s="129">
        <v>0</v>
      </c>
      <c r="C820" s="129">
        <v>2041</v>
      </c>
      <c r="D820" s="130" t="s">
        <v>407</v>
      </c>
      <c r="E820" s="130" t="s">
        <v>407</v>
      </c>
      <c r="F820" s="130" t="s">
        <v>230</v>
      </c>
      <c r="H820" s="130">
        <v>8</v>
      </c>
    </row>
    <row r="821" spans="1:24" x14ac:dyDescent="0.5">
      <c r="A821" s="129" t="s">
        <v>409</v>
      </c>
      <c r="B821" s="129">
        <v>0</v>
      </c>
      <c r="C821" s="129">
        <v>2041</v>
      </c>
      <c r="D821" s="130" t="s">
        <v>407</v>
      </c>
      <c r="E821" s="130" t="s">
        <v>407</v>
      </c>
      <c r="F821" s="130" t="s">
        <v>235</v>
      </c>
      <c r="H821" s="130">
        <v>8</v>
      </c>
    </row>
    <row r="822" spans="1:24" x14ac:dyDescent="0.5">
      <c r="A822" s="129" t="s">
        <v>409</v>
      </c>
      <c r="B822" s="129">
        <v>0</v>
      </c>
      <c r="C822" s="129">
        <v>2041</v>
      </c>
      <c r="D822" s="130" t="s">
        <v>407</v>
      </c>
      <c r="E822" s="130" t="s">
        <v>407</v>
      </c>
      <c r="F822" s="130" t="s">
        <v>278</v>
      </c>
      <c r="H822" s="130">
        <v>2</v>
      </c>
    </row>
    <row r="823" spans="1:24" x14ac:dyDescent="0.5">
      <c r="A823" s="129" t="s">
        <v>409</v>
      </c>
      <c r="B823" s="129">
        <v>0</v>
      </c>
      <c r="C823" s="129">
        <v>2041</v>
      </c>
      <c r="D823" s="130" t="s">
        <v>407</v>
      </c>
      <c r="E823" s="130" t="s">
        <v>407</v>
      </c>
      <c r="F823" s="130" t="s">
        <v>280</v>
      </c>
      <c r="H823" s="130">
        <v>2</v>
      </c>
    </row>
    <row r="824" spans="1:24" x14ac:dyDescent="0.5">
      <c r="A824" s="129" t="s">
        <v>409</v>
      </c>
      <c r="B824" s="129">
        <v>0</v>
      </c>
      <c r="C824" s="129">
        <v>2042</v>
      </c>
      <c r="D824" s="130" t="s">
        <v>407</v>
      </c>
      <c r="E824" s="130" t="s">
        <v>407</v>
      </c>
      <c r="F824" s="130" t="s">
        <v>446</v>
      </c>
      <c r="H824" s="130">
        <v>1</v>
      </c>
      <c r="I824" s="130">
        <v>17699.8359375</v>
      </c>
      <c r="L824" s="130">
        <v>69383.6015625</v>
      </c>
      <c r="M824" s="130">
        <v>3503.8564453125</v>
      </c>
      <c r="N824" s="130">
        <v>7448.37158203125</v>
      </c>
      <c r="O824" s="130">
        <v>999.93463134765602</v>
      </c>
      <c r="P824" s="130">
        <v>14708.89453125</v>
      </c>
      <c r="S824" s="130">
        <v>1009.11065673828</v>
      </c>
      <c r="U824" s="130">
        <v>5045.55322265625</v>
      </c>
      <c r="V824" s="130">
        <v>54137.3984375</v>
      </c>
      <c r="W824" s="130">
        <v>4313.623046875</v>
      </c>
      <c r="X824" s="130">
        <v>3308.54858398438</v>
      </c>
    </row>
    <row r="825" spans="1:24" x14ac:dyDescent="0.5">
      <c r="A825" s="129" t="s">
        <v>409</v>
      </c>
      <c r="B825" s="129">
        <v>0</v>
      </c>
      <c r="C825" s="129">
        <v>2042</v>
      </c>
      <c r="D825" s="130" t="s">
        <v>407</v>
      </c>
      <c r="E825" s="130" t="s">
        <v>407</v>
      </c>
      <c r="F825" s="130" t="s">
        <v>363</v>
      </c>
      <c r="H825" s="130">
        <v>3</v>
      </c>
    </row>
    <row r="826" spans="1:24" x14ac:dyDescent="0.5">
      <c r="A826" s="129" t="s">
        <v>409</v>
      </c>
      <c r="B826" s="129">
        <v>0</v>
      </c>
      <c r="C826" s="129">
        <v>2042</v>
      </c>
      <c r="D826" s="130" t="s">
        <v>407</v>
      </c>
      <c r="E826" s="130" t="s">
        <v>407</v>
      </c>
      <c r="F826" s="130" t="s">
        <v>428</v>
      </c>
      <c r="G826" s="130">
        <v>5</v>
      </c>
      <c r="H826" s="130">
        <v>5</v>
      </c>
    </row>
    <row r="827" spans="1:24" x14ac:dyDescent="0.5">
      <c r="A827" s="129" t="s">
        <v>409</v>
      </c>
      <c r="B827" s="129">
        <v>0</v>
      </c>
      <c r="C827" s="129">
        <v>2042</v>
      </c>
      <c r="D827" s="130" t="s">
        <v>407</v>
      </c>
      <c r="E827" s="130" t="s">
        <v>407</v>
      </c>
      <c r="F827" s="130" t="s">
        <v>373</v>
      </c>
      <c r="H827" s="130">
        <v>1</v>
      </c>
    </row>
    <row r="828" spans="1:24" x14ac:dyDescent="0.5">
      <c r="A828" s="129" t="s">
        <v>409</v>
      </c>
      <c r="B828" s="129">
        <v>0</v>
      </c>
      <c r="C828" s="129">
        <v>2042</v>
      </c>
      <c r="D828" s="130" t="s">
        <v>407</v>
      </c>
      <c r="E828" s="130" t="s">
        <v>407</v>
      </c>
      <c r="F828" s="130" t="s">
        <v>219</v>
      </c>
      <c r="H828" s="130">
        <v>30</v>
      </c>
    </row>
    <row r="829" spans="1:24" x14ac:dyDescent="0.5">
      <c r="A829" s="129" t="s">
        <v>409</v>
      </c>
      <c r="B829" s="129">
        <v>0</v>
      </c>
      <c r="C829" s="129">
        <v>2042</v>
      </c>
      <c r="D829" s="130" t="s">
        <v>407</v>
      </c>
      <c r="E829" s="130" t="s">
        <v>407</v>
      </c>
      <c r="F829" s="130" t="s">
        <v>220</v>
      </c>
      <c r="H829" s="130">
        <v>30</v>
      </c>
    </row>
    <row r="830" spans="1:24" x14ac:dyDescent="0.5">
      <c r="A830" s="129" t="s">
        <v>409</v>
      </c>
      <c r="B830" s="129">
        <v>0</v>
      </c>
      <c r="C830" s="129">
        <v>2042</v>
      </c>
      <c r="D830" s="130" t="s">
        <v>407</v>
      </c>
      <c r="E830" s="130" t="s">
        <v>407</v>
      </c>
      <c r="F830" s="130" t="s">
        <v>221</v>
      </c>
      <c r="H830" s="130">
        <v>23</v>
      </c>
    </row>
    <row r="831" spans="1:24" x14ac:dyDescent="0.5">
      <c r="A831" s="129" t="s">
        <v>409</v>
      </c>
      <c r="B831" s="129">
        <v>0</v>
      </c>
      <c r="C831" s="129">
        <v>2042</v>
      </c>
      <c r="D831" s="130" t="s">
        <v>407</v>
      </c>
      <c r="E831" s="130" t="s">
        <v>407</v>
      </c>
      <c r="F831" s="130" t="s">
        <v>225</v>
      </c>
      <c r="H831" s="130">
        <v>8</v>
      </c>
    </row>
    <row r="832" spans="1:24" x14ac:dyDescent="0.5">
      <c r="A832" s="129" t="s">
        <v>409</v>
      </c>
      <c r="B832" s="129">
        <v>0</v>
      </c>
      <c r="C832" s="129">
        <v>2042</v>
      </c>
      <c r="D832" s="130" t="s">
        <v>407</v>
      </c>
      <c r="E832" s="130" t="s">
        <v>407</v>
      </c>
      <c r="F832" s="130" t="s">
        <v>230</v>
      </c>
      <c r="H832" s="130">
        <v>8</v>
      </c>
    </row>
    <row r="833" spans="1:24" x14ac:dyDescent="0.5">
      <c r="A833" s="129" t="s">
        <v>409</v>
      </c>
      <c r="B833" s="129">
        <v>0</v>
      </c>
      <c r="C833" s="129">
        <v>2042</v>
      </c>
      <c r="D833" s="130" t="s">
        <v>407</v>
      </c>
      <c r="E833" s="130" t="s">
        <v>407</v>
      </c>
      <c r="F833" s="130" t="s">
        <v>235</v>
      </c>
      <c r="H833" s="130">
        <v>8</v>
      </c>
    </row>
    <row r="834" spans="1:24" x14ac:dyDescent="0.5">
      <c r="A834" s="129" t="s">
        <v>409</v>
      </c>
      <c r="B834" s="129">
        <v>0</v>
      </c>
      <c r="C834" s="129">
        <v>2042</v>
      </c>
      <c r="D834" s="130" t="s">
        <v>407</v>
      </c>
      <c r="E834" s="130" t="s">
        <v>407</v>
      </c>
      <c r="F834" s="130" t="s">
        <v>278</v>
      </c>
      <c r="H834" s="130">
        <v>2</v>
      </c>
    </row>
    <row r="835" spans="1:24" x14ac:dyDescent="0.5">
      <c r="A835" s="129" t="s">
        <v>409</v>
      </c>
      <c r="B835" s="129">
        <v>0</v>
      </c>
      <c r="C835" s="129">
        <v>2042</v>
      </c>
      <c r="D835" s="130" t="s">
        <v>407</v>
      </c>
      <c r="E835" s="130" t="s">
        <v>407</v>
      </c>
      <c r="F835" s="130" t="s">
        <v>280</v>
      </c>
      <c r="H835" s="130">
        <v>2</v>
      </c>
    </row>
    <row r="836" spans="1:24" x14ac:dyDescent="0.5">
      <c r="A836" s="129" t="s">
        <v>409</v>
      </c>
      <c r="B836" s="129">
        <v>0</v>
      </c>
      <c r="C836" s="129">
        <v>2043</v>
      </c>
      <c r="D836" s="130" t="s">
        <v>407</v>
      </c>
      <c r="E836" s="130" t="s">
        <v>407</v>
      </c>
      <c r="F836" s="130" t="s">
        <v>446</v>
      </c>
      <c r="H836" s="130">
        <v>1</v>
      </c>
      <c r="I836" s="130">
        <v>18088.451171875</v>
      </c>
      <c r="L836" s="130">
        <v>64879.80859375</v>
      </c>
      <c r="M836" s="130">
        <v>3503.8564453125</v>
      </c>
      <c r="N836" s="130">
        <v>7448.37158203125</v>
      </c>
      <c r="O836" s="130">
        <v>999.93463134765602</v>
      </c>
      <c r="P836" s="130">
        <v>15708.8291015625</v>
      </c>
      <c r="S836" s="130">
        <v>1009.11065673828</v>
      </c>
      <c r="U836" s="130">
        <v>5045.55322265625</v>
      </c>
      <c r="V836" s="130">
        <v>53072.015625</v>
      </c>
      <c r="W836" s="130">
        <v>4313.623046875</v>
      </c>
      <c r="X836" s="130">
        <v>3248.24389648438</v>
      </c>
    </row>
    <row r="837" spans="1:24" x14ac:dyDescent="0.5">
      <c r="A837" s="129" t="s">
        <v>409</v>
      </c>
      <c r="B837" s="129">
        <v>0</v>
      </c>
      <c r="C837" s="129">
        <v>2043</v>
      </c>
      <c r="D837" s="130" t="s">
        <v>407</v>
      </c>
      <c r="E837" s="130" t="s">
        <v>407</v>
      </c>
      <c r="F837" s="130" t="s">
        <v>363</v>
      </c>
      <c r="H837" s="130">
        <v>3</v>
      </c>
    </row>
    <row r="838" spans="1:24" x14ac:dyDescent="0.5">
      <c r="A838" s="129" t="s">
        <v>409</v>
      </c>
      <c r="B838" s="129">
        <v>0</v>
      </c>
      <c r="C838" s="129">
        <v>2043</v>
      </c>
      <c r="D838" s="130" t="s">
        <v>407</v>
      </c>
      <c r="E838" s="130" t="s">
        <v>407</v>
      </c>
      <c r="F838" s="130" t="s">
        <v>429</v>
      </c>
      <c r="G838" s="130">
        <v>5</v>
      </c>
      <c r="H838" s="130">
        <v>5</v>
      </c>
    </row>
    <row r="839" spans="1:24" x14ac:dyDescent="0.5">
      <c r="A839" s="129" t="s">
        <v>409</v>
      </c>
      <c r="B839" s="129">
        <v>0</v>
      </c>
      <c r="C839" s="129">
        <v>2043</v>
      </c>
      <c r="D839" s="130" t="s">
        <v>407</v>
      </c>
      <c r="E839" s="130" t="s">
        <v>407</v>
      </c>
      <c r="F839" s="130" t="s">
        <v>373</v>
      </c>
      <c r="H839" s="130">
        <v>1</v>
      </c>
    </row>
    <row r="840" spans="1:24" x14ac:dyDescent="0.5">
      <c r="A840" s="129" t="s">
        <v>409</v>
      </c>
      <c r="B840" s="129">
        <v>0</v>
      </c>
      <c r="C840" s="129">
        <v>2043</v>
      </c>
      <c r="D840" s="130" t="s">
        <v>407</v>
      </c>
      <c r="E840" s="130" t="s">
        <v>407</v>
      </c>
      <c r="F840" s="130" t="s">
        <v>219</v>
      </c>
      <c r="H840" s="130">
        <v>30</v>
      </c>
    </row>
    <row r="841" spans="1:24" x14ac:dyDescent="0.5">
      <c r="A841" s="129" t="s">
        <v>409</v>
      </c>
      <c r="B841" s="129">
        <v>0</v>
      </c>
      <c r="C841" s="129">
        <v>2043</v>
      </c>
      <c r="D841" s="130" t="s">
        <v>407</v>
      </c>
      <c r="E841" s="130" t="s">
        <v>407</v>
      </c>
      <c r="F841" s="130" t="s">
        <v>220</v>
      </c>
      <c r="H841" s="130">
        <v>30</v>
      </c>
    </row>
    <row r="842" spans="1:24" x14ac:dyDescent="0.5">
      <c r="A842" s="129" t="s">
        <v>409</v>
      </c>
      <c r="B842" s="129">
        <v>0</v>
      </c>
      <c r="C842" s="129">
        <v>2043</v>
      </c>
      <c r="D842" s="130" t="s">
        <v>407</v>
      </c>
      <c r="E842" s="130" t="s">
        <v>407</v>
      </c>
      <c r="F842" s="130" t="s">
        <v>221</v>
      </c>
      <c r="H842" s="130">
        <v>23</v>
      </c>
    </row>
    <row r="843" spans="1:24" x14ac:dyDescent="0.5">
      <c r="A843" s="129" t="s">
        <v>409</v>
      </c>
      <c r="B843" s="129">
        <v>0</v>
      </c>
      <c r="C843" s="129">
        <v>2043</v>
      </c>
      <c r="D843" s="130" t="s">
        <v>407</v>
      </c>
      <c r="E843" s="130" t="s">
        <v>407</v>
      </c>
      <c r="F843" s="130" t="s">
        <v>225</v>
      </c>
      <c r="H843" s="130">
        <v>8</v>
      </c>
    </row>
    <row r="844" spans="1:24" x14ac:dyDescent="0.5">
      <c r="A844" s="129" t="s">
        <v>409</v>
      </c>
      <c r="B844" s="129">
        <v>0</v>
      </c>
      <c r="C844" s="129">
        <v>2043</v>
      </c>
      <c r="D844" s="130" t="s">
        <v>407</v>
      </c>
      <c r="E844" s="130" t="s">
        <v>407</v>
      </c>
      <c r="F844" s="130" t="s">
        <v>230</v>
      </c>
      <c r="H844" s="130">
        <v>8</v>
      </c>
    </row>
    <row r="845" spans="1:24" x14ac:dyDescent="0.5">
      <c r="A845" s="129" t="s">
        <v>409</v>
      </c>
      <c r="B845" s="129">
        <v>0</v>
      </c>
      <c r="C845" s="129">
        <v>2043</v>
      </c>
      <c r="D845" s="130" t="s">
        <v>407</v>
      </c>
      <c r="E845" s="130" t="s">
        <v>407</v>
      </c>
      <c r="F845" s="130" t="s">
        <v>235</v>
      </c>
      <c r="H845" s="130">
        <v>8</v>
      </c>
    </row>
    <row r="846" spans="1:24" x14ac:dyDescent="0.5">
      <c r="A846" s="129" t="s">
        <v>409</v>
      </c>
      <c r="B846" s="129">
        <v>0</v>
      </c>
      <c r="C846" s="129">
        <v>2043</v>
      </c>
      <c r="D846" s="130" t="s">
        <v>407</v>
      </c>
      <c r="E846" s="130" t="s">
        <v>407</v>
      </c>
      <c r="F846" s="130" t="s">
        <v>278</v>
      </c>
      <c r="H846" s="130">
        <v>2</v>
      </c>
    </row>
    <row r="847" spans="1:24" x14ac:dyDescent="0.5">
      <c r="A847" s="129" t="s">
        <v>409</v>
      </c>
      <c r="B847" s="129">
        <v>0</v>
      </c>
      <c r="C847" s="129">
        <v>2043</v>
      </c>
      <c r="D847" s="130" t="s">
        <v>407</v>
      </c>
      <c r="E847" s="130" t="s">
        <v>407</v>
      </c>
      <c r="F847" s="130" t="s">
        <v>280</v>
      </c>
      <c r="H847" s="130">
        <v>2</v>
      </c>
    </row>
    <row r="848" spans="1:24" x14ac:dyDescent="0.5">
      <c r="A848" s="129" t="s">
        <v>409</v>
      </c>
      <c r="B848" s="129">
        <v>0</v>
      </c>
      <c r="C848" s="129">
        <v>2044</v>
      </c>
      <c r="D848" s="130" t="s">
        <v>407</v>
      </c>
      <c r="E848" s="130" t="s">
        <v>407</v>
      </c>
      <c r="F848" s="130" t="s">
        <v>446</v>
      </c>
      <c r="H848" s="130">
        <v>1</v>
      </c>
      <c r="I848" s="130">
        <v>18485.537109375</v>
      </c>
      <c r="L848" s="130">
        <v>60376.01953125</v>
      </c>
      <c r="M848" s="130">
        <v>3503.8564453125</v>
      </c>
      <c r="N848" s="130">
        <v>7448.37158203125</v>
      </c>
      <c r="O848" s="130">
        <v>999.93463134765602</v>
      </c>
      <c r="P848" s="130">
        <v>16708.763671875</v>
      </c>
      <c r="S848" s="130">
        <v>1009.11065673828</v>
      </c>
      <c r="U848" s="130">
        <v>5045.55322265625</v>
      </c>
      <c r="V848" s="130">
        <v>51942.7109375</v>
      </c>
      <c r="W848" s="130">
        <v>4313.623046875</v>
      </c>
      <c r="X848" s="130">
        <v>3184.32080078125</v>
      </c>
    </row>
    <row r="849" spans="1:24" x14ac:dyDescent="0.5">
      <c r="A849" s="129" t="s">
        <v>409</v>
      </c>
      <c r="B849" s="129">
        <v>0</v>
      </c>
      <c r="C849" s="129">
        <v>2044</v>
      </c>
      <c r="D849" s="130" t="s">
        <v>407</v>
      </c>
      <c r="E849" s="130" t="s">
        <v>407</v>
      </c>
      <c r="F849" s="130" t="s">
        <v>363</v>
      </c>
      <c r="H849" s="130">
        <v>3</v>
      </c>
    </row>
    <row r="850" spans="1:24" x14ac:dyDescent="0.5">
      <c r="A850" s="129" t="s">
        <v>409</v>
      </c>
      <c r="B850" s="129">
        <v>0</v>
      </c>
      <c r="C850" s="129">
        <v>2044</v>
      </c>
      <c r="D850" s="130" t="s">
        <v>407</v>
      </c>
      <c r="E850" s="130" t="s">
        <v>407</v>
      </c>
      <c r="F850" s="130" t="s">
        <v>430</v>
      </c>
      <c r="G850" s="130">
        <v>5</v>
      </c>
      <c r="H850" s="130">
        <v>5</v>
      </c>
    </row>
    <row r="851" spans="1:24" x14ac:dyDescent="0.5">
      <c r="A851" s="129" t="s">
        <v>409</v>
      </c>
      <c r="B851" s="129">
        <v>0</v>
      </c>
      <c r="C851" s="129">
        <v>2044</v>
      </c>
      <c r="D851" s="130" t="s">
        <v>407</v>
      </c>
      <c r="E851" s="130" t="s">
        <v>407</v>
      </c>
      <c r="F851" s="130" t="s">
        <v>373</v>
      </c>
      <c r="H851" s="130">
        <v>1</v>
      </c>
    </row>
    <row r="852" spans="1:24" x14ac:dyDescent="0.5">
      <c r="A852" s="129" t="s">
        <v>409</v>
      </c>
      <c r="B852" s="129">
        <v>0</v>
      </c>
      <c r="C852" s="129">
        <v>2044</v>
      </c>
      <c r="D852" s="130" t="s">
        <v>407</v>
      </c>
      <c r="E852" s="130" t="s">
        <v>407</v>
      </c>
      <c r="F852" s="130" t="s">
        <v>219</v>
      </c>
      <c r="H852" s="130">
        <v>30</v>
      </c>
    </row>
    <row r="853" spans="1:24" x14ac:dyDescent="0.5">
      <c r="A853" s="129" t="s">
        <v>409</v>
      </c>
      <c r="B853" s="129">
        <v>0</v>
      </c>
      <c r="C853" s="129">
        <v>2044</v>
      </c>
      <c r="D853" s="130" t="s">
        <v>407</v>
      </c>
      <c r="E853" s="130" t="s">
        <v>407</v>
      </c>
      <c r="F853" s="130" t="s">
        <v>220</v>
      </c>
      <c r="H853" s="130">
        <v>30</v>
      </c>
    </row>
    <row r="854" spans="1:24" x14ac:dyDescent="0.5">
      <c r="A854" s="129" t="s">
        <v>409</v>
      </c>
      <c r="B854" s="129">
        <v>0</v>
      </c>
      <c r="C854" s="129">
        <v>2044</v>
      </c>
      <c r="D854" s="130" t="s">
        <v>407</v>
      </c>
      <c r="E854" s="130" t="s">
        <v>407</v>
      </c>
      <c r="F854" s="130" t="s">
        <v>221</v>
      </c>
      <c r="H854" s="130">
        <v>23</v>
      </c>
    </row>
    <row r="855" spans="1:24" x14ac:dyDescent="0.5">
      <c r="A855" s="129" t="s">
        <v>409</v>
      </c>
      <c r="B855" s="129">
        <v>0</v>
      </c>
      <c r="C855" s="129">
        <v>2044</v>
      </c>
      <c r="D855" s="130" t="s">
        <v>407</v>
      </c>
      <c r="E855" s="130" t="s">
        <v>407</v>
      </c>
      <c r="F855" s="130" t="s">
        <v>225</v>
      </c>
      <c r="H855" s="130">
        <v>8</v>
      </c>
    </row>
    <row r="856" spans="1:24" x14ac:dyDescent="0.5">
      <c r="A856" s="129" t="s">
        <v>409</v>
      </c>
      <c r="B856" s="129">
        <v>0</v>
      </c>
      <c r="C856" s="129">
        <v>2044</v>
      </c>
      <c r="D856" s="130" t="s">
        <v>407</v>
      </c>
      <c r="E856" s="130" t="s">
        <v>407</v>
      </c>
      <c r="F856" s="130" t="s">
        <v>230</v>
      </c>
      <c r="H856" s="130">
        <v>8</v>
      </c>
    </row>
    <row r="857" spans="1:24" x14ac:dyDescent="0.5">
      <c r="A857" s="129" t="s">
        <v>409</v>
      </c>
      <c r="B857" s="129">
        <v>0</v>
      </c>
      <c r="C857" s="129">
        <v>2044</v>
      </c>
      <c r="D857" s="130" t="s">
        <v>407</v>
      </c>
      <c r="E857" s="130" t="s">
        <v>407</v>
      </c>
      <c r="F857" s="130" t="s">
        <v>235</v>
      </c>
      <c r="H857" s="130">
        <v>8</v>
      </c>
    </row>
    <row r="858" spans="1:24" x14ac:dyDescent="0.5">
      <c r="A858" s="129" t="s">
        <v>409</v>
      </c>
      <c r="B858" s="129">
        <v>0</v>
      </c>
      <c r="C858" s="129">
        <v>2044</v>
      </c>
      <c r="D858" s="130" t="s">
        <v>407</v>
      </c>
      <c r="E858" s="130" t="s">
        <v>407</v>
      </c>
      <c r="F858" s="130" t="s">
        <v>278</v>
      </c>
      <c r="H858" s="130">
        <v>2</v>
      </c>
    </row>
    <row r="859" spans="1:24" x14ac:dyDescent="0.5">
      <c r="A859" s="129" t="s">
        <v>409</v>
      </c>
      <c r="B859" s="129">
        <v>0</v>
      </c>
      <c r="C859" s="129">
        <v>2044</v>
      </c>
      <c r="D859" s="130" t="s">
        <v>407</v>
      </c>
      <c r="E859" s="130" t="s">
        <v>407</v>
      </c>
      <c r="F859" s="130" t="s">
        <v>280</v>
      </c>
      <c r="H859" s="130">
        <v>2</v>
      </c>
    </row>
    <row r="860" spans="1:24" x14ac:dyDescent="0.5">
      <c r="A860" s="129" t="s">
        <v>409</v>
      </c>
      <c r="B860" s="129">
        <v>0</v>
      </c>
      <c r="C860" s="129">
        <v>2045</v>
      </c>
      <c r="D860" s="130" t="s">
        <v>407</v>
      </c>
      <c r="E860" s="130" t="s">
        <v>407</v>
      </c>
      <c r="F860" s="130" t="s">
        <v>446</v>
      </c>
      <c r="H860" s="130">
        <v>1</v>
      </c>
      <c r="I860" s="130">
        <v>18911.609375</v>
      </c>
      <c r="L860" s="130">
        <v>55872.23046875</v>
      </c>
      <c r="M860" s="130">
        <v>3503.8564453125</v>
      </c>
      <c r="N860" s="130">
        <v>7448.37158203125</v>
      </c>
      <c r="O860" s="130">
        <v>999.93463134765602</v>
      </c>
      <c r="P860" s="130">
        <v>17708.69921875</v>
      </c>
      <c r="S860" s="130">
        <v>1009.11065673828</v>
      </c>
      <c r="U860" s="130">
        <v>5045.55322265625</v>
      </c>
      <c r="V860" s="130">
        <v>50745.6484375</v>
      </c>
      <c r="W860" s="130">
        <v>4313.623046875</v>
      </c>
      <c r="X860" s="130">
        <v>3116.5625</v>
      </c>
    </row>
    <row r="861" spans="1:24" x14ac:dyDescent="0.5">
      <c r="A861" s="129" t="s">
        <v>409</v>
      </c>
      <c r="B861" s="129">
        <v>0</v>
      </c>
      <c r="C861" s="129">
        <v>2045</v>
      </c>
      <c r="D861" s="130" t="s">
        <v>407</v>
      </c>
      <c r="E861" s="130" t="s">
        <v>407</v>
      </c>
      <c r="F861" s="130" t="s">
        <v>363</v>
      </c>
      <c r="H861" s="130">
        <v>3</v>
      </c>
    </row>
    <row r="862" spans="1:24" x14ac:dyDescent="0.5">
      <c r="A862" s="129" t="s">
        <v>409</v>
      </c>
      <c r="B862" s="129">
        <v>0</v>
      </c>
      <c r="C862" s="129">
        <v>2045</v>
      </c>
      <c r="D862" s="130" t="s">
        <v>407</v>
      </c>
      <c r="E862" s="130" t="s">
        <v>407</v>
      </c>
      <c r="F862" s="130" t="s">
        <v>431</v>
      </c>
      <c r="G862" s="130">
        <v>4</v>
      </c>
      <c r="H862" s="130">
        <v>4</v>
      </c>
    </row>
    <row r="863" spans="1:24" x14ac:dyDescent="0.5">
      <c r="A863" s="129" t="s">
        <v>409</v>
      </c>
      <c r="B863" s="129">
        <v>0</v>
      </c>
      <c r="C863" s="129">
        <v>2045</v>
      </c>
      <c r="D863" s="130" t="s">
        <v>407</v>
      </c>
      <c r="E863" s="130" t="s">
        <v>407</v>
      </c>
      <c r="F863" s="130" t="s">
        <v>373</v>
      </c>
      <c r="H863" s="130">
        <v>1</v>
      </c>
    </row>
    <row r="864" spans="1:24" x14ac:dyDescent="0.5">
      <c r="A864" s="129" t="s">
        <v>409</v>
      </c>
      <c r="B864" s="129">
        <v>0</v>
      </c>
      <c r="C864" s="129">
        <v>2045</v>
      </c>
      <c r="D864" s="130" t="s">
        <v>407</v>
      </c>
      <c r="E864" s="130" t="s">
        <v>407</v>
      </c>
      <c r="F864" s="130" t="s">
        <v>219</v>
      </c>
      <c r="H864" s="130">
        <v>30</v>
      </c>
    </row>
    <row r="865" spans="1:24" x14ac:dyDescent="0.5">
      <c r="A865" s="129" t="s">
        <v>409</v>
      </c>
      <c r="B865" s="129">
        <v>0</v>
      </c>
      <c r="C865" s="129">
        <v>2045</v>
      </c>
      <c r="D865" s="130" t="s">
        <v>407</v>
      </c>
      <c r="E865" s="130" t="s">
        <v>407</v>
      </c>
      <c r="F865" s="130" t="s">
        <v>220</v>
      </c>
      <c r="H865" s="130">
        <v>30</v>
      </c>
    </row>
    <row r="866" spans="1:24" x14ac:dyDescent="0.5">
      <c r="A866" s="129" t="s">
        <v>409</v>
      </c>
      <c r="B866" s="129">
        <v>0</v>
      </c>
      <c r="C866" s="129">
        <v>2045</v>
      </c>
      <c r="D866" s="130" t="s">
        <v>407</v>
      </c>
      <c r="E866" s="130" t="s">
        <v>407</v>
      </c>
      <c r="F866" s="130" t="s">
        <v>221</v>
      </c>
      <c r="H866" s="130">
        <v>23</v>
      </c>
    </row>
    <row r="867" spans="1:24" x14ac:dyDescent="0.5">
      <c r="A867" s="129" t="s">
        <v>409</v>
      </c>
      <c r="B867" s="129">
        <v>0</v>
      </c>
      <c r="C867" s="129">
        <v>2045</v>
      </c>
      <c r="D867" s="130" t="s">
        <v>407</v>
      </c>
      <c r="E867" s="130" t="s">
        <v>407</v>
      </c>
      <c r="F867" s="130" t="s">
        <v>225</v>
      </c>
      <c r="H867" s="130">
        <v>8</v>
      </c>
    </row>
    <row r="868" spans="1:24" x14ac:dyDescent="0.5">
      <c r="A868" s="129" t="s">
        <v>409</v>
      </c>
      <c r="B868" s="129">
        <v>0</v>
      </c>
      <c r="C868" s="129">
        <v>2045</v>
      </c>
      <c r="D868" s="130" t="s">
        <v>407</v>
      </c>
      <c r="E868" s="130" t="s">
        <v>407</v>
      </c>
      <c r="F868" s="130" t="s">
        <v>230</v>
      </c>
      <c r="H868" s="130">
        <v>8</v>
      </c>
    </row>
    <row r="869" spans="1:24" x14ac:dyDescent="0.5">
      <c r="A869" s="129" t="s">
        <v>409</v>
      </c>
      <c r="B869" s="129">
        <v>0</v>
      </c>
      <c r="C869" s="129">
        <v>2045</v>
      </c>
      <c r="D869" s="130" t="s">
        <v>407</v>
      </c>
      <c r="E869" s="130" t="s">
        <v>407</v>
      </c>
      <c r="F869" s="130" t="s">
        <v>235</v>
      </c>
      <c r="H869" s="130">
        <v>8</v>
      </c>
    </row>
    <row r="870" spans="1:24" x14ac:dyDescent="0.5">
      <c r="A870" s="129" t="s">
        <v>409</v>
      </c>
      <c r="B870" s="129">
        <v>0</v>
      </c>
      <c r="C870" s="129">
        <v>2045</v>
      </c>
      <c r="D870" s="130" t="s">
        <v>407</v>
      </c>
      <c r="E870" s="130" t="s">
        <v>407</v>
      </c>
      <c r="F870" s="130" t="s">
        <v>278</v>
      </c>
      <c r="H870" s="130">
        <v>2</v>
      </c>
    </row>
    <row r="871" spans="1:24" x14ac:dyDescent="0.5">
      <c r="A871" s="129" t="s">
        <v>409</v>
      </c>
      <c r="B871" s="129">
        <v>0</v>
      </c>
      <c r="C871" s="129">
        <v>2045</v>
      </c>
      <c r="D871" s="130" t="s">
        <v>407</v>
      </c>
      <c r="E871" s="130" t="s">
        <v>407</v>
      </c>
      <c r="F871" s="130" t="s">
        <v>280</v>
      </c>
      <c r="H871" s="130">
        <v>2</v>
      </c>
    </row>
    <row r="872" spans="1:24" x14ac:dyDescent="0.5">
      <c r="A872" s="129" t="s">
        <v>409</v>
      </c>
      <c r="B872" s="129">
        <v>0</v>
      </c>
      <c r="C872" s="129">
        <v>2045</v>
      </c>
      <c r="D872" s="130" t="s">
        <v>407</v>
      </c>
      <c r="E872" s="130" t="s">
        <v>407</v>
      </c>
      <c r="F872" s="130" t="s">
        <v>387</v>
      </c>
      <c r="G872" s="130">
        <v>4</v>
      </c>
      <c r="H872" s="130">
        <v>4</v>
      </c>
    </row>
    <row r="873" spans="1:24" x14ac:dyDescent="0.5">
      <c r="A873" s="129" t="s">
        <v>409</v>
      </c>
      <c r="B873" s="129">
        <v>0</v>
      </c>
      <c r="C873" s="129">
        <v>2046</v>
      </c>
      <c r="D873" s="130" t="s">
        <v>407</v>
      </c>
      <c r="E873" s="130" t="s">
        <v>407</v>
      </c>
      <c r="F873" s="130" t="s">
        <v>446</v>
      </c>
      <c r="H873" s="130">
        <v>1</v>
      </c>
      <c r="I873" s="130">
        <v>19309.564453125</v>
      </c>
      <c r="L873" s="130">
        <v>52312.5234375</v>
      </c>
      <c r="M873" s="130">
        <v>3503.8564453125</v>
      </c>
      <c r="N873" s="130">
        <v>3724.18579101563</v>
      </c>
      <c r="O873" s="130">
        <v>55.853492736816399</v>
      </c>
      <c r="P873" s="130">
        <v>17764.552734375</v>
      </c>
      <c r="S873" s="130">
        <v>1009.11065673828</v>
      </c>
      <c r="U873" s="130">
        <v>5045.55322265625</v>
      </c>
      <c r="V873" s="130">
        <v>49476.7578125</v>
      </c>
      <c r="W873" s="130">
        <v>4313.623046875</v>
      </c>
      <c r="X873" s="130">
        <v>3044.73876953125</v>
      </c>
    </row>
    <row r="874" spans="1:24" x14ac:dyDescent="0.5">
      <c r="A874" s="129" t="s">
        <v>409</v>
      </c>
      <c r="B874" s="129">
        <v>0</v>
      </c>
      <c r="C874" s="129">
        <v>2046</v>
      </c>
      <c r="D874" s="130" t="s">
        <v>407</v>
      </c>
      <c r="E874" s="130" t="s">
        <v>407</v>
      </c>
      <c r="F874" s="130" t="s">
        <v>363</v>
      </c>
      <c r="H874" s="130">
        <v>3</v>
      </c>
    </row>
    <row r="875" spans="1:24" x14ac:dyDescent="0.5">
      <c r="A875" s="129" t="s">
        <v>409</v>
      </c>
      <c r="B875" s="129">
        <v>0</v>
      </c>
      <c r="C875" s="129">
        <v>2046</v>
      </c>
      <c r="D875" s="130" t="s">
        <v>407</v>
      </c>
      <c r="E875" s="130" t="s">
        <v>407</v>
      </c>
      <c r="F875" s="130" t="s">
        <v>432</v>
      </c>
      <c r="G875" s="130">
        <v>3</v>
      </c>
      <c r="H875" s="130">
        <v>3</v>
      </c>
    </row>
    <row r="876" spans="1:24" x14ac:dyDescent="0.5">
      <c r="A876" s="129" t="s">
        <v>409</v>
      </c>
      <c r="B876" s="129">
        <v>0</v>
      </c>
      <c r="C876" s="129">
        <v>2046</v>
      </c>
      <c r="D876" s="130" t="s">
        <v>407</v>
      </c>
      <c r="E876" s="130" t="s">
        <v>407</v>
      </c>
      <c r="F876" s="130" t="s">
        <v>373</v>
      </c>
      <c r="H876" s="130">
        <v>1</v>
      </c>
    </row>
    <row r="877" spans="1:24" x14ac:dyDescent="0.5">
      <c r="A877" s="129" t="s">
        <v>409</v>
      </c>
      <c r="B877" s="129">
        <v>0</v>
      </c>
      <c r="C877" s="129">
        <v>2046</v>
      </c>
      <c r="D877" s="130" t="s">
        <v>407</v>
      </c>
      <c r="E877" s="130" t="s">
        <v>407</v>
      </c>
      <c r="F877" s="130" t="s">
        <v>219</v>
      </c>
      <c r="H877" s="130">
        <v>30</v>
      </c>
    </row>
    <row r="878" spans="1:24" x14ac:dyDescent="0.5">
      <c r="A878" s="129" t="s">
        <v>409</v>
      </c>
      <c r="B878" s="129">
        <v>0</v>
      </c>
      <c r="C878" s="129">
        <v>2046</v>
      </c>
      <c r="D878" s="130" t="s">
        <v>407</v>
      </c>
      <c r="E878" s="130" t="s">
        <v>407</v>
      </c>
      <c r="F878" s="130" t="s">
        <v>220</v>
      </c>
      <c r="H878" s="130">
        <v>30</v>
      </c>
    </row>
    <row r="879" spans="1:24" x14ac:dyDescent="0.5">
      <c r="A879" s="129" t="s">
        <v>409</v>
      </c>
      <c r="B879" s="129">
        <v>0</v>
      </c>
      <c r="C879" s="129">
        <v>2046</v>
      </c>
      <c r="D879" s="130" t="s">
        <v>407</v>
      </c>
      <c r="E879" s="130" t="s">
        <v>407</v>
      </c>
      <c r="F879" s="130" t="s">
        <v>221</v>
      </c>
      <c r="H879" s="130">
        <v>23</v>
      </c>
    </row>
    <row r="880" spans="1:24" x14ac:dyDescent="0.5">
      <c r="A880" s="129" t="s">
        <v>409</v>
      </c>
      <c r="B880" s="129">
        <v>0</v>
      </c>
      <c r="C880" s="129">
        <v>2046</v>
      </c>
      <c r="D880" s="130" t="s">
        <v>407</v>
      </c>
      <c r="E880" s="130" t="s">
        <v>407</v>
      </c>
      <c r="F880" s="130" t="s">
        <v>225</v>
      </c>
      <c r="H880" s="130">
        <v>8</v>
      </c>
    </row>
    <row r="881" spans="1:24" x14ac:dyDescent="0.5">
      <c r="A881" s="129" t="s">
        <v>409</v>
      </c>
      <c r="B881" s="129">
        <v>0</v>
      </c>
      <c r="C881" s="129">
        <v>2046</v>
      </c>
      <c r="D881" s="130" t="s">
        <v>407</v>
      </c>
      <c r="E881" s="130" t="s">
        <v>407</v>
      </c>
      <c r="F881" s="130" t="s">
        <v>230</v>
      </c>
      <c r="H881" s="130">
        <v>8</v>
      </c>
    </row>
    <row r="882" spans="1:24" x14ac:dyDescent="0.5">
      <c r="A882" s="129" t="s">
        <v>409</v>
      </c>
      <c r="B882" s="129">
        <v>0</v>
      </c>
      <c r="C882" s="129">
        <v>2046</v>
      </c>
      <c r="D882" s="130" t="s">
        <v>407</v>
      </c>
      <c r="E882" s="130" t="s">
        <v>407</v>
      </c>
      <c r="F882" s="130" t="s">
        <v>235</v>
      </c>
      <c r="H882" s="130">
        <v>8</v>
      </c>
    </row>
    <row r="883" spans="1:24" x14ac:dyDescent="0.5">
      <c r="A883" s="129" t="s">
        <v>409</v>
      </c>
      <c r="B883" s="129">
        <v>0</v>
      </c>
      <c r="C883" s="129">
        <v>2046</v>
      </c>
      <c r="D883" s="130" t="s">
        <v>407</v>
      </c>
      <c r="E883" s="130" t="s">
        <v>407</v>
      </c>
      <c r="F883" s="130" t="s">
        <v>278</v>
      </c>
      <c r="H883" s="130">
        <v>2</v>
      </c>
    </row>
    <row r="884" spans="1:24" x14ac:dyDescent="0.5">
      <c r="A884" s="129" t="s">
        <v>409</v>
      </c>
      <c r="B884" s="129">
        <v>0</v>
      </c>
      <c r="C884" s="129">
        <v>2046</v>
      </c>
      <c r="D884" s="130" t="s">
        <v>407</v>
      </c>
      <c r="E884" s="130" t="s">
        <v>407</v>
      </c>
      <c r="F884" s="130" t="s">
        <v>280</v>
      </c>
      <c r="H884" s="130">
        <v>2</v>
      </c>
    </row>
    <row r="885" spans="1:24" x14ac:dyDescent="0.5">
      <c r="A885" s="129" t="s">
        <v>409</v>
      </c>
      <c r="B885" s="129">
        <v>0</v>
      </c>
      <c r="C885" s="129">
        <v>2046</v>
      </c>
      <c r="D885" s="130" t="s">
        <v>407</v>
      </c>
      <c r="E885" s="130" t="s">
        <v>407</v>
      </c>
      <c r="F885" s="130" t="s">
        <v>387</v>
      </c>
      <c r="H885" s="130">
        <v>4</v>
      </c>
    </row>
    <row r="886" spans="1:24" x14ac:dyDescent="0.5">
      <c r="A886" s="129" t="s">
        <v>409</v>
      </c>
      <c r="B886" s="129">
        <v>0</v>
      </c>
      <c r="C886" s="129">
        <v>2046</v>
      </c>
      <c r="D886" s="130" t="s">
        <v>407</v>
      </c>
      <c r="E886" s="130" t="s">
        <v>407</v>
      </c>
      <c r="F886" s="130" t="s">
        <v>388</v>
      </c>
      <c r="G886" s="130">
        <v>4</v>
      </c>
      <c r="H886" s="130">
        <v>4</v>
      </c>
    </row>
    <row r="887" spans="1:24" x14ac:dyDescent="0.5">
      <c r="A887" s="129" t="s">
        <v>409</v>
      </c>
      <c r="B887" s="129">
        <v>0</v>
      </c>
      <c r="C887" s="129">
        <v>2047</v>
      </c>
      <c r="D887" s="130" t="s">
        <v>407</v>
      </c>
      <c r="E887" s="130" t="s">
        <v>407</v>
      </c>
      <c r="F887" s="130" t="s">
        <v>446</v>
      </c>
      <c r="H887" s="130">
        <v>1</v>
      </c>
      <c r="I887" s="130">
        <v>19734.384765625</v>
      </c>
      <c r="L887" s="130">
        <v>49696.89453125</v>
      </c>
      <c r="M887" s="130">
        <v>3503.8564453125</v>
      </c>
      <c r="O887" s="130">
        <v>-888.22766113281295</v>
      </c>
      <c r="P887" s="130">
        <v>16876.32421875</v>
      </c>
      <c r="S887" s="130">
        <v>1009.11065673828</v>
      </c>
      <c r="U887" s="130">
        <v>5045.55322265625</v>
      </c>
      <c r="V887" s="130">
        <v>48131.734375</v>
      </c>
      <c r="W887" s="130">
        <v>4313.623046875</v>
      </c>
      <c r="X887" s="130">
        <v>2968.60546875</v>
      </c>
    </row>
    <row r="888" spans="1:24" x14ac:dyDescent="0.5">
      <c r="A888" s="129" t="s">
        <v>409</v>
      </c>
      <c r="B888" s="129">
        <v>0</v>
      </c>
      <c r="C888" s="129">
        <v>2047</v>
      </c>
      <c r="D888" s="130" t="s">
        <v>407</v>
      </c>
      <c r="E888" s="130" t="s">
        <v>407</v>
      </c>
      <c r="F888" s="130" t="s">
        <v>363</v>
      </c>
      <c r="H888" s="130">
        <v>3</v>
      </c>
    </row>
    <row r="889" spans="1:24" x14ac:dyDescent="0.5">
      <c r="A889" s="129" t="s">
        <v>409</v>
      </c>
      <c r="B889" s="129">
        <v>0</v>
      </c>
      <c r="C889" s="129">
        <v>2047</v>
      </c>
      <c r="D889" s="130" t="s">
        <v>407</v>
      </c>
      <c r="E889" s="130" t="s">
        <v>407</v>
      </c>
      <c r="F889" s="130" t="s">
        <v>433</v>
      </c>
      <c r="G889" s="130">
        <v>2</v>
      </c>
      <c r="H889" s="130">
        <v>2</v>
      </c>
    </row>
    <row r="890" spans="1:24" x14ac:dyDescent="0.5">
      <c r="A890" s="129" t="s">
        <v>409</v>
      </c>
      <c r="B890" s="129">
        <v>0</v>
      </c>
      <c r="C890" s="129">
        <v>2047</v>
      </c>
      <c r="D890" s="130" t="s">
        <v>407</v>
      </c>
      <c r="E890" s="130" t="s">
        <v>407</v>
      </c>
      <c r="F890" s="130" t="s">
        <v>373</v>
      </c>
      <c r="H890" s="130">
        <v>1</v>
      </c>
    </row>
    <row r="891" spans="1:24" x14ac:dyDescent="0.5">
      <c r="A891" s="129" t="s">
        <v>409</v>
      </c>
      <c r="B891" s="129">
        <v>0</v>
      </c>
      <c r="C891" s="129">
        <v>2047</v>
      </c>
      <c r="D891" s="130" t="s">
        <v>407</v>
      </c>
      <c r="E891" s="130" t="s">
        <v>407</v>
      </c>
      <c r="F891" s="130" t="s">
        <v>219</v>
      </c>
      <c r="H891" s="130">
        <v>30</v>
      </c>
    </row>
    <row r="892" spans="1:24" x14ac:dyDescent="0.5">
      <c r="A892" s="129" t="s">
        <v>409</v>
      </c>
      <c r="B892" s="129">
        <v>0</v>
      </c>
      <c r="C892" s="129">
        <v>2047</v>
      </c>
      <c r="D892" s="130" t="s">
        <v>407</v>
      </c>
      <c r="E892" s="130" t="s">
        <v>407</v>
      </c>
      <c r="F892" s="130" t="s">
        <v>220</v>
      </c>
      <c r="H892" s="130">
        <v>30</v>
      </c>
    </row>
    <row r="893" spans="1:24" x14ac:dyDescent="0.5">
      <c r="A893" s="129" t="s">
        <v>409</v>
      </c>
      <c r="B893" s="129">
        <v>0</v>
      </c>
      <c r="C893" s="129">
        <v>2047</v>
      </c>
      <c r="D893" s="130" t="s">
        <v>407</v>
      </c>
      <c r="E893" s="130" t="s">
        <v>407</v>
      </c>
      <c r="F893" s="130" t="s">
        <v>221</v>
      </c>
      <c r="H893" s="130">
        <v>23</v>
      </c>
    </row>
    <row r="894" spans="1:24" x14ac:dyDescent="0.5">
      <c r="A894" s="129" t="s">
        <v>409</v>
      </c>
      <c r="B894" s="129">
        <v>0</v>
      </c>
      <c r="C894" s="129">
        <v>2047</v>
      </c>
      <c r="D894" s="130" t="s">
        <v>407</v>
      </c>
      <c r="E894" s="130" t="s">
        <v>407</v>
      </c>
      <c r="F894" s="130" t="s">
        <v>225</v>
      </c>
      <c r="H894" s="130">
        <v>8</v>
      </c>
    </row>
    <row r="895" spans="1:24" x14ac:dyDescent="0.5">
      <c r="A895" s="129" t="s">
        <v>409</v>
      </c>
      <c r="B895" s="129">
        <v>0</v>
      </c>
      <c r="C895" s="129">
        <v>2047</v>
      </c>
      <c r="D895" s="130" t="s">
        <v>407</v>
      </c>
      <c r="E895" s="130" t="s">
        <v>407</v>
      </c>
      <c r="F895" s="130" t="s">
        <v>230</v>
      </c>
      <c r="H895" s="130">
        <v>8</v>
      </c>
    </row>
    <row r="896" spans="1:24" x14ac:dyDescent="0.5">
      <c r="A896" s="129" t="s">
        <v>409</v>
      </c>
      <c r="B896" s="129">
        <v>0</v>
      </c>
      <c r="C896" s="129">
        <v>2047</v>
      </c>
      <c r="D896" s="130" t="s">
        <v>407</v>
      </c>
      <c r="E896" s="130" t="s">
        <v>407</v>
      </c>
      <c r="F896" s="130" t="s">
        <v>235</v>
      </c>
      <c r="H896" s="130">
        <v>8</v>
      </c>
    </row>
    <row r="897" spans="1:24" x14ac:dyDescent="0.5">
      <c r="A897" s="129" t="s">
        <v>409</v>
      </c>
      <c r="B897" s="129">
        <v>0</v>
      </c>
      <c r="C897" s="129">
        <v>2047</v>
      </c>
      <c r="D897" s="130" t="s">
        <v>407</v>
      </c>
      <c r="E897" s="130" t="s">
        <v>407</v>
      </c>
      <c r="F897" s="130" t="s">
        <v>278</v>
      </c>
      <c r="H897" s="130">
        <v>2</v>
      </c>
    </row>
    <row r="898" spans="1:24" x14ac:dyDescent="0.5">
      <c r="A898" s="129" t="s">
        <v>409</v>
      </c>
      <c r="B898" s="129">
        <v>0</v>
      </c>
      <c r="C898" s="129">
        <v>2047</v>
      </c>
      <c r="D898" s="130" t="s">
        <v>407</v>
      </c>
      <c r="E898" s="130" t="s">
        <v>407</v>
      </c>
      <c r="F898" s="130" t="s">
        <v>280</v>
      </c>
      <c r="H898" s="130">
        <v>2</v>
      </c>
    </row>
    <row r="899" spans="1:24" x14ac:dyDescent="0.5">
      <c r="A899" s="129" t="s">
        <v>409</v>
      </c>
      <c r="B899" s="129">
        <v>0</v>
      </c>
      <c r="C899" s="129">
        <v>2047</v>
      </c>
      <c r="D899" s="130" t="s">
        <v>407</v>
      </c>
      <c r="E899" s="130" t="s">
        <v>407</v>
      </c>
      <c r="F899" s="130" t="s">
        <v>387</v>
      </c>
      <c r="H899" s="130">
        <v>4</v>
      </c>
    </row>
    <row r="900" spans="1:24" x14ac:dyDescent="0.5">
      <c r="A900" s="129" t="s">
        <v>409</v>
      </c>
      <c r="B900" s="129">
        <v>0</v>
      </c>
      <c r="C900" s="129">
        <v>2047</v>
      </c>
      <c r="D900" s="130" t="s">
        <v>407</v>
      </c>
      <c r="E900" s="130" t="s">
        <v>407</v>
      </c>
      <c r="F900" s="130" t="s">
        <v>388</v>
      </c>
      <c r="H900" s="130">
        <v>4</v>
      </c>
    </row>
    <row r="901" spans="1:24" x14ac:dyDescent="0.5">
      <c r="A901" s="129" t="s">
        <v>409</v>
      </c>
      <c r="B901" s="129">
        <v>0</v>
      </c>
      <c r="C901" s="129">
        <v>2047</v>
      </c>
      <c r="D901" s="130" t="s">
        <v>407</v>
      </c>
      <c r="E901" s="130" t="s">
        <v>407</v>
      </c>
      <c r="F901" s="130" t="s">
        <v>389</v>
      </c>
      <c r="G901" s="130">
        <v>4</v>
      </c>
      <c r="H901" s="130">
        <v>4</v>
      </c>
    </row>
    <row r="902" spans="1:24" x14ac:dyDescent="0.5">
      <c r="A902" s="129" t="s">
        <v>409</v>
      </c>
      <c r="B902" s="129">
        <v>0</v>
      </c>
      <c r="C902" s="129">
        <v>2048</v>
      </c>
      <c r="D902" s="130" t="s">
        <v>407</v>
      </c>
      <c r="E902" s="130" t="s">
        <v>407</v>
      </c>
      <c r="F902" s="130" t="s">
        <v>446</v>
      </c>
      <c r="H902" s="130">
        <v>1</v>
      </c>
      <c r="I902" s="130">
        <v>20168.53515625</v>
      </c>
      <c r="L902" s="130">
        <v>47081.265625</v>
      </c>
      <c r="M902" s="130">
        <v>3503.8564453125</v>
      </c>
      <c r="O902" s="130">
        <v>-888.22766113281295</v>
      </c>
      <c r="P902" s="130">
        <v>15988.0966796875</v>
      </c>
      <c r="S902" s="130">
        <v>1009.11065673828</v>
      </c>
      <c r="U902" s="130">
        <v>5045.55322265625</v>
      </c>
      <c r="V902" s="130">
        <v>46706.015625</v>
      </c>
      <c r="W902" s="130">
        <v>4313.623046875</v>
      </c>
      <c r="X902" s="130">
        <v>2887.90405273438</v>
      </c>
    </row>
    <row r="903" spans="1:24" x14ac:dyDescent="0.5">
      <c r="A903" s="129" t="s">
        <v>409</v>
      </c>
      <c r="B903" s="129">
        <v>0</v>
      </c>
      <c r="C903" s="129">
        <v>2048</v>
      </c>
      <c r="D903" s="130" t="s">
        <v>407</v>
      </c>
      <c r="E903" s="130" t="s">
        <v>407</v>
      </c>
      <c r="F903" s="130" t="s">
        <v>363</v>
      </c>
      <c r="H903" s="130">
        <v>3</v>
      </c>
    </row>
    <row r="904" spans="1:24" x14ac:dyDescent="0.5">
      <c r="A904" s="129" t="s">
        <v>409</v>
      </c>
      <c r="B904" s="129">
        <v>0</v>
      </c>
      <c r="C904" s="129">
        <v>2048</v>
      </c>
      <c r="D904" s="130" t="s">
        <v>407</v>
      </c>
      <c r="E904" s="130" t="s">
        <v>407</v>
      </c>
      <c r="F904" s="130" t="s">
        <v>434</v>
      </c>
      <c r="G904" s="130">
        <v>1</v>
      </c>
      <c r="H904" s="130">
        <v>1</v>
      </c>
    </row>
    <row r="905" spans="1:24" x14ac:dyDescent="0.5">
      <c r="A905" s="129" t="s">
        <v>409</v>
      </c>
      <c r="B905" s="129">
        <v>0</v>
      </c>
      <c r="C905" s="129">
        <v>2048</v>
      </c>
      <c r="D905" s="130" t="s">
        <v>407</v>
      </c>
      <c r="E905" s="130" t="s">
        <v>407</v>
      </c>
      <c r="F905" s="130" t="s">
        <v>373</v>
      </c>
      <c r="H905" s="130">
        <v>1</v>
      </c>
    </row>
    <row r="906" spans="1:24" x14ac:dyDescent="0.5">
      <c r="A906" s="129" t="s">
        <v>409</v>
      </c>
      <c r="B906" s="129">
        <v>0</v>
      </c>
      <c r="C906" s="129">
        <v>2048</v>
      </c>
      <c r="D906" s="130" t="s">
        <v>407</v>
      </c>
      <c r="E906" s="130" t="s">
        <v>407</v>
      </c>
      <c r="F906" s="130" t="s">
        <v>219</v>
      </c>
      <c r="H906" s="130">
        <v>30</v>
      </c>
    </row>
    <row r="907" spans="1:24" x14ac:dyDescent="0.5">
      <c r="A907" s="129" t="s">
        <v>409</v>
      </c>
      <c r="B907" s="129">
        <v>0</v>
      </c>
      <c r="C907" s="129">
        <v>2048</v>
      </c>
      <c r="D907" s="130" t="s">
        <v>407</v>
      </c>
      <c r="E907" s="130" t="s">
        <v>407</v>
      </c>
      <c r="F907" s="130" t="s">
        <v>220</v>
      </c>
      <c r="H907" s="130">
        <v>30</v>
      </c>
    </row>
    <row r="908" spans="1:24" x14ac:dyDescent="0.5">
      <c r="A908" s="129" t="s">
        <v>409</v>
      </c>
      <c r="B908" s="129">
        <v>0</v>
      </c>
      <c r="C908" s="129">
        <v>2048</v>
      </c>
      <c r="D908" s="130" t="s">
        <v>407</v>
      </c>
      <c r="E908" s="130" t="s">
        <v>407</v>
      </c>
      <c r="F908" s="130" t="s">
        <v>221</v>
      </c>
      <c r="H908" s="130">
        <v>23</v>
      </c>
    </row>
    <row r="909" spans="1:24" x14ac:dyDescent="0.5">
      <c r="A909" s="129" t="s">
        <v>409</v>
      </c>
      <c r="B909" s="129">
        <v>0</v>
      </c>
      <c r="C909" s="129">
        <v>2048</v>
      </c>
      <c r="D909" s="130" t="s">
        <v>407</v>
      </c>
      <c r="E909" s="130" t="s">
        <v>407</v>
      </c>
      <c r="F909" s="130" t="s">
        <v>225</v>
      </c>
      <c r="H909" s="130">
        <v>8</v>
      </c>
    </row>
    <row r="910" spans="1:24" x14ac:dyDescent="0.5">
      <c r="A910" s="129" t="s">
        <v>409</v>
      </c>
      <c r="B910" s="129">
        <v>0</v>
      </c>
      <c r="C910" s="129">
        <v>2048</v>
      </c>
      <c r="D910" s="130" t="s">
        <v>407</v>
      </c>
      <c r="E910" s="130" t="s">
        <v>407</v>
      </c>
      <c r="F910" s="130" t="s">
        <v>230</v>
      </c>
      <c r="H910" s="130">
        <v>8</v>
      </c>
    </row>
    <row r="911" spans="1:24" x14ac:dyDescent="0.5">
      <c r="A911" s="129" t="s">
        <v>409</v>
      </c>
      <c r="B911" s="129">
        <v>0</v>
      </c>
      <c r="C911" s="129">
        <v>2048</v>
      </c>
      <c r="D911" s="130" t="s">
        <v>407</v>
      </c>
      <c r="E911" s="130" t="s">
        <v>407</v>
      </c>
      <c r="F911" s="130" t="s">
        <v>235</v>
      </c>
      <c r="H911" s="130">
        <v>8</v>
      </c>
    </row>
    <row r="912" spans="1:24" x14ac:dyDescent="0.5">
      <c r="A912" s="129" t="s">
        <v>409</v>
      </c>
      <c r="B912" s="129">
        <v>0</v>
      </c>
      <c r="C912" s="129">
        <v>2048</v>
      </c>
      <c r="D912" s="130" t="s">
        <v>407</v>
      </c>
      <c r="E912" s="130" t="s">
        <v>407</v>
      </c>
      <c r="F912" s="130" t="s">
        <v>278</v>
      </c>
      <c r="H912" s="130">
        <v>2</v>
      </c>
    </row>
    <row r="913" spans="1:24" x14ac:dyDescent="0.5">
      <c r="A913" s="129" t="s">
        <v>409</v>
      </c>
      <c r="B913" s="129">
        <v>0</v>
      </c>
      <c r="C913" s="129">
        <v>2048</v>
      </c>
      <c r="D913" s="130" t="s">
        <v>407</v>
      </c>
      <c r="E913" s="130" t="s">
        <v>407</v>
      </c>
      <c r="F913" s="130" t="s">
        <v>280</v>
      </c>
      <c r="H913" s="130">
        <v>2</v>
      </c>
    </row>
    <row r="914" spans="1:24" x14ac:dyDescent="0.5">
      <c r="A914" s="129" t="s">
        <v>409</v>
      </c>
      <c r="B914" s="129">
        <v>0</v>
      </c>
      <c r="C914" s="129">
        <v>2048</v>
      </c>
      <c r="D914" s="130" t="s">
        <v>407</v>
      </c>
      <c r="E914" s="130" t="s">
        <v>407</v>
      </c>
      <c r="F914" s="130" t="s">
        <v>387</v>
      </c>
      <c r="H914" s="130">
        <v>4</v>
      </c>
    </row>
    <row r="915" spans="1:24" x14ac:dyDescent="0.5">
      <c r="A915" s="129" t="s">
        <v>409</v>
      </c>
      <c r="B915" s="129">
        <v>0</v>
      </c>
      <c r="C915" s="129">
        <v>2048</v>
      </c>
      <c r="D915" s="130" t="s">
        <v>407</v>
      </c>
      <c r="E915" s="130" t="s">
        <v>407</v>
      </c>
      <c r="F915" s="130" t="s">
        <v>388</v>
      </c>
      <c r="H915" s="130">
        <v>4</v>
      </c>
    </row>
    <row r="916" spans="1:24" x14ac:dyDescent="0.5">
      <c r="A916" s="129" t="s">
        <v>409</v>
      </c>
      <c r="B916" s="129">
        <v>0</v>
      </c>
      <c r="C916" s="129">
        <v>2048</v>
      </c>
      <c r="D916" s="130" t="s">
        <v>407</v>
      </c>
      <c r="E916" s="130" t="s">
        <v>407</v>
      </c>
      <c r="F916" s="130" t="s">
        <v>389</v>
      </c>
      <c r="H916" s="130">
        <v>4</v>
      </c>
    </row>
    <row r="917" spans="1:24" x14ac:dyDescent="0.5">
      <c r="A917" s="129" t="s">
        <v>409</v>
      </c>
      <c r="B917" s="129">
        <v>0</v>
      </c>
      <c r="C917" s="129">
        <v>2048</v>
      </c>
      <c r="D917" s="130" t="s">
        <v>407</v>
      </c>
      <c r="E917" s="130" t="s">
        <v>407</v>
      </c>
      <c r="F917" s="130" t="s">
        <v>390</v>
      </c>
      <c r="G917" s="130">
        <v>3</v>
      </c>
      <c r="H917" s="130">
        <v>3</v>
      </c>
    </row>
    <row r="918" spans="1:24" x14ac:dyDescent="0.5">
      <c r="A918" s="129" t="s">
        <v>409</v>
      </c>
      <c r="B918" s="129">
        <v>0</v>
      </c>
      <c r="C918" s="129">
        <v>2049</v>
      </c>
      <c r="D918" s="130" t="s">
        <v>407</v>
      </c>
      <c r="E918" s="130" t="s">
        <v>407</v>
      </c>
      <c r="F918" s="130" t="s">
        <v>446</v>
      </c>
      <c r="H918" s="130">
        <v>1</v>
      </c>
      <c r="I918" s="130">
        <v>20610.400390625</v>
      </c>
      <c r="L918" s="130">
        <v>44465.63671875</v>
      </c>
      <c r="M918" s="130">
        <v>3503.8564453125</v>
      </c>
      <c r="O918" s="130">
        <v>-888.22766113281295</v>
      </c>
      <c r="P918" s="130">
        <v>15099.869140625</v>
      </c>
      <c r="S918" s="130">
        <v>1009.11065673828</v>
      </c>
      <c r="U918" s="130">
        <v>5045.55322265625</v>
      </c>
      <c r="V918" s="130">
        <v>45194.75</v>
      </c>
      <c r="W918" s="130">
        <v>4313.623046875</v>
      </c>
      <c r="X918" s="130">
        <v>2802.36083984375</v>
      </c>
    </row>
    <row r="919" spans="1:24" x14ac:dyDescent="0.5">
      <c r="A919" s="129" t="s">
        <v>409</v>
      </c>
      <c r="B919" s="129">
        <v>0</v>
      </c>
      <c r="C919" s="129">
        <v>2049</v>
      </c>
      <c r="D919" s="130" t="s">
        <v>407</v>
      </c>
      <c r="E919" s="130" t="s">
        <v>407</v>
      </c>
      <c r="F919" s="130" t="s">
        <v>363</v>
      </c>
      <c r="H919" s="130">
        <v>3</v>
      </c>
    </row>
    <row r="920" spans="1:24" x14ac:dyDescent="0.5">
      <c r="A920" s="129" t="s">
        <v>409</v>
      </c>
      <c r="B920" s="129">
        <v>0</v>
      </c>
      <c r="C920" s="129">
        <v>2049</v>
      </c>
      <c r="D920" s="130" t="s">
        <v>407</v>
      </c>
      <c r="E920" s="130" t="s">
        <v>407</v>
      </c>
      <c r="F920" s="130" t="s">
        <v>435</v>
      </c>
      <c r="G920" s="130">
        <v>1</v>
      </c>
      <c r="H920" s="130">
        <v>1</v>
      </c>
    </row>
    <row r="921" spans="1:24" x14ac:dyDescent="0.5">
      <c r="A921" s="129" t="s">
        <v>409</v>
      </c>
      <c r="B921" s="129">
        <v>0</v>
      </c>
      <c r="C921" s="129">
        <v>2049</v>
      </c>
      <c r="D921" s="130" t="s">
        <v>407</v>
      </c>
      <c r="E921" s="130" t="s">
        <v>407</v>
      </c>
      <c r="F921" s="130" t="s">
        <v>373</v>
      </c>
      <c r="H921" s="130">
        <v>1</v>
      </c>
    </row>
    <row r="922" spans="1:24" x14ac:dyDescent="0.5">
      <c r="A922" s="129" t="s">
        <v>409</v>
      </c>
      <c r="B922" s="129">
        <v>0</v>
      </c>
      <c r="C922" s="129">
        <v>2049</v>
      </c>
      <c r="D922" s="130" t="s">
        <v>407</v>
      </c>
      <c r="E922" s="130" t="s">
        <v>407</v>
      </c>
      <c r="F922" s="130" t="s">
        <v>219</v>
      </c>
      <c r="H922" s="130">
        <v>30</v>
      </c>
    </row>
    <row r="923" spans="1:24" x14ac:dyDescent="0.5">
      <c r="A923" s="129" t="s">
        <v>409</v>
      </c>
      <c r="B923" s="129">
        <v>0</v>
      </c>
      <c r="C923" s="129">
        <v>2049</v>
      </c>
      <c r="D923" s="130" t="s">
        <v>407</v>
      </c>
      <c r="E923" s="130" t="s">
        <v>407</v>
      </c>
      <c r="F923" s="130" t="s">
        <v>220</v>
      </c>
      <c r="H923" s="130">
        <v>30</v>
      </c>
    </row>
    <row r="924" spans="1:24" x14ac:dyDescent="0.5">
      <c r="A924" s="129" t="s">
        <v>409</v>
      </c>
      <c r="B924" s="129">
        <v>0</v>
      </c>
      <c r="C924" s="129">
        <v>2049</v>
      </c>
      <c r="D924" s="130" t="s">
        <v>407</v>
      </c>
      <c r="E924" s="130" t="s">
        <v>407</v>
      </c>
      <c r="F924" s="130" t="s">
        <v>221</v>
      </c>
      <c r="H924" s="130">
        <v>23</v>
      </c>
    </row>
    <row r="925" spans="1:24" x14ac:dyDescent="0.5">
      <c r="A925" s="129" t="s">
        <v>409</v>
      </c>
      <c r="B925" s="129">
        <v>0</v>
      </c>
      <c r="C925" s="129">
        <v>2049</v>
      </c>
      <c r="D925" s="130" t="s">
        <v>407</v>
      </c>
      <c r="E925" s="130" t="s">
        <v>407</v>
      </c>
      <c r="F925" s="130" t="s">
        <v>225</v>
      </c>
      <c r="H925" s="130">
        <v>8</v>
      </c>
    </row>
    <row r="926" spans="1:24" x14ac:dyDescent="0.5">
      <c r="A926" s="129" t="s">
        <v>409</v>
      </c>
      <c r="B926" s="129">
        <v>0</v>
      </c>
      <c r="C926" s="129">
        <v>2049</v>
      </c>
      <c r="D926" s="130" t="s">
        <v>407</v>
      </c>
      <c r="E926" s="130" t="s">
        <v>407</v>
      </c>
      <c r="F926" s="130" t="s">
        <v>230</v>
      </c>
      <c r="H926" s="130">
        <v>8</v>
      </c>
    </row>
    <row r="927" spans="1:24" x14ac:dyDescent="0.5">
      <c r="A927" s="129" t="s">
        <v>409</v>
      </c>
      <c r="B927" s="129">
        <v>0</v>
      </c>
      <c r="C927" s="129">
        <v>2049</v>
      </c>
      <c r="D927" s="130" t="s">
        <v>407</v>
      </c>
      <c r="E927" s="130" t="s">
        <v>407</v>
      </c>
      <c r="F927" s="130" t="s">
        <v>235</v>
      </c>
      <c r="H927" s="130">
        <v>8</v>
      </c>
    </row>
    <row r="928" spans="1:24" x14ac:dyDescent="0.5">
      <c r="A928" s="129" t="s">
        <v>409</v>
      </c>
      <c r="B928" s="129">
        <v>0</v>
      </c>
      <c r="C928" s="129">
        <v>2049</v>
      </c>
      <c r="D928" s="130" t="s">
        <v>407</v>
      </c>
      <c r="E928" s="130" t="s">
        <v>407</v>
      </c>
      <c r="F928" s="130" t="s">
        <v>278</v>
      </c>
      <c r="H928" s="130">
        <v>2</v>
      </c>
    </row>
    <row r="929" spans="1:24" x14ac:dyDescent="0.5">
      <c r="A929" s="129" t="s">
        <v>409</v>
      </c>
      <c r="B929" s="129">
        <v>0</v>
      </c>
      <c r="C929" s="129">
        <v>2049</v>
      </c>
      <c r="D929" s="130" t="s">
        <v>407</v>
      </c>
      <c r="E929" s="130" t="s">
        <v>407</v>
      </c>
      <c r="F929" s="130" t="s">
        <v>280</v>
      </c>
      <c r="H929" s="130">
        <v>2</v>
      </c>
    </row>
    <row r="930" spans="1:24" x14ac:dyDescent="0.5">
      <c r="A930" s="129" t="s">
        <v>409</v>
      </c>
      <c r="B930" s="129">
        <v>0</v>
      </c>
      <c r="C930" s="129">
        <v>2049</v>
      </c>
      <c r="D930" s="130" t="s">
        <v>407</v>
      </c>
      <c r="E930" s="130" t="s">
        <v>407</v>
      </c>
      <c r="F930" s="130" t="s">
        <v>387</v>
      </c>
      <c r="H930" s="130">
        <v>4</v>
      </c>
    </row>
    <row r="931" spans="1:24" x14ac:dyDescent="0.5">
      <c r="A931" s="129" t="s">
        <v>409</v>
      </c>
      <c r="B931" s="129">
        <v>0</v>
      </c>
      <c r="C931" s="129">
        <v>2049</v>
      </c>
      <c r="D931" s="130" t="s">
        <v>407</v>
      </c>
      <c r="E931" s="130" t="s">
        <v>407</v>
      </c>
      <c r="F931" s="130" t="s">
        <v>388</v>
      </c>
      <c r="H931" s="130">
        <v>4</v>
      </c>
    </row>
    <row r="932" spans="1:24" x14ac:dyDescent="0.5">
      <c r="A932" s="129" t="s">
        <v>409</v>
      </c>
      <c r="B932" s="129">
        <v>0</v>
      </c>
      <c r="C932" s="129">
        <v>2049</v>
      </c>
      <c r="D932" s="130" t="s">
        <v>407</v>
      </c>
      <c r="E932" s="130" t="s">
        <v>407</v>
      </c>
      <c r="F932" s="130" t="s">
        <v>389</v>
      </c>
      <c r="H932" s="130">
        <v>4</v>
      </c>
    </row>
    <row r="933" spans="1:24" x14ac:dyDescent="0.5">
      <c r="A933" s="129" t="s">
        <v>409</v>
      </c>
      <c r="B933" s="129">
        <v>0</v>
      </c>
      <c r="C933" s="129">
        <v>2049</v>
      </c>
      <c r="D933" s="130" t="s">
        <v>407</v>
      </c>
      <c r="E933" s="130" t="s">
        <v>407</v>
      </c>
      <c r="F933" s="130" t="s">
        <v>390</v>
      </c>
      <c r="H933" s="130">
        <v>3</v>
      </c>
    </row>
    <row r="934" spans="1:24" x14ac:dyDescent="0.5">
      <c r="A934" s="129" t="s">
        <v>409</v>
      </c>
      <c r="B934" s="129">
        <v>0</v>
      </c>
      <c r="C934" s="129">
        <v>2050</v>
      </c>
      <c r="D934" s="130" t="s">
        <v>407</v>
      </c>
      <c r="E934" s="130" t="s">
        <v>407</v>
      </c>
      <c r="F934" s="130" t="s">
        <v>446</v>
      </c>
      <c r="H934" s="130">
        <v>1</v>
      </c>
      <c r="I934" s="130">
        <v>21085.4453125</v>
      </c>
      <c r="L934" s="130">
        <v>41850.0078125</v>
      </c>
      <c r="M934" s="130">
        <v>3503.8564453125</v>
      </c>
      <c r="O934" s="130">
        <v>-888.22766113281295</v>
      </c>
      <c r="P934" s="130">
        <v>14211.6416015625</v>
      </c>
      <c r="S934" s="130">
        <v>1009.11065673828</v>
      </c>
      <c r="U934" s="130">
        <v>5045.55322265625</v>
      </c>
      <c r="V934" s="130">
        <v>43592.8125</v>
      </c>
      <c r="W934" s="130">
        <v>4313.623046875</v>
      </c>
      <c r="X934" s="130">
        <v>2711.68505859375</v>
      </c>
    </row>
    <row r="935" spans="1:24" x14ac:dyDescent="0.5">
      <c r="A935" s="129" t="s">
        <v>409</v>
      </c>
      <c r="B935" s="129">
        <v>0</v>
      </c>
      <c r="C935" s="129">
        <v>2050</v>
      </c>
      <c r="D935" s="130" t="s">
        <v>407</v>
      </c>
      <c r="E935" s="130" t="s">
        <v>407</v>
      </c>
      <c r="F935" s="130" t="s">
        <v>363</v>
      </c>
      <c r="H935" s="130">
        <v>3</v>
      </c>
    </row>
    <row r="936" spans="1:24" x14ac:dyDescent="0.5">
      <c r="A936" s="129" t="s">
        <v>409</v>
      </c>
      <c r="B936" s="129">
        <v>0</v>
      </c>
      <c r="C936" s="129">
        <v>2050</v>
      </c>
      <c r="D936" s="130" t="s">
        <v>407</v>
      </c>
      <c r="E936" s="130" t="s">
        <v>407</v>
      </c>
      <c r="F936" s="130" t="s">
        <v>436</v>
      </c>
      <c r="G936" s="130">
        <v>1</v>
      </c>
      <c r="H936" s="130">
        <v>1</v>
      </c>
    </row>
    <row r="937" spans="1:24" x14ac:dyDescent="0.5">
      <c r="A937" s="129" t="s">
        <v>409</v>
      </c>
      <c r="B937" s="129">
        <v>0</v>
      </c>
      <c r="C937" s="129">
        <v>2050</v>
      </c>
      <c r="D937" s="130" t="s">
        <v>407</v>
      </c>
      <c r="E937" s="130" t="s">
        <v>407</v>
      </c>
      <c r="F937" s="130" t="s">
        <v>373</v>
      </c>
      <c r="H937" s="130">
        <v>1</v>
      </c>
    </row>
    <row r="938" spans="1:24" x14ac:dyDescent="0.5">
      <c r="A938" s="129" t="s">
        <v>409</v>
      </c>
      <c r="B938" s="129">
        <v>0</v>
      </c>
      <c r="C938" s="129">
        <v>2050</v>
      </c>
      <c r="D938" s="130" t="s">
        <v>407</v>
      </c>
      <c r="E938" s="130" t="s">
        <v>407</v>
      </c>
      <c r="F938" s="130" t="s">
        <v>219</v>
      </c>
      <c r="H938" s="130">
        <v>30</v>
      </c>
    </row>
    <row r="939" spans="1:24" x14ac:dyDescent="0.5">
      <c r="A939" s="129" t="s">
        <v>409</v>
      </c>
      <c r="B939" s="129">
        <v>0</v>
      </c>
      <c r="C939" s="129">
        <v>2050</v>
      </c>
      <c r="D939" s="130" t="s">
        <v>407</v>
      </c>
      <c r="E939" s="130" t="s">
        <v>407</v>
      </c>
      <c r="F939" s="130" t="s">
        <v>220</v>
      </c>
      <c r="H939" s="130">
        <v>30</v>
      </c>
    </row>
    <row r="940" spans="1:24" x14ac:dyDescent="0.5">
      <c r="A940" s="129" t="s">
        <v>409</v>
      </c>
      <c r="B940" s="129">
        <v>0</v>
      </c>
      <c r="C940" s="129">
        <v>2050</v>
      </c>
      <c r="D940" s="130" t="s">
        <v>407</v>
      </c>
      <c r="E940" s="130" t="s">
        <v>407</v>
      </c>
      <c r="F940" s="130" t="s">
        <v>221</v>
      </c>
      <c r="H940" s="130">
        <v>23</v>
      </c>
    </row>
    <row r="941" spans="1:24" x14ac:dyDescent="0.5">
      <c r="A941" s="129" t="s">
        <v>409</v>
      </c>
      <c r="B941" s="129">
        <v>0</v>
      </c>
      <c r="C941" s="129">
        <v>2050</v>
      </c>
      <c r="D941" s="130" t="s">
        <v>407</v>
      </c>
      <c r="E941" s="130" t="s">
        <v>407</v>
      </c>
      <c r="F941" s="130" t="s">
        <v>225</v>
      </c>
      <c r="H941" s="130">
        <v>8</v>
      </c>
    </row>
    <row r="942" spans="1:24" x14ac:dyDescent="0.5">
      <c r="A942" s="129" t="s">
        <v>409</v>
      </c>
      <c r="B942" s="129">
        <v>0</v>
      </c>
      <c r="C942" s="129">
        <v>2050</v>
      </c>
      <c r="D942" s="130" t="s">
        <v>407</v>
      </c>
      <c r="E942" s="130" t="s">
        <v>407</v>
      </c>
      <c r="F942" s="130" t="s">
        <v>230</v>
      </c>
      <c r="H942" s="130">
        <v>8</v>
      </c>
    </row>
    <row r="943" spans="1:24" x14ac:dyDescent="0.5">
      <c r="A943" s="129" t="s">
        <v>409</v>
      </c>
      <c r="B943" s="129">
        <v>0</v>
      </c>
      <c r="C943" s="129">
        <v>2050</v>
      </c>
      <c r="D943" s="130" t="s">
        <v>407</v>
      </c>
      <c r="E943" s="130" t="s">
        <v>407</v>
      </c>
      <c r="F943" s="130" t="s">
        <v>235</v>
      </c>
      <c r="H943" s="130">
        <v>8</v>
      </c>
    </row>
    <row r="944" spans="1:24" x14ac:dyDescent="0.5">
      <c r="A944" s="129" t="s">
        <v>409</v>
      </c>
      <c r="B944" s="129">
        <v>0</v>
      </c>
      <c r="C944" s="129">
        <v>2050</v>
      </c>
      <c r="D944" s="130" t="s">
        <v>407</v>
      </c>
      <c r="E944" s="130" t="s">
        <v>407</v>
      </c>
      <c r="F944" s="130" t="s">
        <v>278</v>
      </c>
      <c r="H944" s="130">
        <v>2</v>
      </c>
    </row>
    <row r="945" spans="1:24" x14ac:dyDescent="0.5">
      <c r="A945" s="129" t="s">
        <v>409</v>
      </c>
      <c r="B945" s="129">
        <v>0</v>
      </c>
      <c r="C945" s="129">
        <v>2050</v>
      </c>
      <c r="D945" s="130" t="s">
        <v>407</v>
      </c>
      <c r="E945" s="130" t="s">
        <v>407</v>
      </c>
      <c r="F945" s="130" t="s">
        <v>280</v>
      </c>
      <c r="H945" s="130">
        <v>2</v>
      </c>
    </row>
    <row r="946" spans="1:24" x14ac:dyDescent="0.5">
      <c r="A946" s="129" t="s">
        <v>409</v>
      </c>
      <c r="B946" s="129">
        <v>0</v>
      </c>
      <c r="C946" s="129">
        <v>2050</v>
      </c>
      <c r="D946" s="130" t="s">
        <v>407</v>
      </c>
      <c r="E946" s="130" t="s">
        <v>407</v>
      </c>
      <c r="F946" s="130" t="s">
        <v>387</v>
      </c>
      <c r="H946" s="130">
        <v>4</v>
      </c>
    </row>
    <row r="947" spans="1:24" x14ac:dyDescent="0.5">
      <c r="A947" s="129" t="s">
        <v>409</v>
      </c>
      <c r="B947" s="129">
        <v>0</v>
      </c>
      <c r="C947" s="129">
        <v>2050</v>
      </c>
      <c r="D947" s="130" t="s">
        <v>407</v>
      </c>
      <c r="E947" s="130" t="s">
        <v>407</v>
      </c>
      <c r="F947" s="130" t="s">
        <v>388</v>
      </c>
      <c r="H947" s="130">
        <v>4</v>
      </c>
    </row>
    <row r="948" spans="1:24" x14ac:dyDescent="0.5">
      <c r="A948" s="129" t="s">
        <v>409</v>
      </c>
      <c r="B948" s="129">
        <v>0</v>
      </c>
      <c r="C948" s="129">
        <v>2050</v>
      </c>
      <c r="D948" s="130" t="s">
        <v>407</v>
      </c>
      <c r="E948" s="130" t="s">
        <v>407</v>
      </c>
      <c r="F948" s="130" t="s">
        <v>389</v>
      </c>
      <c r="H948" s="130">
        <v>4</v>
      </c>
    </row>
    <row r="949" spans="1:24" x14ac:dyDescent="0.5">
      <c r="A949" s="129" t="s">
        <v>409</v>
      </c>
      <c r="B949" s="129">
        <v>0</v>
      </c>
      <c r="C949" s="129">
        <v>2050</v>
      </c>
      <c r="D949" s="130" t="s">
        <v>407</v>
      </c>
      <c r="E949" s="130" t="s">
        <v>407</v>
      </c>
      <c r="F949" s="130" t="s">
        <v>390</v>
      </c>
      <c r="H949" s="130">
        <v>3</v>
      </c>
    </row>
    <row r="950" spans="1:24" x14ac:dyDescent="0.5">
      <c r="A950" s="129" t="s">
        <v>409</v>
      </c>
      <c r="B950" s="129">
        <v>0</v>
      </c>
      <c r="C950" s="129">
        <v>2050</v>
      </c>
      <c r="D950" s="130" t="s">
        <v>407</v>
      </c>
      <c r="E950" s="130" t="s">
        <v>407</v>
      </c>
      <c r="F950" s="130" t="s">
        <v>392</v>
      </c>
      <c r="G950" s="130">
        <v>1</v>
      </c>
      <c r="H950" s="130">
        <v>1</v>
      </c>
    </row>
    <row r="951" spans="1:24" x14ac:dyDescent="0.5">
      <c r="A951" s="129" t="s">
        <v>409</v>
      </c>
      <c r="B951" s="129">
        <v>0</v>
      </c>
      <c r="C951" s="129">
        <v>2051</v>
      </c>
      <c r="D951" s="130" t="s">
        <v>407</v>
      </c>
      <c r="E951" s="130" t="s">
        <v>407</v>
      </c>
      <c r="F951" s="130" t="s">
        <v>446</v>
      </c>
      <c r="H951" s="130">
        <v>1</v>
      </c>
      <c r="I951" s="130">
        <v>21549.32421875</v>
      </c>
      <c r="L951" s="130">
        <v>39234.37890625</v>
      </c>
      <c r="M951" s="130">
        <v>3503.8564453125</v>
      </c>
      <c r="O951" s="130">
        <v>-888.22766113281295</v>
      </c>
      <c r="P951" s="130">
        <v>13323.4140625</v>
      </c>
      <c r="S951" s="130">
        <v>1009.11065673828</v>
      </c>
      <c r="U951" s="130">
        <v>5045.55322265625</v>
      </c>
      <c r="V951" s="130">
        <v>41894.7578125</v>
      </c>
      <c r="W951" s="130">
        <v>4313.623046875</v>
      </c>
      <c r="X951" s="130">
        <v>2615.56860351563</v>
      </c>
    </row>
    <row r="952" spans="1:24" x14ac:dyDescent="0.5">
      <c r="A952" s="129" t="s">
        <v>409</v>
      </c>
      <c r="B952" s="129">
        <v>0</v>
      </c>
      <c r="C952" s="129">
        <v>2051</v>
      </c>
      <c r="D952" s="130" t="s">
        <v>407</v>
      </c>
      <c r="E952" s="130" t="s">
        <v>407</v>
      </c>
      <c r="F952" s="130" t="s">
        <v>363</v>
      </c>
      <c r="H952" s="130">
        <v>3</v>
      </c>
    </row>
    <row r="953" spans="1:24" x14ac:dyDescent="0.5">
      <c r="A953" s="129" t="s">
        <v>409</v>
      </c>
      <c r="B953" s="129">
        <v>0</v>
      </c>
      <c r="C953" s="129">
        <v>2051</v>
      </c>
      <c r="D953" s="130" t="s">
        <v>407</v>
      </c>
      <c r="E953" s="130" t="s">
        <v>407</v>
      </c>
      <c r="F953" s="130" t="s">
        <v>373</v>
      </c>
      <c r="H953" s="130">
        <v>1</v>
      </c>
    </row>
    <row r="954" spans="1:24" x14ac:dyDescent="0.5">
      <c r="A954" s="129" t="s">
        <v>409</v>
      </c>
      <c r="B954" s="129">
        <v>0</v>
      </c>
      <c r="C954" s="129">
        <v>2051</v>
      </c>
      <c r="D954" s="130" t="s">
        <v>407</v>
      </c>
      <c r="E954" s="130" t="s">
        <v>407</v>
      </c>
      <c r="F954" s="130" t="s">
        <v>219</v>
      </c>
      <c r="H954" s="130">
        <v>30</v>
      </c>
    </row>
    <row r="955" spans="1:24" x14ac:dyDescent="0.5">
      <c r="A955" s="129" t="s">
        <v>409</v>
      </c>
      <c r="B955" s="129">
        <v>0</v>
      </c>
      <c r="C955" s="129">
        <v>2051</v>
      </c>
      <c r="D955" s="130" t="s">
        <v>407</v>
      </c>
      <c r="E955" s="130" t="s">
        <v>407</v>
      </c>
      <c r="F955" s="130" t="s">
        <v>220</v>
      </c>
      <c r="H955" s="130">
        <v>30</v>
      </c>
    </row>
    <row r="956" spans="1:24" x14ac:dyDescent="0.5">
      <c r="A956" s="129" t="s">
        <v>409</v>
      </c>
      <c r="B956" s="129">
        <v>0</v>
      </c>
      <c r="C956" s="129">
        <v>2051</v>
      </c>
      <c r="D956" s="130" t="s">
        <v>407</v>
      </c>
      <c r="E956" s="130" t="s">
        <v>407</v>
      </c>
      <c r="F956" s="130" t="s">
        <v>221</v>
      </c>
      <c r="H956" s="130">
        <v>23</v>
      </c>
    </row>
    <row r="957" spans="1:24" x14ac:dyDescent="0.5">
      <c r="A957" s="129" t="s">
        <v>409</v>
      </c>
      <c r="B957" s="129">
        <v>0</v>
      </c>
      <c r="C957" s="129">
        <v>2051</v>
      </c>
      <c r="D957" s="130" t="s">
        <v>407</v>
      </c>
      <c r="E957" s="130" t="s">
        <v>407</v>
      </c>
      <c r="F957" s="130" t="s">
        <v>225</v>
      </c>
      <c r="H957" s="130">
        <v>8</v>
      </c>
    </row>
    <row r="958" spans="1:24" x14ac:dyDescent="0.5">
      <c r="A958" s="129" t="s">
        <v>409</v>
      </c>
      <c r="B958" s="129">
        <v>0</v>
      </c>
      <c r="C958" s="129">
        <v>2051</v>
      </c>
      <c r="D958" s="130" t="s">
        <v>407</v>
      </c>
      <c r="E958" s="130" t="s">
        <v>407</v>
      </c>
      <c r="F958" s="130" t="s">
        <v>230</v>
      </c>
      <c r="H958" s="130">
        <v>8</v>
      </c>
    </row>
    <row r="959" spans="1:24" x14ac:dyDescent="0.5">
      <c r="A959" s="129" t="s">
        <v>409</v>
      </c>
      <c r="B959" s="129">
        <v>0</v>
      </c>
      <c r="C959" s="129">
        <v>2051</v>
      </c>
      <c r="D959" s="130" t="s">
        <v>407</v>
      </c>
      <c r="E959" s="130" t="s">
        <v>407</v>
      </c>
      <c r="F959" s="130" t="s">
        <v>235</v>
      </c>
      <c r="H959" s="130">
        <v>8</v>
      </c>
    </row>
    <row r="960" spans="1:24" x14ac:dyDescent="0.5">
      <c r="A960" s="129" t="s">
        <v>409</v>
      </c>
      <c r="B960" s="129">
        <v>0</v>
      </c>
      <c r="C960" s="129">
        <v>2051</v>
      </c>
      <c r="D960" s="130" t="s">
        <v>407</v>
      </c>
      <c r="E960" s="130" t="s">
        <v>407</v>
      </c>
      <c r="F960" s="130" t="s">
        <v>278</v>
      </c>
      <c r="H960" s="130">
        <v>2</v>
      </c>
    </row>
    <row r="961" spans="1:24" x14ac:dyDescent="0.5">
      <c r="A961" s="129" t="s">
        <v>409</v>
      </c>
      <c r="B961" s="129">
        <v>0</v>
      </c>
      <c r="C961" s="129">
        <v>2051</v>
      </c>
      <c r="D961" s="130" t="s">
        <v>407</v>
      </c>
      <c r="E961" s="130" t="s">
        <v>407</v>
      </c>
      <c r="F961" s="130" t="s">
        <v>280</v>
      </c>
      <c r="H961" s="130">
        <v>2</v>
      </c>
    </row>
    <row r="962" spans="1:24" x14ac:dyDescent="0.5">
      <c r="A962" s="129" t="s">
        <v>409</v>
      </c>
      <c r="B962" s="129">
        <v>0</v>
      </c>
      <c r="C962" s="129">
        <v>2051</v>
      </c>
      <c r="D962" s="130" t="s">
        <v>407</v>
      </c>
      <c r="E962" s="130" t="s">
        <v>407</v>
      </c>
      <c r="F962" s="130" t="s">
        <v>387</v>
      </c>
      <c r="H962" s="130">
        <v>4</v>
      </c>
    </row>
    <row r="963" spans="1:24" x14ac:dyDescent="0.5">
      <c r="A963" s="129" t="s">
        <v>409</v>
      </c>
      <c r="B963" s="129">
        <v>0</v>
      </c>
      <c r="C963" s="129">
        <v>2051</v>
      </c>
      <c r="D963" s="130" t="s">
        <v>407</v>
      </c>
      <c r="E963" s="130" t="s">
        <v>407</v>
      </c>
      <c r="F963" s="130" t="s">
        <v>388</v>
      </c>
      <c r="H963" s="130">
        <v>4</v>
      </c>
    </row>
    <row r="964" spans="1:24" x14ac:dyDescent="0.5">
      <c r="A964" s="129" t="s">
        <v>409</v>
      </c>
      <c r="B964" s="129">
        <v>0</v>
      </c>
      <c r="C964" s="129">
        <v>2051</v>
      </c>
      <c r="D964" s="130" t="s">
        <v>407</v>
      </c>
      <c r="E964" s="130" t="s">
        <v>407</v>
      </c>
      <c r="F964" s="130" t="s">
        <v>389</v>
      </c>
      <c r="H964" s="130">
        <v>4</v>
      </c>
    </row>
    <row r="965" spans="1:24" x14ac:dyDescent="0.5">
      <c r="A965" s="129" t="s">
        <v>409</v>
      </c>
      <c r="B965" s="129">
        <v>0</v>
      </c>
      <c r="C965" s="129">
        <v>2051</v>
      </c>
      <c r="D965" s="130" t="s">
        <v>407</v>
      </c>
      <c r="E965" s="130" t="s">
        <v>407</v>
      </c>
      <c r="F965" s="130" t="s">
        <v>390</v>
      </c>
      <c r="H965" s="130">
        <v>3</v>
      </c>
    </row>
    <row r="966" spans="1:24" x14ac:dyDescent="0.5">
      <c r="A966" s="129" t="s">
        <v>409</v>
      </c>
      <c r="B966" s="129">
        <v>0</v>
      </c>
      <c r="C966" s="129">
        <v>2051</v>
      </c>
      <c r="D966" s="130" t="s">
        <v>407</v>
      </c>
      <c r="E966" s="130" t="s">
        <v>407</v>
      </c>
      <c r="F966" s="130" t="s">
        <v>392</v>
      </c>
      <c r="H966" s="130">
        <v>1</v>
      </c>
    </row>
    <row r="967" spans="1:24" x14ac:dyDescent="0.5">
      <c r="A967" s="129" t="s">
        <v>409</v>
      </c>
      <c r="B967" s="129">
        <v>0</v>
      </c>
      <c r="C967" s="129">
        <v>2052</v>
      </c>
      <c r="D967" s="130" t="s">
        <v>407</v>
      </c>
      <c r="E967" s="130" t="s">
        <v>407</v>
      </c>
      <c r="F967" s="130" t="s">
        <v>446</v>
      </c>
      <c r="H967" s="130">
        <v>1</v>
      </c>
      <c r="I967" s="130">
        <v>22023.41015625</v>
      </c>
      <c r="L967" s="130">
        <v>36618.75</v>
      </c>
      <c r="M967" s="130">
        <v>3503.8564453125</v>
      </c>
      <c r="O967" s="130">
        <v>-888.22766113281295</v>
      </c>
      <c r="P967" s="130">
        <v>12435.1865234375</v>
      </c>
      <c r="S967" s="130">
        <v>1009.11065673828</v>
      </c>
      <c r="U967" s="130">
        <v>5045.55322265625</v>
      </c>
      <c r="V967" s="130">
        <v>40094.8203125</v>
      </c>
      <c r="W967" s="130">
        <v>4313.623046875</v>
      </c>
      <c r="X967" s="130">
        <v>2513.68530273438</v>
      </c>
    </row>
    <row r="968" spans="1:24" x14ac:dyDescent="0.5">
      <c r="A968" s="129" t="s">
        <v>409</v>
      </c>
      <c r="B968" s="129">
        <v>0</v>
      </c>
      <c r="C968" s="129">
        <v>2052</v>
      </c>
      <c r="D968" s="130" t="s">
        <v>407</v>
      </c>
      <c r="E968" s="130" t="s">
        <v>407</v>
      </c>
      <c r="F968" s="130" t="s">
        <v>363</v>
      </c>
      <c r="H968" s="130">
        <v>3</v>
      </c>
    </row>
    <row r="969" spans="1:24" x14ac:dyDescent="0.5">
      <c r="A969" s="129" t="s">
        <v>409</v>
      </c>
      <c r="B969" s="129">
        <v>0</v>
      </c>
      <c r="C969" s="129">
        <v>2052</v>
      </c>
      <c r="D969" s="130" t="s">
        <v>407</v>
      </c>
      <c r="E969" s="130" t="s">
        <v>407</v>
      </c>
      <c r="F969" s="130" t="s">
        <v>373</v>
      </c>
      <c r="H969" s="130">
        <v>1</v>
      </c>
    </row>
    <row r="970" spans="1:24" x14ac:dyDescent="0.5">
      <c r="A970" s="129" t="s">
        <v>409</v>
      </c>
      <c r="B970" s="129">
        <v>0</v>
      </c>
      <c r="C970" s="129">
        <v>2052</v>
      </c>
      <c r="D970" s="130" t="s">
        <v>407</v>
      </c>
      <c r="E970" s="130" t="s">
        <v>407</v>
      </c>
      <c r="F970" s="130" t="s">
        <v>219</v>
      </c>
      <c r="H970" s="130">
        <v>30</v>
      </c>
    </row>
    <row r="971" spans="1:24" x14ac:dyDescent="0.5">
      <c r="A971" s="129" t="s">
        <v>409</v>
      </c>
      <c r="B971" s="129">
        <v>0</v>
      </c>
      <c r="C971" s="129">
        <v>2052</v>
      </c>
      <c r="D971" s="130" t="s">
        <v>407</v>
      </c>
      <c r="E971" s="130" t="s">
        <v>407</v>
      </c>
      <c r="F971" s="130" t="s">
        <v>220</v>
      </c>
      <c r="H971" s="130">
        <v>30</v>
      </c>
    </row>
    <row r="972" spans="1:24" x14ac:dyDescent="0.5">
      <c r="A972" s="129" t="s">
        <v>409</v>
      </c>
      <c r="B972" s="129">
        <v>0</v>
      </c>
      <c r="C972" s="129">
        <v>2052</v>
      </c>
      <c r="D972" s="130" t="s">
        <v>407</v>
      </c>
      <c r="E972" s="130" t="s">
        <v>407</v>
      </c>
      <c r="F972" s="130" t="s">
        <v>221</v>
      </c>
      <c r="H972" s="130">
        <v>23</v>
      </c>
    </row>
    <row r="973" spans="1:24" x14ac:dyDescent="0.5">
      <c r="A973" s="129" t="s">
        <v>409</v>
      </c>
      <c r="B973" s="129">
        <v>0</v>
      </c>
      <c r="C973" s="129">
        <v>2052</v>
      </c>
      <c r="D973" s="130" t="s">
        <v>407</v>
      </c>
      <c r="E973" s="130" t="s">
        <v>407</v>
      </c>
      <c r="F973" s="130" t="s">
        <v>225</v>
      </c>
      <c r="H973" s="130">
        <v>8</v>
      </c>
    </row>
    <row r="974" spans="1:24" x14ac:dyDescent="0.5">
      <c r="A974" s="129" t="s">
        <v>409</v>
      </c>
      <c r="B974" s="129">
        <v>0</v>
      </c>
      <c r="C974" s="129">
        <v>2052</v>
      </c>
      <c r="D974" s="130" t="s">
        <v>407</v>
      </c>
      <c r="E974" s="130" t="s">
        <v>407</v>
      </c>
      <c r="F974" s="130" t="s">
        <v>230</v>
      </c>
      <c r="H974" s="130">
        <v>8</v>
      </c>
    </row>
    <row r="975" spans="1:24" x14ac:dyDescent="0.5">
      <c r="A975" s="129" t="s">
        <v>409</v>
      </c>
      <c r="B975" s="129">
        <v>0</v>
      </c>
      <c r="C975" s="129">
        <v>2052</v>
      </c>
      <c r="D975" s="130" t="s">
        <v>407</v>
      </c>
      <c r="E975" s="130" t="s">
        <v>407</v>
      </c>
      <c r="F975" s="130" t="s">
        <v>235</v>
      </c>
      <c r="H975" s="130">
        <v>8</v>
      </c>
    </row>
    <row r="976" spans="1:24" x14ac:dyDescent="0.5">
      <c r="A976" s="129" t="s">
        <v>409</v>
      </c>
      <c r="B976" s="129">
        <v>0</v>
      </c>
      <c r="C976" s="129">
        <v>2052</v>
      </c>
      <c r="D976" s="130" t="s">
        <v>407</v>
      </c>
      <c r="E976" s="130" t="s">
        <v>407</v>
      </c>
      <c r="F976" s="130" t="s">
        <v>278</v>
      </c>
      <c r="H976" s="130">
        <v>2</v>
      </c>
    </row>
    <row r="977" spans="1:24" x14ac:dyDescent="0.5">
      <c r="A977" s="129" t="s">
        <v>409</v>
      </c>
      <c r="B977" s="129">
        <v>0</v>
      </c>
      <c r="C977" s="129">
        <v>2052</v>
      </c>
      <c r="D977" s="130" t="s">
        <v>407</v>
      </c>
      <c r="E977" s="130" t="s">
        <v>407</v>
      </c>
      <c r="F977" s="130" t="s">
        <v>280</v>
      </c>
      <c r="H977" s="130">
        <v>2</v>
      </c>
    </row>
    <row r="978" spans="1:24" x14ac:dyDescent="0.5">
      <c r="A978" s="129" t="s">
        <v>409</v>
      </c>
      <c r="B978" s="129">
        <v>0</v>
      </c>
      <c r="C978" s="129">
        <v>2052</v>
      </c>
      <c r="D978" s="130" t="s">
        <v>407</v>
      </c>
      <c r="E978" s="130" t="s">
        <v>407</v>
      </c>
      <c r="F978" s="130" t="s">
        <v>387</v>
      </c>
      <c r="H978" s="130">
        <v>4</v>
      </c>
    </row>
    <row r="979" spans="1:24" x14ac:dyDescent="0.5">
      <c r="A979" s="129" t="s">
        <v>409</v>
      </c>
      <c r="B979" s="129">
        <v>0</v>
      </c>
      <c r="C979" s="129">
        <v>2052</v>
      </c>
      <c r="D979" s="130" t="s">
        <v>407</v>
      </c>
      <c r="E979" s="130" t="s">
        <v>407</v>
      </c>
      <c r="F979" s="130" t="s">
        <v>388</v>
      </c>
      <c r="H979" s="130">
        <v>4</v>
      </c>
    </row>
    <row r="980" spans="1:24" x14ac:dyDescent="0.5">
      <c r="A980" s="129" t="s">
        <v>409</v>
      </c>
      <c r="B980" s="129">
        <v>0</v>
      </c>
      <c r="C980" s="129">
        <v>2052</v>
      </c>
      <c r="D980" s="130" t="s">
        <v>407</v>
      </c>
      <c r="E980" s="130" t="s">
        <v>407</v>
      </c>
      <c r="F980" s="130" t="s">
        <v>389</v>
      </c>
      <c r="H980" s="130">
        <v>4</v>
      </c>
    </row>
    <row r="981" spans="1:24" x14ac:dyDescent="0.5">
      <c r="A981" s="129" t="s">
        <v>409</v>
      </c>
      <c r="B981" s="129">
        <v>0</v>
      </c>
      <c r="C981" s="129">
        <v>2052</v>
      </c>
      <c r="D981" s="130" t="s">
        <v>407</v>
      </c>
      <c r="E981" s="130" t="s">
        <v>407</v>
      </c>
      <c r="F981" s="130" t="s">
        <v>390</v>
      </c>
      <c r="H981" s="130">
        <v>3</v>
      </c>
    </row>
    <row r="982" spans="1:24" x14ac:dyDescent="0.5">
      <c r="A982" s="129" t="s">
        <v>409</v>
      </c>
      <c r="B982" s="129">
        <v>0</v>
      </c>
      <c r="C982" s="129">
        <v>2052</v>
      </c>
      <c r="D982" s="130" t="s">
        <v>407</v>
      </c>
      <c r="E982" s="130" t="s">
        <v>407</v>
      </c>
      <c r="F982" s="130" t="s">
        <v>392</v>
      </c>
      <c r="H982" s="130">
        <v>1</v>
      </c>
    </row>
    <row r="983" spans="1:24" x14ac:dyDescent="0.5">
      <c r="A983" s="129" t="s">
        <v>409</v>
      </c>
      <c r="B983" s="129">
        <v>0</v>
      </c>
      <c r="C983" s="129">
        <v>2053</v>
      </c>
      <c r="D983" s="130" t="s">
        <v>407</v>
      </c>
      <c r="E983" s="130" t="s">
        <v>407</v>
      </c>
      <c r="F983" s="130" t="s">
        <v>446</v>
      </c>
      <c r="H983" s="130">
        <v>1</v>
      </c>
      <c r="I983" s="130">
        <v>22507.923828125</v>
      </c>
      <c r="L983" s="130">
        <v>34003.12109375</v>
      </c>
      <c r="M983" s="130">
        <v>3503.8564453125</v>
      </c>
      <c r="O983" s="130">
        <v>-888.22766113281295</v>
      </c>
      <c r="P983" s="130">
        <v>11546.958984375</v>
      </c>
      <c r="S983" s="130">
        <v>1009.11065673828</v>
      </c>
      <c r="U983" s="130">
        <v>5045.55322265625</v>
      </c>
      <c r="V983" s="130">
        <v>38186.8828125</v>
      </c>
      <c r="W983" s="130">
        <v>4313.623046875</v>
      </c>
      <c r="X983" s="130">
        <v>2405.68920898438</v>
      </c>
    </row>
    <row r="984" spans="1:24" x14ac:dyDescent="0.5">
      <c r="A984" s="129" t="s">
        <v>409</v>
      </c>
      <c r="B984" s="129">
        <v>0</v>
      </c>
      <c r="C984" s="129">
        <v>2053</v>
      </c>
      <c r="D984" s="130" t="s">
        <v>407</v>
      </c>
      <c r="E984" s="130" t="s">
        <v>407</v>
      </c>
      <c r="F984" s="130" t="s">
        <v>363</v>
      </c>
      <c r="H984" s="130">
        <v>3</v>
      </c>
    </row>
    <row r="985" spans="1:24" x14ac:dyDescent="0.5">
      <c r="A985" s="129" t="s">
        <v>409</v>
      </c>
      <c r="B985" s="129">
        <v>0</v>
      </c>
      <c r="C985" s="129">
        <v>2053</v>
      </c>
      <c r="D985" s="130" t="s">
        <v>407</v>
      </c>
      <c r="E985" s="130" t="s">
        <v>407</v>
      </c>
      <c r="F985" s="130" t="s">
        <v>373</v>
      </c>
      <c r="H985" s="130">
        <v>1</v>
      </c>
    </row>
    <row r="986" spans="1:24" x14ac:dyDescent="0.5">
      <c r="A986" s="129" t="s">
        <v>409</v>
      </c>
      <c r="B986" s="129">
        <v>0</v>
      </c>
      <c r="C986" s="129">
        <v>2053</v>
      </c>
      <c r="D986" s="130" t="s">
        <v>407</v>
      </c>
      <c r="E986" s="130" t="s">
        <v>407</v>
      </c>
      <c r="F986" s="130" t="s">
        <v>219</v>
      </c>
      <c r="H986" s="130">
        <v>30</v>
      </c>
    </row>
    <row r="987" spans="1:24" x14ac:dyDescent="0.5">
      <c r="A987" s="129" t="s">
        <v>409</v>
      </c>
      <c r="B987" s="129">
        <v>0</v>
      </c>
      <c r="C987" s="129">
        <v>2053</v>
      </c>
      <c r="D987" s="130" t="s">
        <v>407</v>
      </c>
      <c r="E987" s="130" t="s">
        <v>407</v>
      </c>
      <c r="F987" s="130" t="s">
        <v>220</v>
      </c>
      <c r="H987" s="130">
        <v>30</v>
      </c>
    </row>
    <row r="988" spans="1:24" x14ac:dyDescent="0.5">
      <c r="A988" s="129" t="s">
        <v>409</v>
      </c>
      <c r="B988" s="129">
        <v>0</v>
      </c>
      <c r="C988" s="129">
        <v>2053</v>
      </c>
      <c r="D988" s="130" t="s">
        <v>407</v>
      </c>
      <c r="E988" s="130" t="s">
        <v>407</v>
      </c>
      <c r="F988" s="130" t="s">
        <v>221</v>
      </c>
      <c r="H988" s="130">
        <v>23</v>
      </c>
    </row>
    <row r="989" spans="1:24" x14ac:dyDescent="0.5">
      <c r="A989" s="129" t="s">
        <v>409</v>
      </c>
      <c r="B989" s="129">
        <v>0</v>
      </c>
      <c r="C989" s="129">
        <v>2053</v>
      </c>
      <c r="D989" s="130" t="s">
        <v>407</v>
      </c>
      <c r="E989" s="130" t="s">
        <v>407</v>
      </c>
      <c r="F989" s="130" t="s">
        <v>225</v>
      </c>
      <c r="H989" s="130">
        <v>8</v>
      </c>
    </row>
    <row r="990" spans="1:24" x14ac:dyDescent="0.5">
      <c r="A990" s="129" t="s">
        <v>409</v>
      </c>
      <c r="B990" s="129">
        <v>0</v>
      </c>
      <c r="C990" s="129">
        <v>2053</v>
      </c>
      <c r="D990" s="130" t="s">
        <v>407</v>
      </c>
      <c r="E990" s="130" t="s">
        <v>407</v>
      </c>
      <c r="F990" s="130" t="s">
        <v>230</v>
      </c>
      <c r="H990" s="130">
        <v>8</v>
      </c>
    </row>
    <row r="991" spans="1:24" x14ac:dyDescent="0.5">
      <c r="A991" s="129" t="s">
        <v>409</v>
      </c>
      <c r="B991" s="129">
        <v>0</v>
      </c>
      <c r="C991" s="129">
        <v>2053</v>
      </c>
      <c r="D991" s="130" t="s">
        <v>407</v>
      </c>
      <c r="E991" s="130" t="s">
        <v>407</v>
      </c>
      <c r="F991" s="130" t="s">
        <v>235</v>
      </c>
      <c r="H991" s="130">
        <v>8</v>
      </c>
    </row>
    <row r="992" spans="1:24" x14ac:dyDescent="0.5">
      <c r="A992" s="129" t="s">
        <v>409</v>
      </c>
      <c r="B992" s="129">
        <v>0</v>
      </c>
      <c r="C992" s="129">
        <v>2053</v>
      </c>
      <c r="D992" s="130" t="s">
        <v>407</v>
      </c>
      <c r="E992" s="130" t="s">
        <v>407</v>
      </c>
      <c r="F992" s="130" t="s">
        <v>278</v>
      </c>
      <c r="H992" s="130">
        <v>2</v>
      </c>
    </row>
    <row r="993" spans="1:24" x14ac:dyDescent="0.5">
      <c r="A993" s="129" t="s">
        <v>409</v>
      </c>
      <c r="B993" s="129">
        <v>0</v>
      </c>
      <c r="C993" s="129">
        <v>2053</v>
      </c>
      <c r="D993" s="130" t="s">
        <v>407</v>
      </c>
      <c r="E993" s="130" t="s">
        <v>407</v>
      </c>
      <c r="F993" s="130" t="s">
        <v>280</v>
      </c>
      <c r="H993" s="130">
        <v>2</v>
      </c>
    </row>
    <row r="994" spans="1:24" x14ac:dyDescent="0.5">
      <c r="A994" s="129" t="s">
        <v>409</v>
      </c>
      <c r="B994" s="129">
        <v>0</v>
      </c>
      <c r="C994" s="129">
        <v>2053</v>
      </c>
      <c r="D994" s="130" t="s">
        <v>407</v>
      </c>
      <c r="E994" s="130" t="s">
        <v>407</v>
      </c>
      <c r="F994" s="130" t="s">
        <v>387</v>
      </c>
      <c r="H994" s="130">
        <v>4</v>
      </c>
    </row>
    <row r="995" spans="1:24" x14ac:dyDescent="0.5">
      <c r="A995" s="129" t="s">
        <v>409</v>
      </c>
      <c r="B995" s="129">
        <v>0</v>
      </c>
      <c r="C995" s="129">
        <v>2053</v>
      </c>
      <c r="D995" s="130" t="s">
        <v>407</v>
      </c>
      <c r="E995" s="130" t="s">
        <v>407</v>
      </c>
      <c r="F995" s="130" t="s">
        <v>388</v>
      </c>
      <c r="H995" s="130">
        <v>4</v>
      </c>
    </row>
    <row r="996" spans="1:24" x14ac:dyDescent="0.5">
      <c r="A996" s="129" t="s">
        <v>409</v>
      </c>
      <c r="B996" s="129">
        <v>0</v>
      </c>
      <c r="C996" s="129">
        <v>2053</v>
      </c>
      <c r="D996" s="130" t="s">
        <v>407</v>
      </c>
      <c r="E996" s="130" t="s">
        <v>407</v>
      </c>
      <c r="F996" s="130" t="s">
        <v>389</v>
      </c>
      <c r="H996" s="130">
        <v>4</v>
      </c>
    </row>
    <row r="997" spans="1:24" x14ac:dyDescent="0.5">
      <c r="A997" s="129" t="s">
        <v>409</v>
      </c>
      <c r="B997" s="129">
        <v>0</v>
      </c>
      <c r="C997" s="129">
        <v>2053</v>
      </c>
      <c r="D997" s="130" t="s">
        <v>407</v>
      </c>
      <c r="E997" s="130" t="s">
        <v>407</v>
      </c>
      <c r="F997" s="130" t="s">
        <v>390</v>
      </c>
      <c r="H997" s="130">
        <v>3</v>
      </c>
    </row>
    <row r="998" spans="1:24" x14ac:dyDescent="0.5">
      <c r="A998" s="129" t="s">
        <v>409</v>
      </c>
      <c r="B998" s="129">
        <v>0</v>
      </c>
      <c r="C998" s="129">
        <v>2053</v>
      </c>
      <c r="D998" s="130" t="s">
        <v>407</v>
      </c>
      <c r="E998" s="130" t="s">
        <v>407</v>
      </c>
      <c r="F998" s="130" t="s">
        <v>392</v>
      </c>
      <c r="H998" s="130">
        <v>1</v>
      </c>
    </row>
    <row r="999" spans="1:24" x14ac:dyDescent="0.5">
      <c r="A999" s="129" t="s">
        <v>409</v>
      </c>
      <c r="B999" s="129">
        <v>0</v>
      </c>
      <c r="C999" s="129">
        <v>2054</v>
      </c>
      <c r="D999" s="130" t="s">
        <v>407</v>
      </c>
      <c r="E999" s="130" t="s">
        <v>407</v>
      </c>
      <c r="F999" s="130" t="s">
        <v>446</v>
      </c>
      <c r="H999" s="130">
        <v>1</v>
      </c>
      <c r="I999" s="130">
        <v>23003.095703125</v>
      </c>
      <c r="L999" s="130">
        <v>31387.494140625</v>
      </c>
      <c r="M999" s="130">
        <v>3503.8564453125</v>
      </c>
      <c r="O999" s="130">
        <v>-888.22766113281295</v>
      </c>
      <c r="P999" s="130">
        <v>10658.7314453125</v>
      </c>
      <c r="S999" s="130">
        <v>1009.11065673828</v>
      </c>
      <c r="U999" s="130">
        <v>5045.55322265625</v>
      </c>
      <c r="V999" s="130">
        <v>36164.46875</v>
      </c>
      <c r="W999" s="130">
        <v>4313.623046875</v>
      </c>
      <c r="X999" s="130">
        <v>2291.212890625</v>
      </c>
    </row>
    <row r="1000" spans="1:24" x14ac:dyDescent="0.5">
      <c r="A1000" s="129" t="s">
        <v>409</v>
      </c>
      <c r="B1000" s="129">
        <v>0</v>
      </c>
      <c r="C1000" s="129">
        <v>2054</v>
      </c>
      <c r="D1000" s="130" t="s">
        <v>407</v>
      </c>
      <c r="E1000" s="130" t="s">
        <v>407</v>
      </c>
      <c r="F1000" s="130" t="s">
        <v>363</v>
      </c>
      <c r="H1000" s="130">
        <v>3</v>
      </c>
    </row>
    <row r="1001" spans="1:24" x14ac:dyDescent="0.5">
      <c r="A1001" s="129" t="s">
        <v>409</v>
      </c>
      <c r="B1001" s="129">
        <v>0</v>
      </c>
      <c r="C1001" s="129">
        <v>2054</v>
      </c>
      <c r="D1001" s="130" t="s">
        <v>407</v>
      </c>
      <c r="E1001" s="130" t="s">
        <v>407</v>
      </c>
      <c r="F1001" s="130" t="s">
        <v>373</v>
      </c>
      <c r="H1001" s="130">
        <v>1</v>
      </c>
    </row>
    <row r="1002" spans="1:24" x14ac:dyDescent="0.5">
      <c r="A1002" s="129" t="s">
        <v>409</v>
      </c>
      <c r="B1002" s="129">
        <v>0</v>
      </c>
      <c r="C1002" s="129">
        <v>2054</v>
      </c>
      <c r="D1002" s="130" t="s">
        <v>407</v>
      </c>
      <c r="E1002" s="130" t="s">
        <v>407</v>
      </c>
      <c r="F1002" s="130" t="s">
        <v>219</v>
      </c>
      <c r="H1002" s="130">
        <v>30</v>
      </c>
    </row>
    <row r="1003" spans="1:24" x14ac:dyDescent="0.5">
      <c r="A1003" s="129" t="s">
        <v>409</v>
      </c>
      <c r="B1003" s="129">
        <v>0</v>
      </c>
      <c r="C1003" s="129">
        <v>2054</v>
      </c>
      <c r="D1003" s="130" t="s">
        <v>407</v>
      </c>
      <c r="E1003" s="130" t="s">
        <v>407</v>
      </c>
      <c r="F1003" s="130" t="s">
        <v>220</v>
      </c>
      <c r="H1003" s="130">
        <v>30</v>
      </c>
    </row>
    <row r="1004" spans="1:24" x14ac:dyDescent="0.5">
      <c r="A1004" s="129" t="s">
        <v>409</v>
      </c>
      <c r="B1004" s="129">
        <v>0</v>
      </c>
      <c r="C1004" s="129">
        <v>2054</v>
      </c>
      <c r="D1004" s="130" t="s">
        <v>407</v>
      </c>
      <c r="E1004" s="130" t="s">
        <v>407</v>
      </c>
      <c r="F1004" s="130" t="s">
        <v>221</v>
      </c>
      <c r="H1004" s="130">
        <v>23</v>
      </c>
    </row>
    <row r="1005" spans="1:24" x14ac:dyDescent="0.5">
      <c r="A1005" s="129" t="s">
        <v>409</v>
      </c>
      <c r="B1005" s="129">
        <v>0</v>
      </c>
      <c r="C1005" s="129">
        <v>2054</v>
      </c>
      <c r="D1005" s="130" t="s">
        <v>407</v>
      </c>
      <c r="E1005" s="130" t="s">
        <v>407</v>
      </c>
      <c r="F1005" s="130" t="s">
        <v>225</v>
      </c>
      <c r="H1005" s="130">
        <v>8</v>
      </c>
    </row>
    <row r="1006" spans="1:24" x14ac:dyDescent="0.5">
      <c r="A1006" s="129" t="s">
        <v>409</v>
      </c>
      <c r="B1006" s="129">
        <v>0</v>
      </c>
      <c r="C1006" s="129">
        <v>2054</v>
      </c>
      <c r="D1006" s="130" t="s">
        <v>407</v>
      </c>
      <c r="E1006" s="130" t="s">
        <v>407</v>
      </c>
      <c r="F1006" s="130" t="s">
        <v>230</v>
      </c>
      <c r="H1006" s="130">
        <v>8</v>
      </c>
    </row>
    <row r="1007" spans="1:24" x14ac:dyDescent="0.5">
      <c r="A1007" s="129" t="s">
        <v>409</v>
      </c>
      <c r="B1007" s="129">
        <v>0</v>
      </c>
      <c r="C1007" s="129">
        <v>2054</v>
      </c>
      <c r="D1007" s="130" t="s">
        <v>407</v>
      </c>
      <c r="E1007" s="130" t="s">
        <v>407</v>
      </c>
      <c r="F1007" s="130" t="s">
        <v>235</v>
      </c>
      <c r="H1007" s="130">
        <v>8</v>
      </c>
    </row>
    <row r="1008" spans="1:24" x14ac:dyDescent="0.5">
      <c r="A1008" s="129" t="s">
        <v>409</v>
      </c>
      <c r="B1008" s="129">
        <v>0</v>
      </c>
      <c r="C1008" s="129">
        <v>2054</v>
      </c>
      <c r="D1008" s="130" t="s">
        <v>407</v>
      </c>
      <c r="E1008" s="130" t="s">
        <v>407</v>
      </c>
      <c r="F1008" s="130" t="s">
        <v>278</v>
      </c>
      <c r="H1008" s="130">
        <v>2</v>
      </c>
    </row>
    <row r="1009" spans="1:24" x14ac:dyDescent="0.5">
      <c r="A1009" s="129" t="s">
        <v>409</v>
      </c>
      <c r="B1009" s="129">
        <v>0</v>
      </c>
      <c r="C1009" s="129">
        <v>2054</v>
      </c>
      <c r="D1009" s="130" t="s">
        <v>407</v>
      </c>
      <c r="E1009" s="130" t="s">
        <v>407</v>
      </c>
      <c r="F1009" s="130" t="s">
        <v>280</v>
      </c>
      <c r="H1009" s="130">
        <v>2</v>
      </c>
    </row>
    <row r="1010" spans="1:24" x14ac:dyDescent="0.5">
      <c r="A1010" s="129" t="s">
        <v>409</v>
      </c>
      <c r="B1010" s="129">
        <v>0</v>
      </c>
      <c r="C1010" s="129">
        <v>2054</v>
      </c>
      <c r="D1010" s="130" t="s">
        <v>407</v>
      </c>
      <c r="E1010" s="130" t="s">
        <v>407</v>
      </c>
      <c r="F1010" s="130" t="s">
        <v>387</v>
      </c>
      <c r="H1010" s="130">
        <v>4</v>
      </c>
    </row>
    <row r="1011" spans="1:24" x14ac:dyDescent="0.5">
      <c r="A1011" s="129" t="s">
        <v>409</v>
      </c>
      <c r="B1011" s="129">
        <v>0</v>
      </c>
      <c r="C1011" s="129">
        <v>2054</v>
      </c>
      <c r="D1011" s="130" t="s">
        <v>407</v>
      </c>
      <c r="E1011" s="130" t="s">
        <v>407</v>
      </c>
      <c r="F1011" s="130" t="s">
        <v>388</v>
      </c>
      <c r="H1011" s="130">
        <v>4</v>
      </c>
    </row>
    <row r="1012" spans="1:24" x14ac:dyDescent="0.5">
      <c r="A1012" s="129" t="s">
        <v>409</v>
      </c>
      <c r="B1012" s="129">
        <v>0</v>
      </c>
      <c r="C1012" s="129">
        <v>2054</v>
      </c>
      <c r="D1012" s="130" t="s">
        <v>407</v>
      </c>
      <c r="E1012" s="130" t="s">
        <v>407</v>
      </c>
      <c r="F1012" s="130" t="s">
        <v>389</v>
      </c>
      <c r="H1012" s="130">
        <v>4</v>
      </c>
    </row>
    <row r="1013" spans="1:24" x14ac:dyDescent="0.5">
      <c r="A1013" s="129" t="s">
        <v>409</v>
      </c>
      <c r="B1013" s="129">
        <v>0</v>
      </c>
      <c r="C1013" s="129">
        <v>2054</v>
      </c>
      <c r="D1013" s="130" t="s">
        <v>407</v>
      </c>
      <c r="E1013" s="130" t="s">
        <v>407</v>
      </c>
      <c r="F1013" s="130" t="s">
        <v>390</v>
      </c>
      <c r="H1013" s="130">
        <v>3</v>
      </c>
    </row>
    <row r="1014" spans="1:24" x14ac:dyDescent="0.5">
      <c r="A1014" s="129" t="s">
        <v>409</v>
      </c>
      <c r="B1014" s="129">
        <v>0</v>
      </c>
      <c r="C1014" s="129">
        <v>2054</v>
      </c>
      <c r="D1014" s="130" t="s">
        <v>407</v>
      </c>
      <c r="E1014" s="130" t="s">
        <v>407</v>
      </c>
      <c r="F1014" s="130" t="s">
        <v>392</v>
      </c>
      <c r="H1014" s="130">
        <v>1</v>
      </c>
    </row>
    <row r="1015" spans="1:24" x14ac:dyDescent="0.5">
      <c r="A1015" s="129" t="s">
        <v>409</v>
      </c>
      <c r="B1015" s="129">
        <v>0</v>
      </c>
      <c r="C1015" s="129">
        <v>2055</v>
      </c>
      <c r="D1015" s="130" t="s">
        <v>407</v>
      </c>
      <c r="E1015" s="130" t="s">
        <v>407</v>
      </c>
      <c r="F1015" s="130" t="s">
        <v>446</v>
      </c>
      <c r="H1015" s="130">
        <v>1</v>
      </c>
      <c r="I1015" s="130">
        <v>23509.1640625</v>
      </c>
      <c r="L1015" s="130">
        <v>28771.865234375</v>
      </c>
      <c r="M1015" s="130">
        <v>3503.8564453125</v>
      </c>
      <c r="O1015" s="130">
        <v>-888.22766113281295</v>
      </c>
      <c r="P1015" s="130">
        <v>9770.50390625</v>
      </c>
      <c r="S1015" s="130">
        <v>1009.11065673828</v>
      </c>
      <c r="U1015" s="130">
        <v>5045.55322265625</v>
      </c>
      <c r="V1015" s="130">
        <v>34020.7109375</v>
      </c>
      <c r="W1015" s="130">
        <v>4313.623046875</v>
      </c>
      <c r="X1015" s="130">
        <v>2169.8681640625</v>
      </c>
    </row>
    <row r="1016" spans="1:24" x14ac:dyDescent="0.5">
      <c r="A1016" s="129" t="s">
        <v>409</v>
      </c>
      <c r="B1016" s="129">
        <v>0</v>
      </c>
      <c r="C1016" s="129">
        <v>2055</v>
      </c>
      <c r="D1016" s="130" t="s">
        <v>407</v>
      </c>
      <c r="E1016" s="130" t="s">
        <v>407</v>
      </c>
      <c r="F1016" s="130" t="s">
        <v>363</v>
      </c>
      <c r="H1016" s="130">
        <v>3</v>
      </c>
    </row>
    <row r="1017" spans="1:24" x14ac:dyDescent="0.5">
      <c r="A1017" s="129" t="s">
        <v>409</v>
      </c>
      <c r="B1017" s="129">
        <v>0</v>
      </c>
      <c r="C1017" s="129">
        <v>2055</v>
      </c>
      <c r="D1017" s="130" t="s">
        <v>407</v>
      </c>
      <c r="E1017" s="130" t="s">
        <v>407</v>
      </c>
      <c r="F1017" s="130" t="s">
        <v>373</v>
      </c>
      <c r="H1017" s="130">
        <v>1</v>
      </c>
    </row>
    <row r="1018" spans="1:24" x14ac:dyDescent="0.5">
      <c r="A1018" s="129" t="s">
        <v>409</v>
      </c>
      <c r="B1018" s="129">
        <v>0</v>
      </c>
      <c r="C1018" s="129">
        <v>2055</v>
      </c>
      <c r="D1018" s="130" t="s">
        <v>407</v>
      </c>
      <c r="E1018" s="130" t="s">
        <v>407</v>
      </c>
      <c r="F1018" s="130" t="s">
        <v>219</v>
      </c>
      <c r="H1018" s="130">
        <v>30</v>
      </c>
    </row>
    <row r="1019" spans="1:24" x14ac:dyDescent="0.5">
      <c r="A1019" s="129" t="s">
        <v>409</v>
      </c>
      <c r="B1019" s="129">
        <v>0</v>
      </c>
      <c r="C1019" s="129">
        <v>2055</v>
      </c>
      <c r="D1019" s="130" t="s">
        <v>407</v>
      </c>
      <c r="E1019" s="130" t="s">
        <v>407</v>
      </c>
      <c r="F1019" s="130" t="s">
        <v>220</v>
      </c>
      <c r="H1019" s="130">
        <v>30</v>
      </c>
    </row>
    <row r="1020" spans="1:24" x14ac:dyDescent="0.5">
      <c r="A1020" s="129" t="s">
        <v>409</v>
      </c>
      <c r="B1020" s="129">
        <v>0</v>
      </c>
      <c r="C1020" s="129">
        <v>2055</v>
      </c>
      <c r="D1020" s="130" t="s">
        <v>407</v>
      </c>
      <c r="E1020" s="130" t="s">
        <v>407</v>
      </c>
      <c r="F1020" s="130" t="s">
        <v>221</v>
      </c>
      <c r="H1020" s="130">
        <v>23</v>
      </c>
    </row>
    <row r="1021" spans="1:24" x14ac:dyDescent="0.5">
      <c r="A1021" s="129" t="s">
        <v>409</v>
      </c>
      <c r="B1021" s="129">
        <v>0</v>
      </c>
      <c r="C1021" s="129">
        <v>2055</v>
      </c>
      <c r="D1021" s="130" t="s">
        <v>407</v>
      </c>
      <c r="E1021" s="130" t="s">
        <v>407</v>
      </c>
      <c r="F1021" s="130" t="s">
        <v>225</v>
      </c>
      <c r="H1021" s="130">
        <v>8</v>
      </c>
    </row>
    <row r="1022" spans="1:24" x14ac:dyDescent="0.5">
      <c r="A1022" s="129" t="s">
        <v>409</v>
      </c>
      <c r="B1022" s="129">
        <v>0</v>
      </c>
      <c r="C1022" s="129">
        <v>2055</v>
      </c>
      <c r="D1022" s="130" t="s">
        <v>407</v>
      </c>
      <c r="E1022" s="130" t="s">
        <v>407</v>
      </c>
      <c r="F1022" s="130" t="s">
        <v>230</v>
      </c>
      <c r="H1022" s="130">
        <v>8</v>
      </c>
    </row>
    <row r="1023" spans="1:24" x14ac:dyDescent="0.5">
      <c r="A1023" s="129" t="s">
        <v>409</v>
      </c>
      <c r="B1023" s="129">
        <v>0</v>
      </c>
      <c r="C1023" s="129">
        <v>2055</v>
      </c>
      <c r="D1023" s="130" t="s">
        <v>407</v>
      </c>
      <c r="E1023" s="130" t="s">
        <v>407</v>
      </c>
      <c r="F1023" s="130" t="s">
        <v>235</v>
      </c>
      <c r="H1023" s="130">
        <v>8</v>
      </c>
    </row>
    <row r="1024" spans="1:24" x14ac:dyDescent="0.5">
      <c r="A1024" s="129" t="s">
        <v>409</v>
      </c>
      <c r="B1024" s="129">
        <v>0</v>
      </c>
      <c r="C1024" s="129">
        <v>2055</v>
      </c>
      <c r="D1024" s="130" t="s">
        <v>407</v>
      </c>
      <c r="E1024" s="130" t="s">
        <v>407</v>
      </c>
      <c r="F1024" s="130" t="s">
        <v>278</v>
      </c>
      <c r="H1024" s="130">
        <v>2</v>
      </c>
    </row>
    <row r="1025" spans="1:24" x14ac:dyDescent="0.5">
      <c r="A1025" s="129" t="s">
        <v>409</v>
      </c>
      <c r="B1025" s="129">
        <v>0</v>
      </c>
      <c r="C1025" s="129">
        <v>2055</v>
      </c>
      <c r="D1025" s="130" t="s">
        <v>407</v>
      </c>
      <c r="E1025" s="130" t="s">
        <v>407</v>
      </c>
      <c r="F1025" s="130" t="s">
        <v>280</v>
      </c>
      <c r="H1025" s="130">
        <v>2</v>
      </c>
    </row>
    <row r="1026" spans="1:24" x14ac:dyDescent="0.5">
      <c r="A1026" s="129" t="s">
        <v>409</v>
      </c>
      <c r="B1026" s="129">
        <v>0</v>
      </c>
      <c r="C1026" s="129">
        <v>2055</v>
      </c>
      <c r="D1026" s="130" t="s">
        <v>407</v>
      </c>
      <c r="E1026" s="130" t="s">
        <v>407</v>
      </c>
      <c r="F1026" s="130" t="s">
        <v>387</v>
      </c>
      <c r="H1026" s="130">
        <v>4</v>
      </c>
    </row>
    <row r="1027" spans="1:24" x14ac:dyDescent="0.5">
      <c r="A1027" s="129" t="s">
        <v>409</v>
      </c>
      <c r="B1027" s="129">
        <v>0</v>
      </c>
      <c r="C1027" s="129">
        <v>2055</v>
      </c>
      <c r="D1027" s="130" t="s">
        <v>407</v>
      </c>
      <c r="E1027" s="130" t="s">
        <v>407</v>
      </c>
      <c r="F1027" s="130" t="s">
        <v>388</v>
      </c>
      <c r="H1027" s="130">
        <v>4</v>
      </c>
    </row>
    <row r="1028" spans="1:24" x14ac:dyDescent="0.5">
      <c r="A1028" s="129" t="s">
        <v>409</v>
      </c>
      <c r="B1028" s="129">
        <v>0</v>
      </c>
      <c r="C1028" s="129">
        <v>2055</v>
      </c>
      <c r="D1028" s="130" t="s">
        <v>407</v>
      </c>
      <c r="E1028" s="130" t="s">
        <v>407</v>
      </c>
      <c r="F1028" s="130" t="s">
        <v>389</v>
      </c>
      <c r="H1028" s="130">
        <v>4</v>
      </c>
    </row>
    <row r="1029" spans="1:24" x14ac:dyDescent="0.5">
      <c r="A1029" s="129" t="s">
        <v>409</v>
      </c>
      <c r="B1029" s="129">
        <v>0</v>
      </c>
      <c r="C1029" s="129">
        <v>2055</v>
      </c>
      <c r="D1029" s="130" t="s">
        <v>407</v>
      </c>
      <c r="E1029" s="130" t="s">
        <v>407</v>
      </c>
      <c r="F1029" s="130" t="s">
        <v>390</v>
      </c>
      <c r="H1029" s="130">
        <v>3</v>
      </c>
    </row>
    <row r="1030" spans="1:24" x14ac:dyDescent="0.5">
      <c r="A1030" s="129" t="s">
        <v>409</v>
      </c>
      <c r="B1030" s="129">
        <v>0</v>
      </c>
      <c r="C1030" s="129">
        <v>2055</v>
      </c>
      <c r="D1030" s="130" t="s">
        <v>407</v>
      </c>
      <c r="E1030" s="130" t="s">
        <v>407</v>
      </c>
      <c r="F1030" s="130" t="s">
        <v>392</v>
      </c>
      <c r="H1030" s="130">
        <v>1</v>
      </c>
    </row>
    <row r="1031" spans="1:24" x14ac:dyDescent="0.5">
      <c r="A1031" s="129" t="s">
        <v>409</v>
      </c>
      <c r="B1031" s="129">
        <v>0</v>
      </c>
      <c r="C1031" s="129">
        <v>2056</v>
      </c>
      <c r="D1031" s="130" t="s">
        <v>407</v>
      </c>
      <c r="E1031" s="130" t="s">
        <v>407</v>
      </c>
      <c r="F1031" s="130" t="s">
        <v>446</v>
      </c>
      <c r="H1031" s="130">
        <v>1</v>
      </c>
      <c r="I1031" s="130">
        <v>24026.36328125</v>
      </c>
      <c r="L1031" s="130">
        <v>26156.236328125</v>
      </c>
      <c r="M1031" s="130">
        <v>3503.8564453125</v>
      </c>
      <c r="O1031" s="130">
        <v>-888.22766113281295</v>
      </c>
      <c r="P1031" s="130">
        <v>8882.2763671875</v>
      </c>
      <c r="S1031" s="130">
        <v>1009.11065673828</v>
      </c>
      <c r="U1031" s="130">
        <v>5045.55322265625</v>
      </c>
      <c r="V1031" s="130">
        <v>31748.330078125</v>
      </c>
      <c r="W1031" s="130">
        <v>4313.623046875</v>
      </c>
      <c r="X1031" s="130">
        <v>2041.24255371094</v>
      </c>
    </row>
    <row r="1032" spans="1:24" x14ac:dyDescent="0.5">
      <c r="A1032" s="129" t="s">
        <v>409</v>
      </c>
      <c r="B1032" s="129">
        <v>0</v>
      </c>
      <c r="C1032" s="129">
        <v>2056</v>
      </c>
      <c r="D1032" s="130" t="s">
        <v>407</v>
      </c>
      <c r="E1032" s="130" t="s">
        <v>407</v>
      </c>
      <c r="F1032" s="130" t="s">
        <v>373</v>
      </c>
      <c r="H1032" s="130">
        <v>1</v>
      </c>
    </row>
    <row r="1033" spans="1:24" x14ac:dyDescent="0.5">
      <c r="A1033" s="129" t="s">
        <v>409</v>
      </c>
      <c r="B1033" s="129">
        <v>0</v>
      </c>
      <c r="C1033" s="129">
        <v>2056</v>
      </c>
      <c r="D1033" s="130" t="s">
        <v>407</v>
      </c>
      <c r="E1033" s="130" t="s">
        <v>407</v>
      </c>
      <c r="F1033" s="130" t="s">
        <v>219</v>
      </c>
      <c r="H1033" s="130">
        <v>30</v>
      </c>
    </row>
    <row r="1034" spans="1:24" x14ac:dyDescent="0.5">
      <c r="A1034" s="129" t="s">
        <v>409</v>
      </c>
      <c r="B1034" s="129">
        <v>0</v>
      </c>
      <c r="C1034" s="129">
        <v>2056</v>
      </c>
      <c r="D1034" s="130" t="s">
        <v>407</v>
      </c>
      <c r="E1034" s="130" t="s">
        <v>407</v>
      </c>
      <c r="F1034" s="130" t="s">
        <v>220</v>
      </c>
      <c r="H1034" s="130">
        <v>30</v>
      </c>
    </row>
    <row r="1035" spans="1:24" x14ac:dyDescent="0.5">
      <c r="A1035" s="129" t="s">
        <v>409</v>
      </c>
      <c r="B1035" s="129">
        <v>0</v>
      </c>
      <c r="C1035" s="129">
        <v>2056</v>
      </c>
      <c r="D1035" s="130" t="s">
        <v>407</v>
      </c>
      <c r="E1035" s="130" t="s">
        <v>407</v>
      </c>
      <c r="F1035" s="130" t="s">
        <v>221</v>
      </c>
      <c r="H1035" s="130">
        <v>23</v>
      </c>
    </row>
    <row r="1036" spans="1:24" x14ac:dyDescent="0.5">
      <c r="A1036" s="129" t="s">
        <v>409</v>
      </c>
      <c r="B1036" s="129">
        <v>0</v>
      </c>
      <c r="C1036" s="129">
        <v>2056</v>
      </c>
      <c r="D1036" s="130" t="s">
        <v>407</v>
      </c>
      <c r="E1036" s="130" t="s">
        <v>407</v>
      </c>
      <c r="F1036" s="130" t="s">
        <v>225</v>
      </c>
      <c r="H1036" s="130">
        <v>8</v>
      </c>
    </row>
    <row r="1037" spans="1:24" x14ac:dyDescent="0.5">
      <c r="A1037" s="129" t="s">
        <v>409</v>
      </c>
      <c r="B1037" s="129">
        <v>0</v>
      </c>
      <c r="C1037" s="129">
        <v>2056</v>
      </c>
      <c r="D1037" s="130" t="s">
        <v>407</v>
      </c>
      <c r="E1037" s="130" t="s">
        <v>407</v>
      </c>
      <c r="F1037" s="130" t="s">
        <v>230</v>
      </c>
      <c r="H1037" s="130">
        <v>8</v>
      </c>
    </row>
    <row r="1038" spans="1:24" x14ac:dyDescent="0.5">
      <c r="A1038" s="129" t="s">
        <v>409</v>
      </c>
      <c r="B1038" s="129">
        <v>0</v>
      </c>
      <c r="C1038" s="129">
        <v>2056</v>
      </c>
      <c r="D1038" s="130" t="s">
        <v>407</v>
      </c>
      <c r="E1038" s="130" t="s">
        <v>407</v>
      </c>
      <c r="F1038" s="130" t="s">
        <v>235</v>
      </c>
      <c r="H1038" s="130">
        <v>8</v>
      </c>
    </row>
    <row r="1039" spans="1:24" x14ac:dyDescent="0.5">
      <c r="A1039" s="129" t="s">
        <v>409</v>
      </c>
      <c r="B1039" s="129">
        <v>0</v>
      </c>
      <c r="C1039" s="129">
        <v>2056</v>
      </c>
      <c r="D1039" s="130" t="s">
        <v>407</v>
      </c>
      <c r="E1039" s="130" t="s">
        <v>407</v>
      </c>
      <c r="F1039" s="130" t="s">
        <v>278</v>
      </c>
      <c r="H1039" s="130">
        <v>2</v>
      </c>
    </row>
    <row r="1040" spans="1:24" x14ac:dyDescent="0.5">
      <c r="A1040" s="129" t="s">
        <v>409</v>
      </c>
      <c r="B1040" s="129">
        <v>0</v>
      </c>
      <c r="C1040" s="129">
        <v>2056</v>
      </c>
      <c r="D1040" s="130" t="s">
        <v>407</v>
      </c>
      <c r="E1040" s="130" t="s">
        <v>407</v>
      </c>
      <c r="F1040" s="130" t="s">
        <v>280</v>
      </c>
      <c r="H1040" s="130">
        <v>2</v>
      </c>
    </row>
    <row r="1041" spans="1:24" x14ac:dyDescent="0.5">
      <c r="A1041" s="129" t="s">
        <v>409</v>
      </c>
      <c r="B1041" s="129">
        <v>0</v>
      </c>
      <c r="C1041" s="129">
        <v>2056</v>
      </c>
      <c r="D1041" s="130" t="s">
        <v>407</v>
      </c>
      <c r="E1041" s="130" t="s">
        <v>407</v>
      </c>
      <c r="F1041" s="130" t="s">
        <v>387</v>
      </c>
      <c r="H1041" s="130">
        <v>4</v>
      </c>
    </row>
    <row r="1042" spans="1:24" x14ac:dyDescent="0.5">
      <c r="A1042" s="129" t="s">
        <v>409</v>
      </c>
      <c r="B1042" s="129">
        <v>0</v>
      </c>
      <c r="C1042" s="129">
        <v>2056</v>
      </c>
      <c r="D1042" s="130" t="s">
        <v>407</v>
      </c>
      <c r="E1042" s="130" t="s">
        <v>407</v>
      </c>
      <c r="F1042" s="130" t="s">
        <v>388</v>
      </c>
      <c r="H1042" s="130">
        <v>4</v>
      </c>
    </row>
    <row r="1043" spans="1:24" x14ac:dyDescent="0.5">
      <c r="A1043" s="129" t="s">
        <v>409</v>
      </c>
      <c r="B1043" s="129">
        <v>0</v>
      </c>
      <c r="C1043" s="129">
        <v>2056</v>
      </c>
      <c r="D1043" s="130" t="s">
        <v>407</v>
      </c>
      <c r="E1043" s="130" t="s">
        <v>407</v>
      </c>
      <c r="F1043" s="130" t="s">
        <v>389</v>
      </c>
      <c r="H1043" s="130">
        <v>4</v>
      </c>
    </row>
    <row r="1044" spans="1:24" x14ac:dyDescent="0.5">
      <c r="A1044" s="129" t="s">
        <v>409</v>
      </c>
      <c r="B1044" s="129">
        <v>0</v>
      </c>
      <c r="C1044" s="129">
        <v>2056</v>
      </c>
      <c r="D1044" s="130" t="s">
        <v>407</v>
      </c>
      <c r="E1044" s="130" t="s">
        <v>407</v>
      </c>
      <c r="F1044" s="130" t="s">
        <v>390</v>
      </c>
      <c r="H1044" s="130">
        <v>3</v>
      </c>
    </row>
    <row r="1045" spans="1:24" x14ac:dyDescent="0.5">
      <c r="A1045" s="129" t="s">
        <v>409</v>
      </c>
      <c r="B1045" s="129">
        <v>0</v>
      </c>
      <c r="C1045" s="129">
        <v>2056</v>
      </c>
      <c r="D1045" s="130" t="s">
        <v>407</v>
      </c>
      <c r="E1045" s="130" t="s">
        <v>407</v>
      </c>
      <c r="F1045" s="130" t="s">
        <v>392</v>
      </c>
      <c r="H1045" s="130">
        <v>1</v>
      </c>
    </row>
    <row r="1046" spans="1:24" x14ac:dyDescent="0.5">
      <c r="A1046" s="129" t="s">
        <v>409</v>
      </c>
      <c r="B1046" s="129">
        <v>0</v>
      </c>
      <c r="C1046" s="129">
        <v>2057</v>
      </c>
      <c r="D1046" s="130" t="s">
        <v>407</v>
      </c>
      <c r="E1046" s="130" t="s">
        <v>407</v>
      </c>
      <c r="F1046" s="130" t="s">
        <v>446</v>
      </c>
      <c r="H1046" s="130">
        <v>1</v>
      </c>
      <c r="I1046" s="130">
        <v>24554.94140625</v>
      </c>
      <c r="L1046" s="130">
        <v>23540.607421875</v>
      </c>
      <c r="M1046" s="130">
        <v>3503.8564453125</v>
      </c>
      <c r="O1046" s="130">
        <v>-888.22766113281295</v>
      </c>
      <c r="P1046" s="130">
        <v>7994.048828125</v>
      </c>
      <c r="S1046" s="130">
        <v>1009.11065673828</v>
      </c>
      <c r="U1046" s="130">
        <v>5045.55322265625</v>
      </c>
      <c r="V1046" s="130">
        <v>29339.603515625</v>
      </c>
      <c r="W1046" s="130">
        <v>4313.623046875</v>
      </c>
      <c r="X1046" s="130">
        <v>1904.89978027344</v>
      </c>
    </row>
    <row r="1047" spans="1:24" x14ac:dyDescent="0.5">
      <c r="A1047" s="129" t="s">
        <v>409</v>
      </c>
      <c r="B1047" s="129">
        <v>0</v>
      </c>
      <c r="C1047" s="129">
        <v>2057</v>
      </c>
      <c r="D1047" s="130" t="s">
        <v>407</v>
      </c>
      <c r="E1047" s="130" t="s">
        <v>407</v>
      </c>
      <c r="F1047" s="130" t="s">
        <v>373</v>
      </c>
      <c r="H1047" s="130">
        <v>1</v>
      </c>
    </row>
    <row r="1048" spans="1:24" x14ac:dyDescent="0.5">
      <c r="A1048" s="129" t="s">
        <v>409</v>
      </c>
      <c r="B1048" s="129">
        <v>0</v>
      </c>
      <c r="C1048" s="129">
        <v>2057</v>
      </c>
      <c r="D1048" s="130" t="s">
        <v>407</v>
      </c>
      <c r="E1048" s="130" t="s">
        <v>407</v>
      </c>
      <c r="F1048" s="130" t="s">
        <v>219</v>
      </c>
      <c r="H1048" s="130">
        <v>30</v>
      </c>
    </row>
    <row r="1049" spans="1:24" x14ac:dyDescent="0.5">
      <c r="A1049" s="129" t="s">
        <v>409</v>
      </c>
      <c r="B1049" s="129">
        <v>0</v>
      </c>
      <c r="C1049" s="129">
        <v>2057</v>
      </c>
      <c r="D1049" s="130" t="s">
        <v>407</v>
      </c>
      <c r="E1049" s="130" t="s">
        <v>407</v>
      </c>
      <c r="F1049" s="130" t="s">
        <v>220</v>
      </c>
      <c r="H1049" s="130">
        <v>30</v>
      </c>
    </row>
    <row r="1050" spans="1:24" x14ac:dyDescent="0.5">
      <c r="A1050" s="129" t="s">
        <v>409</v>
      </c>
      <c r="B1050" s="129">
        <v>0</v>
      </c>
      <c r="C1050" s="129">
        <v>2057</v>
      </c>
      <c r="D1050" s="130" t="s">
        <v>407</v>
      </c>
      <c r="E1050" s="130" t="s">
        <v>407</v>
      </c>
      <c r="F1050" s="130" t="s">
        <v>221</v>
      </c>
      <c r="H1050" s="130">
        <v>23</v>
      </c>
    </row>
    <row r="1051" spans="1:24" x14ac:dyDescent="0.5">
      <c r="A1051" s="129" t="s">
        <v>409</v>
      </c>
      <c r="B1051" s="129">
        <v>0</v>
      </c>
      <c r="C1051" s="129">
        <v>2057</v>
      </c>
      <c r="D1051" s="130" t="s">
        <v>407</v>
      </c>
      <c r="E1051" s="130" t="s">
        <v>407</v>
      </c>
      <c r="F1051" s="130" t="s">
        <v>225</v>
      </c>
      <c r="H1051" s="130">
        <v>8</v>
      </c>
    </row>
    <row r="1052" spans="1:24" x14ac:dyDescent="0.5">
      <c r="A1052" s="129" t="s">
        <v>409</v>
      </c>
      <c r="B1052" s="129">
        <v>0</v>
      </c>
      <c r="C1052" s="129">
        <v>2057</v>
      </c>
      <c r="D1052" s="130" t="s">
        <v>407</v>
      </c>
      <c r="E1052" s="130" t="s">
        <v>407</v>
      </c>
      <c r="F1052" s="130" t="s">
        <v>230</v>
      </c>
      <c r="H1052" s="130">
        <v>8</v>
      </c>
    </row>
    <row r="1053" spans="1:24" x14ac:dyDescent="0.5">
      <c r="A1053" s="129" t="s">
        <v>409</v>
      </c>
      <c r="B1053" s="129">
        <v>0</v>
      </c>
      <c r="C1053" s="129">
        <v>2057</v>
      </c>
      <c r="D1053" s="130" t="s">
        <v>407</v>
      </c>
      <c r="E1053" s="130" t="s">
        <v>407</v>
      </c>
      <c r="F1053" s="130" t="s">
        <v>235</v>
      </c>
      <c r="H1053" s="130">
        <v>8</v>
      </c>
    </row>
    <row r="1054" spans="1:24" x14ac:dyDescent="0.5">
      <c r="A1054" s="129" t="s">
        <v>409</v>
      </c>
      <c r="B1054" s="129">
        <v>0</v>
      </c>
      <c r="C1054" s="129">
        <v>2057</v>
      </c>
      <c r="D1054" s="130" t="s">
        <v>407</v>
      </c>
      <c r="E1054" s="130" t="s">
        <v>407</v>
      </c>
      <c r="F1054" s="130" t="s">
        <v>278</v>
      </c>
      <c r="H1054" s="130">
        <v>2</v>
      </c>
    </row>
    <row r="1055" spans="1:24" x14ac:dyDescent="0.5">
      <c r="A1055" s="129" t="s">
        <v>409</v>
      </c>
      <c r="B1055" s="129">
        <v>0</v>
      </c>
      <c r="C1055" s="129">
        <v>2057</v>
      </c>
      <c r="D1055" s="130" t="s">
        <v>407</v>
      </c>
      <c r="E1055" s="130" t="s">
        <v>407</v>
      </c>
      <c r="F1055" s="130" t="s">
        <v>280</v>
      </c>
      <c r="H1055" s="130">
        <v>2</v>
      </c>
    </row>
    <row r="1056" spans="1:24" x14ac:dyDescent="0.5">
      <c r="A1056" s="129" t="s">
        <v>409</v>
      </c>
      <c r="B1056" s="129">
        <v>0</v>
      </c>
      <c r="C1056" s="129">
        <v>2057</v>
      </c>
      <c r="D1056" s="130" t="s">
        <v>407</v>
      </c>
      <c r="E1056" s="130" t="s">
        <v>407</v>
      </c>
      <c r="F1056" s="130" t="s">
        <v>387</v>
      </c>
      <c r="H1056" s="130">
        <v>4</v>
      </c>
    </row>
    <row r="1057" spans="1:24" x14ac:dyDescent="0.5">
      <c r="A1057" s="129" t="s">
        <v>409</v>
      </c>
      <c r="B1057" s="129">
        <v>0</v>
      </c>
      <c r="C1057" s="129">
        <v>2057</v>
      </c>
      <c r="D1057" s="130" t="s">
        <v>407</v>
      </c>
      <c r="E1057" s="130" t="s">
        <v>407</v>
      </c>
      <c r="F1057" s="130" t="s">
        <v>388</v>
      </c>
      <c r="H1057" s="130">
        <v>4</v>
      </c>
    </row>
    <row r="1058" spans="1:24" x14ac:dyDescent="0.5">
      <c r="A1058" s="129" t="s">
        <v>409</v>
      </c>
      <c r="B1058" s="129">
        <v>0</v>
      </c>
      <c r="C1058" s="129">
        <v>2057</v>
      </c>
      <c r="D1058" s="130" t="s">
        <v>407</v>
      </c>
      <c r="E1058" s="130" t="s">
        <v>407</v>
      </c>
      <c r="F1058" s="130" t="s">
        <v>389</v>
      </c>
      <c r="H1058" s="130">
        <v>4</v>
      </c>
    </row>
    <row r="1059" spans="1:24" x14ac:dyDescent="0.5">
      <c r="A1059" s="129" t="s">
        <v>409</v>
      </c>
      <c r="B1059" s="129">
        <v>0</v>
      </c>
      <c r="C1059" s="129">
        <v>2057</v>
      </c>
      <c r="D1059" s="130" t="s">
        <v>407</v>
      </c>
      <c r="E1059" s="130" t="s">
        <v>407</v>
      </c>
      <c r="F1059" s="130" t="s">
        <v>390</v>
      </c>
      <c r="H1059" s="130">
        <v>3</v>
      </c>
    </row>
    <row r="1060" spans="1:24" x14ac:dyDescent="0.5">
      <c r="A1060" s="129" t="s">
        <v>409</v>
      </c>
      <c r="B1060" s="129">
        <v>0</v>
      </c>
      <c r="C1060" s="129">
        <v>2057</v>
      </c>
      <c r="D1060" s="130" t="s">
        <v>407</v>
      </c>
      <c r="E1060" s="130" t="s">
        <v>407</v>
      </c>
      <c r="F1060" s="130" t="s">
        <v>392</v>
      </c>
      <c r="H1060" s="130">
        <v>1</v>
      </c>
    </row>
    <row r="1061" spans="1:24" x14ac:dyDescent="0.5">
      <c r="A1061" s="129" t="s">
        <v>409</v>
      </c>
      <c r="B1061" s="129">
        <v>0</v>
      </c>
      <c r="C1061" s="129">
        <v>2058</v>
      </c>
      <c r="D1061" s="130" t="s">
        <v>407</v>
      </c>
      <c r="E1061" s="130" t="s">
        <v>407</v>
      </c>
      <c r="F1061" s="130" t="s">
        <v>446</v>
      </c>
      <c r="H1061" s="130">
        <v>1</v>
      </c>
      <c r="I1061" s="130">
        <v>25095.150390625</v>
      </c>
      <c r="L1061" s="130">
        <v>20924.978515625</v>
      </c>
      <c r="M1061" s="130">
        <v>3503.8564453125</v>
      </c>
      <c r="O1061" s="130">
        <v>-888.22766113281295</v>
      </c>
      <c r="P1061" s="130">
        <v>7105.8212890625</v>
      </c>
      <c r="S1061" s="130">
        <v>1009.11065673828</v>
      </c>
      <c r="U1061" s="130">
        <v>5045.55322265625</v>
      </c>
      <c r="V1061" s="130">
        <v>26786.35546875</v>
      </c>
      <c r="W1061" s="130">
        <v>4313.623046875</v>
      </c>
      <c r="X1061" s="130">
        <v>1760.37622070313</v>
      </c>
    </row>
    <row r="1062" spans="1:24" x14ac:dyDescent="0.5">
      <c r="A1062" s="129" t="s">
        <v>409</v>
      </c>
      <c r="B1062" s="129">
        <v>0</v>
      </c>
      <c r="C1062" s="129">
        <v>2058</v>
      </c>
      <c r="D1062" s="130" t="s">
        <v>407</v>
      </c>
      <c r="E1062" s="130" t="s">
        <v>407</v>
      </c>
      <c r="F1062" s="130" t="s">
        <v>373</v>
      </c>
      <c r="H1062" s="130">
        <v>1</v>
      </c>
    </row>
    <row r="1063" spans="1:24" x14ac:dyDescent="0.5">
      <c r="A1063" s="129" t="s">
        <v>409</v>
      </c>
      <c r="B1063" s="129">
        <v>0</v>
      </c>
      <c r="C1063" s="129">
        <v>2058</v>
      </c>
      <c r="D1063" s="130" t="s">
        <v>407</v>
      </c>
      <c r="E1063" s="130" t="s">
        <v>407</v>
      </c>
      <c r="F1063" s="130" t="s">
        <v>219</v>
      </c>
      <c r="H1063" s="130">
        <v>30</v>
      </c>
    </row>
    <row r="1064" spans="1:24" x14ac:dyDescent="0.5">
      <c r="A1064" s="129" t="s">
        <v>409</v>
      </c>
      <c r="B1064" s="129">
        <v>0</v>
      </c>
      <c r="C1064" s="129">
        <v>2058</v>
      </c>
      <c r="D1064" s="130" t="s">
        <v>407</v>
      </c>
      <c r="E1064" s="130" t="s">
        <v>407</v>
      </c>
      <c r="F1064" s="130" t="s">
        <v>220</v>
      </c>
      <c r="H1064" s="130">
        <v>30</v>
      </c>
    </row>
    <row r="1065" spans="1:24" x14ac:dyDescent="0.5">
      <c r="A1065" s="129" t="s">
        <v>409</v>
      </c>
      <c r="B1065" s="129">
        <v>0</v>
      </c>
      <c r="C1065" s="129">
        <v>2058</v>
      </c>
      <c r="D1065" s="130" t="s">
        <v>407</v>
      </c>
      <c r="E1065" s="130" t="s">
        <v>407</v>
      </c>
      <c r="F1065" s="130" t="s">
        <v>221</v>
      </c>
      <c r="H1065" s="130">
        <v>23</v>
      </c>
    </row>
    <row r="1066" spans="1:24" x14ac:dyDescent="0.5">
      <c r="A1066" s="129" t="s">
        <v>409</v>
      </c>
      <c r="B1066" s="129">
        <v>0</v>
      </c>
      <c r="C1066" s="129">
        <v>2058</v>
      </c>
      <c r="D1066" s="130" t="s">
        <v>407</v>
      </c>
      <c r="E1066" s="130" t="s">
        <v>407</v>
      </c>
      <c r="F1066" s="130" t="s">
        <v>225</v>
      </c>
      <c r="H1066" s="130">
        <v>8</v>
      </c>
    </row>
    <row r="1067" spans="1:24" x14ac:dyDescent="0.5">
      <c r="A1067" s="129" t="s">
        <v>409</v>
      </c>
      <c r="B1067" s="129">
        <v>0</v>
      </c>
      <c r="C1067" s="129">
        <v>2058</v>
      </c>
      <c r="D1067" s="130" t="s">
        <v>407</v>
      </c>
      <c r="E1067" s="130" t="s">
        <v>407</v>
      </c>
      <c r="F1067" s="130" t="s">
        <v>230</v>
      </c>
      <c r="H1067" s="130">
        <v>8</v>
      </c>
    </row>
    <row r="1068" spans="1:24" x14ac:dyDescent="0.5">
      <c r="A1068" s="129" t="s">
        <v>409</v>
      </c>
      <c r="B1068" s="129">
        <v>0</v>
      </c>
      <c r="C1068" s="129">
        <v>2058</v>
      </c>
      <c r="D1068" s="130" t="s">
        <v>407</v>
      </c>
      <c r="E1068" s="130" t="s">
        <v>407</v>
      </c>
      <c r="F1068" s="130" t="s">
        <v>235</v>
      </c>
      <c r="H1068" s="130">
        <v>8</v>
      </c>
    </row>
    <row r="1069" spans="1:24" x14ac:dyDescent="0.5">
      <c r="A1069" s="129" t="s">
        <v>409</v>
      </c>
      <c r="B1069" s="129">
        <v>0</v>
      </c>
      <c r="C1069" s="129">
        <v>2058</v>
      </c>
      <c r="D1069" s="130" t="s">
        <v>407</v>
      </c>
      <c r="E1069" s="130" t="s">
        <v>407</v>
      </c>
      <c r="F1069" s="130" t="s">
        <v>278</v>
      </c>
      <c r="H1069" s="130">
        <v>2</v>
      </c>
    </row>
    <row r="1070" spans="1:24" x14ac:dyDescent="0.5">
      <c r="A1070" s="129" t="s">
        <v>409</v>
      </c>
      <c r="B1070" s="129">
        <v>0</v>
      </c>
      <c r="C1070" s="129">
        <v>2058</v>
      </c>
      <c r="D1070" s="130" t="s">
        <v>407</v>
      </c>
      <c r="E1070" s="130" t="s">
        <v>407</v>
      </c>
      <c r="F1070" s="130" t="s">
        <v>280</v>
      </c>
      <c r="H1070" s="130">
        <v>2</v>
      </c>
    </row>
    <row r="1071" spans="1:24" x14ac:dyDescent="0.5">
      <c r="A1071" s="129" t="s">
        <v>409</v>
      </c>
      <c r="B1071" s="129">
        <v>0</v>
      </c>
      <c r="C1071" s="129">
        <v>2058</v>
      </c>
      <c r="D1071" s="130" t="s">
        <v>407</v>
      </c>
      <c r="E1071" s="130" t="s">
        <v>407</v>
      </c>
      <c r="F1071" s="130" t="s">
        <v>387</v>
      </c>
      <c r="H1071" s="130">
        <v>4</v>
      </c>
    </row>
    <row r="1072" spans="1:24" x14ac:dyDescent="0.5">
      <c r="A1072" s="129" t="s">
        <v>409</v>
      </c>
      <c r="B1072" s="129">
        <v>0</v>
      </c>
      <c r="C1072" s="129">
        <v>2058</v>
      </c>
      <c r="D1072" s="130" t="s">
        <v>407</v>
      </c>
      <c r="E1072" s="130" t="s">
        <v>407</v>
      </c>
      <c r="F1072" s="130" t="s">
        <v>388</v>
      </c>
      <c r="H1072" s="130">
        <v>4</v>
      </c>
    </row>
    <row r="1073" spans="1:24" x14ac:dyDescent="0.5">
      <c r="A1073" s="129" t="s">
        <v>409</v>
      </c>
      <c r="B1073" s="129">
        <v>0</v>
      </c>
      <c r="C1073" s="129">
        <v>2058</v>
      </c>
      <c r="D1073" s="130" t="s">
        <v>407</v>
      </c>
      <c r="E1073" s="130" t="s">
        <v>407</v>
      </c>
      <c r="F1073" s="130" t="s">
        <v>389</v>
      </c>
      <c r="H1073" s="130">
        <v>4</v>
      </c>
    </row>
    <row r="1074" spans="1:24" x14ac:dyDescent="0.5">
      <c r="A1074" s="129" t="s">
        <v>409</v>
      </c>
      <c r="B1074" s="129">
        <v>0</v>
      </c>
      <c r="C1074" s="129">
        <v>2058</v>
      </c>
      <c r="D1074" s="130" t="s">
        <v>407</v>
      </c>
      <c r="E1074" s="130" t="s">
        <v>407</v>
      </c>
      <c r="F1074" s="130" t="s">
        <v>390</v>
      </c>
      <c r="H1074" s="130">
        <v>3</v>
      </c>
    </row>
    <row r="1075" spans="1:24" x14ac:dyDescent="0.5">
      <c r="A1075" s="129" t="s">
        <v>409</v>
      </c>
      <c r="B1075" s="129">
        <v>0</v>
      </c>
      <c r="C1075" s="129">
        <v>2058</v>
      </c>
      <c r="D1075" s="130" t="s">
        <v>407</v>
      </c>
      <c r="E1075" s="130" t="s">
        <v>407</v>
      </c>
      <c r="F1075" s="130" t="s">
        <v>392</v>
      </c>
      <c r="H1075" s="130">
        <v>1</v>
      </c>
    </row>
    <row r="1076" spans="1:24" x14ac:dyDescent="0.5">
      <c r="A1076" s="129" t="s">
        <v>409</v>
      </c>
      <c r="B1076" s="129">
        <v>0</v>
      </c>
      <c r="C1076" s="129">
        <v>2059</v>
      </c>
      <c r="D1076" s="130" t="s">
        <v>407</v>
      </c>
      <c r="E1076" s="130" t="s">
        <v>407</v>
      </c>
      <c r="F1076" s="130" t="s">
        <v>446</v>
      </c>
      <c r="H1076" s="130">
        <v>1</v>
      </c>
      <c r="I1076" s="130">
        <v>25647.2421875</v>
      </c>
      <c r="L1076" s="130">
        <v>18309.349609375</v>
      </c>
      <c r="M1076" s="130">
        <v>3503.8564453125</v>
      </c>
      <c r="O1076" s="130">
        <v>-888.22766113281295</v>
      </c>
      <c r="P1076" s="130">
        <v>6217.59375</v>
      </c>
      <c r="S1076" s="130">
        <v>1009.11065673828</v>
      </c>
      <c r="U1076" s="130">
        <v>5045.55322265625</v>
      </c>
      <c r="V1076" s="130">
        <v>24079.912109375</v>
      </c>
      <c r="W1076" s="130">
        <v>4313.623046875</v>
      </c>
      <c r="X1076" s="130">
        <v>1607.18127441406</v>
      </c>
    </row>
    <row r="1077" spans="1:24" x14ac:dyDescent="0.5">
      <c r="A1077" s="129" t="s">
        <v>409</v>
      </c>
      <c r="B1077" s="129">
        <v>0</v>
      </c>
      <c r="C1077" s="129">
        <v>2059</v>
      </c>
      <c r="D1077" s="130" t="s">
        <v>407</v>
      </c>
      <c r="E1077" s="130" t="s">
        <v>407</v>
      </c>
      <c r="F1077" s="130" t="s">
        <v>373</v>
      </c>
      <c r="H1077" s="130">
        <v>1</v>
      </c>
    </row>
    <row r="1078" spans="1:24" x14ac:dyDescent="0.5">
      <c r="A1078" s="129" t="s">
        <v>409</v>
      </c>
      <c r="B1078" s="129">
        <v>0</v>
      </c>
      <c r="C1078" s="129">
        <v>2059</v>
      </c>
      <c r="D1078" s="130" t="s">
        <v>407</v>
      </c>
      <c r="E1078" s="130" t="s">
        <v>407</v>
      </c>
      <c r="F1078" s="130" t="s">
        <v>219</v>
      </c>
      <c r="H1078" s="130">
        <v>30</v>
      </c>
    </row>
    <row r="1079" spans="1:24" x14ac:dyDescent="0.5">
      <c r="A1079" s="129" t="s">
        <v>409</v>
      </c>
      <c r="B1079" s="129">
        <v>0</v>
      </c>
      <c r="C1079" s="129">
        <v>2059</v>
      </c>
      <c r="D1079" s="130" t="s">
        <v>407</v>
      </c>
      <c r="E1079" s="130" t="s">
        <v>407</v>
      </c>
      <c r="F1079" s="130" t="s">
        <v>220</v>
      </c>
      <c r="H1079" s="130">
        <v>30</v>
      </c>
    </row>
    <row r="1080" spans="1:24" x14ac:dyDescent="0.5">
      <c r="A1080" s="129" t="s">
        <v>409</v>
      </c>
      <c r="B1080" s="129">
        <v>0</v>
      </c>
      <c r="C1080" s="129">
        <v>2059</v>
      </c>
      <c r="D1080" s="130" t="s">
        <v>407</v>
      </c>
      <c r="E1080" s="130" t="s">
        <v>407</v>
      </c>
      <c r="F1080" s="130" t="s">
        <v>221</v>
      </c>
      <c r="H1080" s="130">
        <v>23</v>
      </c>
    </row>
    <row r="1081" spans="1:24" x14ac:dyDescent="0.5">
      <c r="A1081" s="129" t="s">
        <v>409</v>
      </c>
      <c r="B1081" s="129">
        <v>0</v>
      </c>
      <c r="C1081" s="129">
        <v>2059</v>
      </c>
      <c r="D1081" s="130" t="s">
        <v>407</v>
      </c>
      <c r="E1081" s="130" t="s">
        <v>407</v>
      </c>
      <c r="F1081" s="130" t="s">
        <v>225</v>
      </c>
      <c r="H1081" s="130">
        <v>8</v>
      </c>
    </row>
    <row r="1082" spans="1:24" x14ac:dyDescent="0.5">
      <c r="A1082" s="129" t="s">
        <v>409</v>
      </c>
      <c r="B1082" s="129">
        <v>0</v>
      </c>
      <c r="C1082" s="129">
        <v>2059</v>
      </c>
      <c r="D1082" s="130" t="s">
        <v>407</v>
      </c>
      <c r="E1082" s="130" t="s">
        <v>407</v>
      </c>
      <c r="F1082" s="130" t="s">
        <v>230</v>
      </c>
      <c r="H1082" s="130">
        <v>8</v>
      </c>
    </row>
    <row r="1083" spans="1:24" x14ac:dyDescent="0.5">
      <c r="A1083" s="129" t="s">
        <v>409</v>
      </c>
      <c r="B1083" s="129">
        <v>0</v>
      </c>
      <c r="C1083" s="129">
        <v>2059</v>
      </c>
      <c r="D1083" s="130" t="s">
        <v>407</v>
      </c>
      <c r="E1083" s="130" t="s">
        <v>407</v>
      </c>
      <c r="F1083" s="130" t="s">
        <v>235</v>
      </c>
      <c r="H1083" s="130">
        <v>8</v>
      </c>
    </row>
    <row r="1084" spans="1:24" x14ac:dyDescent="0.5">
      <c r="A1084" s="129" t="s">
        <v>409</v>
      </c>
      <c r="B1084" s="129">
        <v>0</v>
      </c>
      <c r="C1084" s="129">
        <v>2059</v>
      </c>
      <c r="D1084" s="130" t="s">
        <v>407</v>
      </c>
      <c r="E1084" s="130" t="s">
        <v>407</v>
      </c>
      <c r="F1084" s="130" t="s">
        <v>278</v>
      </c>
      <c r="H1084" s="130">
        <v>2</v>
      </c>
    </row>
    <row r="1085" spans="1:24" x14ac:dyDescent="0.5">
      <c r="A1085" s="129" t="s">
        <v>409</v>
      </c>
      <c r="B1085" s="129">
        <v>0</v>
      </c>
      <c r="C1085" s="129">
        <v>2059</v>
      </c>
      <c r="D1085" s="130" t="s">
        <v>407</v>
      </c>
      <c r="E1085" s="130" t="s">
        <v>407</v>
      </c>
      <c r="F1085" s="130" t="s">
        <v>280</v>
      </c>
      <c r="H1085" s="130">
        <v>2</v>
      </c>
    </row>
    <row r="1086" spans="1:24" x14ac:dyDescent="0.5">
      <c r="A1086" s="129" t="s">
        <v>409</v>
      </c>
      <c r="B1086" s="129">
        <v>0</v>
      </c>
      <c r="C1086" s="129">
        <v>2059</v>
      </c>
      <c r="D1086" s="130" t="s">
        <v>407</v>
      </c>
      <c r="E1086" s="130" t="s">
        <v>407</v>
      </c>
      <c r="F1086" s="130" t="s">
        <v>387</v>
      </c>
      <c r="H1086" s="130">
        <v>4</v>
      </c>
    </row>
    <row r="1087" spans="1:24" x14ac:dyDescent="0.5">
      <c r="A1087" s="129" t="s">
        <v>409</v>
      </c>
      <c r="B1087" s="129">
        <v>0</v>
      </c>
      <c r="C1087" s="129">
        <v>2059</v>
      </c>
      <c r="D1087" s="130" t="s">
        <v>407</v>
      </c>
      <c r="E1087" s="130" t="s">
        <v>407</v>
      </c>
      <c r="F1087" s="130" t="s">
        <v>388</v>
      </c>
      <c r="H1087" s="130">
        <v>4</v>
      </c>
    </row>
    <row r="1088" spans="1:24" x14ac:dyDescent="0.5">
      <c r="A1088" s="129" t="s">
        <v>409</v>
      </c>
      <c r="B1088" s="129">
        <v>0</v>
      </c>
      <c r="C1088" s="129">
        <v>2059</v>
      </c>
      <c r="D1088" s="130" t="s">
        <v>407</v>
      </c>
      <c r="E1088" s="130" t="s">
        <v>407</v>
      </c>
      <c r="F1088" s="130" t="s">
        <v>389</v>
      </c>
      <c r="H1088" s="130">
        <v>4</v>
      </c>
    </row>
    <row r="1089" spans="1:24" x14ac:dyDescent="0.5">
      <c r="A1089" s="129" t="s">
        <v>409</v>
      </c>
      <c r="B1089" s="129">
        <v>0</v>
      </c>
      <c r="C1089" s="129">
        <v>2059</v>
      </c>
      <c r="D1089" s="130" t="s">
        <v>407</v>
      </c>
      <c r="E1089" s="130" t="s">
        <v>407</v>
      </c>
      <c r="F1089" s="130" t="s">
        <v>390</v>
      </c>
      <c r="H1089" s="130">
        <v>3</v>
      </c>
    </row>
    <row r="1090" spans="1:24" x14ac:dyDescent="0.5">
      <c r="A1090" s="129" t="s">
        <v>409</v>
      </c>
      <c r="B1090" s="129">
        <v>0</v>
      </c>
      <c r="C1090" s="129">
        <v>2059</v>
      </c>
      <c r="D1090" s="130" t="s">
        <v>407</v>
      </c>
      <c r="E1090" s="130" t="s">
        <v>407</v>
      </c>
      <c r="F1090" s="130" t="s">
        <v>392</v>
      </c>
      <c r="H1090" s="130">
        <v>1</v>
      </c>
    </row>
    <row r="1091" spans="1:24" x14ac:dyDescent="0.5">
      <c r="A1091" s="129" t="s">
        <v>409</v>
      </c>
      <c r="B1091" s="129">
        <v>0</v>
      </c>
      <c r="C1091" s="129">
        <v>2060</v>
      </c>
      <c r="D1091" s="130" t="s">
        <v>407</v>
      </c>
      <c r="E1091" s="130" t="s">
        <v>407</v>
      </c>
      <c r="F1091" s="130" t="s">
        <v>446</v>
      </c>
      <c r="H1091" s="130">
        <v>1</v>
      </c>
      <c r="I1091" s="130">
        <v>26211.48046875</v>
      </c>
      <c r="L1091" s="130">
        <v>15693.720703125</v>
      </c>
      <c r="M1091" s="130">
        <v>3503.8564453125</v>
      </c>
      <c r="O1091" s="130">
        <v>-888.22766113281295</v>
      </c>
      <c r="P1091" s="130">
        <v>5329.3662109375</v>
      </c>
      <c r="S1091" s="130">
        <v>1009.11065673828</v>
      </c>
      <c r="U1091" s="130">
        <v>5045.55322265625</v>
      </c>
      <c r="V1091" s="130">
        <v>21211.08203125</v>
      </c>
      <c r="W1091" s="130">
        <v>4313.623046875</v>
      </c>
      <c r="X1091" s="130">
        <v>1444.79467773438</v>
      </c>
    </row>
    <row r="1092" spans="1:24" x14ac:dyDescent="0.5">
      <c r="A1092" s="129" t="s">
        <v>409</v>
      </c>
      <c r="B1092" s="129">
        <v>0</v>
      </c>
      <c r="C1092" s="129">
        <v>2060</v>
      </c>
      <c r="D1092" s="130" t="s">
        <v>407</v>
      </c>
      <c r="E1092" s="130" t="s">
        <v>407</v>
      </c>
      <c r="F1092" s="130" t="s">
        <v>373</v>
      </c>
      <c r="H1092" s="130">
        <v>1</v>
      </c>
    </row>
    <row r="1093" spans="1:24" x14ac:dyDescent="0.5">
      <c r="A1093" s="129" t="s">
        <v>409</v>
      </c>
      <c r="B1093" s="129">
        <v>0</v>
      </c>
      <c r="C1093" s="129">
        <v>2060</v>
      </c>
      <c r="D1093" s="130" t="s">
        <v>407</v>
      </c>
      <c r="E1093" s="130" t="s">
        <v>407</v>
      </c>
      <c r="F1093" s="130" t="s">
        <v>219</v>
      </c>
      <c r="H1093" s="130">
        <v>30</v>
      </c>
    </row>
    <row r="1094" spans="1:24" x14ac:dyDescent="0.5">
      <c r="A1094" s="129" t="s">
        <v>409</v>
      </c>
      <c r="B1094" s="129">
        <v>0</v>
      </c>
      <c r="C1094" s="129">
        <v>2060</v>
      </c>
      <c r="D1094" s="130" t="s">
        <v>407</v>
      </c>
      <c r="E1094" s="130" t="s">
        <v>407</v>
      </c>
      <c r="F1094" s="130" t="s">
        <v>220</v>
      </c>
      <c r="H1094" s="130">
        <v>30</v>
      </c>
    </row>
    <row r="1095" spans="1:24" x14ac:dyDescent="0.5">
      <c r="A1095" s="129" t="s">
        <v>409</v>
      </c>
      <c r="B1095" s="129">
        <v>0</v>
      </c>
      <c r="C1095" s="129">
        <v>2060</v>
      </c>
      <c r="D1095" s="130" t="s">
        <v>407</v>
      </c>
      <c r="E1095" s="130" t="s">
        <v>407</v>
      </c>
      <c r="F1095" s="130" t="s">
        <v>221</v>
      </c>
      <c r="H1095" s="130">
        <v>23</v>
      </c>
    </row>
    <row r="1096" spans="1:24" x14ac:dyDescent="0.5">
      <c r="A1096" s="129" t="s">
        <v>409</v>
      </c>
      <c r="B1096" s="129">
        <v>0</v>
      </c>
      <c r="C1096" s="129">
        <v>2060</v>
      </c>
      <c r="D1096" s="130" t="s">
        <v>407</v>
      </c>
      <c r="E1096" s="130" t="s">
        <v>407</v>
      </c>
      <c r="F1096" s="130" t="s">
        <v>225</v>
      </c>
      <c r="H1096" s="130">
        <v>8</v>
      </c>
    </row>
    <row r="1097" spans="1:24" x14ac:dyDescent="0.5">
      <c r="A1097" s="129" t="s">
        <v>409</v>
      </c>
      <c r="B1097" s="129">
        <v>0</v>
      </c>
      <c r="C1097" s="129">
        <v>2060</v>
      </c>
      <c r="D1097" s="130" t="s">
        <v>407</v>
      </c>
      <c r="E1097" s="130" t="s">
        <v>407</v>
      </c>
      <c r="F1097" s="130" t="s">
        <v>230</v>
      </c>
      <c r="H1097" s="130">
        <v>8</v>
      </c>
    </row>
    <row r="1098" spans="1:24" x14ac:dyDescent="0.5">
      <c r="A1098" s="129" t="s">
        <v>409</v>
      </c>
      <c r="B1098" s="129">
        <v>0</v>
      </c>
      <c r="C1098" s="129">
        <v>2060</v>
      </c>
      <c r="D1098" s="130" t="s">
        <v>407</v>
      </c>
      <c r="E1098" s="130" t="s">
        <v>407</v>
      </c>
      <c r="F1098" s="130" t="s">
        <v>235</v>
      </c>
      <c r="H1098" s="130">
        <v>8</v>
      </c>
    </row>
    <row r="1099" spans="1:24" x14ac:dyDescent="0.5">
      <c r="A1099" s="129" t="s">
        <v>409</v>
      </c>
      <c r="B1099" s="129">
        <v>0</v>
      </c>
      <c r="C1099" s="129">
        <v>2060</v>
      </c>
      <c r="D1099" s="130" t="s">
        <v>407</v>
      </c>
      <c r="E1099" s="130" t="s">
        <v>407</v>
      </c>
      <c r="F1099" s="130" t="s">
        <v>278</v>
      </c>
      <c r="H1099" s="130">
        <v>2</v>
      </c>
    </row>
    <row r="1100" spans="1:24" x14ac:dyDescent="0.5">
      <c r="A1100" s="129" t="s">
        <v>409</v>
      </c>
      <c r="B1100" s="129">
        <v>0</v>
      </c>
      <c r="C1100" s="129">
        <v>2060</v>
      </c>
      <c r="D1100" s="130" t="s">
        <v>407</v>
      </c>
      <c r="E1100" s="130" t="s">
        <v>407</v>
      </c>
      <c r="F1100" s="130" t="s">
        <v>280</v>
      </c>
      <c r="H1100" s="130">
        <v>2</v>
      </c>
    </row>
    <row r="1101" spans="1:24" x14ac:dyDescent="0.5">
      <c r="A1101" s="129" t="s">
        <v>409</v>
      </c>
      <c r="B1101" s="129">
        <v>0</v>
      </c>
      <c r="C1101" s="129">
        <v>2060</v>
      </c>
      <c r="D1101" s="130" t="s">
        <v>407</v>
      </c>
      <c r="E1101" s="130" t="s">
        <v>407</v>
      </c>
      <c r="F1101" s="130" t="s">
        <v>387</v>
      </c>
      <c r="H1101" s="130">
        <v>4</v>
      </c>
    </row>
    <row r="1102" spans="1:24" x14ac:dyDescent="0.5">
      <c r="A1102" s="129" t="s">
        <v>409</v>
      </c>
      <c r="B1102" s="129">
        <v>0</v>
      </c>
      <c r="C1102" s="129">
        <v>2060</v>
      </c>
      <c r="D1102" s="130" t="s">
        <v>407</v>
      </c>
      <c r="E1102" s="130" t="s">
        <v>407</v>
      </c>
      <c r="F1102" s="130" t="s">
        <v>388</v>
      </c>
      <c r="H1102" s="130">
        <v>4</v>
      </c>
    </row>
    <row r="1103" spans="1:24" x14ac:dyDescent="0.5">
      <c r="A1103" s="129" t="s">
        <v>409</v>
      </c>
      <c r="B1103" s="129">
        <v>0</v>
      </c>
      <c r="C1103" s="129">
        <v>2060</v>
      </c>
      <c r="D1103" s="130" t="s">
        <v>407</v>
      </c>
      <c r="E1103" s="130" t="s">
        <v>407</v>
      </c>
      <c r="F1103" s="130" t="s">
        <v>389</v>
      </c>
      <c r="H1103" s="130">
        <v>4</v>
      </c>
    </row>
    <row r="1104" spans="1:24" x14ac:dyDescent="0.5">
      <c r="A1104" s="129" t="s">
        <v>409</v>
      </c>
      <c r="B1104" s="129">
        <v>0</v>
      </c>
      <c r="C1104" s="129">
        <v>2060</v>
      </c>
      <c r="D1104" s="130" t="s">
        <v>407</v>
      </c>
      <c r="E1104" s="130" t="s">
        <v>407</v>
      </c>
      <c r="F1104" s="130" t="s">
        <v>390</v>
      </c>
      <c r="H1104" s="130">
        <v>3</v>
      </c>
    </row>
    <row r="1105" spans="1:24" x14ac:dyDescent="0.5">
      <c r="A1105" s="129" t="s">
        <v>409</v>
      </c>
      <c r="B1105" s="129">
        <v>0</v>
      </c>
      <c r="C1105" s="129">
        <v>2060</v>
      </c>
      <c r="D1105" s="130" t="s">
        <v>407</v>
      </c>
      <c r="E1105" s="130" t="s">
        <v>407</v>
      </c>
      <c r="F1105" s="130" t="s">
        <v>392</v>
      </c>
      <c r="H1105" s="130">
        <v>1</v>
      </c>
    </row>
    <row r="1106" spans="1:24" x14ac:dyDescent="0.5">
      <c r="A1106" s="129" t="s">
        <v>409</v>
      </c>
      <c r="B1106" s="129">
        <v>0</v>
      </c>
      <c r="C1106" s="129">
        <v>2061</v>
      </c>
      <c r="D1106" s="130" t="s">
        <v>407</v>
      </c>
      <c r="E1106" s="130" t="s">
        <v>407</v>
      </c>
      <c r="F1106" s="130" t="s">
        <v>446</v>
      </c>
      <c r="H1106" s="130">
        <v>1</v>
      </c>
      <c r="I1106" s="130">
        <v>26788.1328125</v>
      </c>
      <c r="L1106" s="130">
        <v>13078.091796875</v>
      </c>
      <c r="M1106" s="130">
        <v>3503.8564453125</v>
      </c>
      <c r="O1106" s="130">
        <v>-888.22766113281295</v>
      </c>
      <c r="P1106" s="130">
        <v>4441.138671875</v>
      </c>
      <c r="S1106" s="130">
        <v>1009.11065673828</v>
      </c>
      <c r="U1106" s="130">
        <v>5045.55322265625</v>
      </c>
      <c r="V1106" s="130">
        <v>18170.123046875</v>
      </c>
      <c r="W1106" s="130">
        <v>4313.623046875</v>
      </c>
      <c r="X1106" s="130">
        <v>1272.66491699219</v>
      </c>
    </row>
    <row r="1107" spans="1:24" x14ac:dyDescent="0.5">
      <c r="A1107" s="129" t="s">
        <v>409</v>
      </c>
      <c r="B1107" s="129">
        <v>0</v>
      </c>
      <c r="C1107" s="129">
        <v>2061</v>
      </c>
      <c r="D1107" s="130" t="s">
        <v>407</v>
      </c>
      <c r="E1107" s="130" t="s">
        <v>407</v>
      </c>
      <c r="F1107" s="130" t="s">
        <v>373</v>
      </c>
      <c r="H1107" s="130">
        <v>1</v>
      </c>
    </row>
    <row r="1108" spans="1:24" x14ac:dyDescent="0.5">
      <c r="A1108" s="129" t="s">
        <v>409</v>
      </c>
      <c r="B1108" s="129">
        <v>0</v>
      </c>
      <c r="C1108" s="129">
        <v>2061</v>
      </c>
      <c r="D1108" s="130" t="s">
        <v>407</v>
      </c>
      <c r="E1108" s="130" t="s">
        <v>407</v>
      </c>
      <c r="F1108" s="130" t="s">
        <v>220</v>
      </c>
      <c r="H1108" s="130">
        <v>30</v>
      </c>
    </row>
    <row r="1109" spans="1:24" x14ac:dyDescent="0.5">
      <c r="A1109" s="129" t="s">
        <v>409</v>
      </c>
      <c r="B1109" s="129">
        <v>0</v>
      </c>
      <c r="C1109" s="129">
        <v>2061</v>
      </c>
      <c r="D1109" s="130" t="s">
        <v>407</v>
      </c>
      <c r="E1109" s="130" t="s">
        <v>407</v>
      </c>
      <c r="F1109" s="130" t="s">
        <v>221</v>
      </c>
      <c r="H1109" s="130">
        <v>23</v>
      </c>
    </row>
    <row r="1110" spans="1:24" x14ac:dyDescent="0.5">
      <c r="A1110" s="129" t="s">
        <v>409</v>
      </c>
      <c r="B1110" s="129">
        <v>0</v>
      </c>
      <c r="C1110" s="129">
        <v>2061</v>
      </c>
      <c r="D1110" s="130" t="s">
        <v>407</v>
      </c>
      <c r="E1110" s="130" t="s">
        <v>407</v>
      </c>
      <c r="F1110" s="130" t="s">
        <v>225</v>
      </c>
      <c r="H1110" s="130">
        <v>8</v>
      </c>
    </row>
    <row r="1111" spans="1:24" x14ac:dyDescent="0.5">
      <c r="A1111" s="129" t="s">
        <v>409</v>
      </c>
      <c r="B1111" s="129">
        <v>0</v>
      </c>
      <c r="C1111" s="129">
        <v>2061</v>
      </c>
      <c r="D1111" s="130" t="s">
        <v>407</v>
      </c>
      <c r="E1111" s="130" t="s">
        <v>407</v>
      </c>
      <c r="F1111" s="130" t="s">
        <v>230</v>
      </c>
      <c r="H1111" s="130">
        <v>8</v>
      </c>
    </row>
    <row r="1112" spans="1:24" x14ac:dyDescent="0.5">
      <c r="A1112" s="129" t="s">
        <v>409</v>
      </c>
      <c r="B1112" s="129">
        <v>0</v>
      </c>
      <c r="C1112" s="129">
        <v>2061</v>
      </c>
      <c r="D1112" s="130" t="s">
        <v>407</v>
      </c>
      <c r="E1112" s="130" t="s">
        <v>407</v>
      </c>
      <c r="F1112" s="130" t="s">
        <v>235</v>
      </c>
      <c r="H1112" s="130">
        <v>8</v>
      </c>
    </row>
    <row r="1113" spans="1:24" x14ac:dyDescent="0.5">
      <c r="A1113" s="129" t="s">
        <v>409</v>
      </c>
      <c r="B1113" s="129">
        <v>0</v>
      </c>
      <c r="C1113" s="129">
        <v>2061</v>
      </c>
      <c r="D1113" s="130" t="s">
        <v>407</v>
      </c>
      <c r="E1113" s="130" t="s">
        <v>407</v>
      </c>
      <c r="F1113" s="130" t="s">
        <v>278</v>
      </c>
      <c r="H1113" s="130">
        <v>2</v>
      </c>
    </row>
    <row r="1114" spans="1:24" x14ac:dyDescent="0.5">
      <c r="A1114" s="129" t="s">
        <v>409</v>
      </c>
      <c r="B1114" s="129">
        <v>0</v>
      </c>
      <c r="C1114" s="129">
        <v>2061</v>
      </c>
      <c r="D1114" s="130" t="s">
        <v>407</v>
      </c>
      <c r="E1114" s="130" t="s">
        <v>407</v>
      </c>
      <c r="F1114" s="130" t="s">
        <v>280</v>
      </c>
      <c r="H1114" s="130">
        <v>2</v>
      </c>
    </row>
    <row r="1115" spans="1:24" x14ac:dyDescent="0.5">
      <c r="A1115" s="129" t="s">
        <v>409</v>
      </c>
      <c r="B1115" s="129">
        <v>0</v>
      </c>
      <c r="C1115" s="129">
        <v>2061</v>
      </c>
      <c r="D1115" s="130" t="s">
        <v>407</v>
      </c>
      <c r="E1115" s="130" t="s">
        <v>407</v>
      </c>
      <c r="F1115" s="130" t="s">
        <v>387</v>
      </c>
      <c r="H1115" s="130">
        <v>4</v>
      </c>
    </row>
    <row r="1116" spans="1:24" x14ac:dyDescent="0.5">
      <c r="A1116" s="129" t="s">
        <v>409</v>
      </c>
      <c r="B1116" s="129">
        <v>0</v>
      </c>
      <c r="C1116" s="129">
        <v>2061</v>
      </c>
      <c r="D1116" s="130" t="s">
        <v>407</v>
      </c>
      <c r="E1116" s="130" t="s">
        <v>407</v>
      </c>
      <c r="F1116" s="130" t="s">
        <v>388</v>
      </c>
      <c r="H1116" s="130">
        <v>4</v>
      </c>
    </row>
    <row r="1117" spans="1:24" x14ac:dyDescent="0.5">
      <c r="A1117" s="129" t="s">
        <v>409</v>
      </c>
      <c r="B1117" s="129">
        <v>0</v>
      </c>
      <c r="C1117" s="129">
        <v>2061</v>
      </c>
      <c r="D1117" s="130" t="s">
        <v>407</v>
      </c>
      <c r="E1117" s="130" t="s">
        <v>407</v>
      </c>
      <c r="F1117" s="130" t="s">
        <v>389</v>
      </c>
      <c r="H1117" s="130">
        <v>4</v>
      </c>
    </row>
    <row r="1118" spans="1:24" x14ac:dyDescent="0.5">
      <c r="A1118" s="129" t="s">
        <v>409</v>
      </c>
      <c r="B1118" s="129">
        <v>0</v>
      </c>
      <c r="C1118" s="129">
        <v>2061</v>
      </c>
      <c r="D1118" s="130" t="s">
        <v>407</v>
      </c>
      <c r="E1118" s="130" t="s">
        <v>407</v>
      </c>
      <c r="F1118" s="130" t="s">
        <v>390</v>
      </c>
      <c r="H1118" s="130">
        <v>3</v>
      </c>
    </row>
    <row r="1119" spans="1:24" x14ac:dyDescent="0.5">
      <c r="A1119" s="129" t="s">
        <v>409</v>
      </c>
      <c r="B1119" s="129">
        <v>0</v>
      </c>
      <c r="C1119" s="129">
        <v>2061</v>
      </c>
      <c r="D1119" s="130" t="s">
        <v>407</v>
      </c>
      <c r="E1119" s="130" t="s">
        <v>407</v>
      </c>
      <c r="F1119" s="130" t="s">
        <v>392</v>
      </c>
      <c r="H1119" s="130">
        <v>1</v>
      </c>
    </row>
    <row r="1120" spans="1:24" x14ac:dyDescent="0.5">
      <c r="A1120" s="129" t="s">
        <v>409</v>
      </c>
      <c r="B1120" s="129">
        <v>0</v>
      </c>
      <c r="C1120" s="129">
        <v>2062</v>
      </c>
      <c r="D1120" s="130" t="s">
        <v>407</v>
      </c>
      <c r="E1120" s="130" t="s">
        <v>407</v>
      </c>
      <c r="F1120" s="130" t="s">
        <v>446</v>
      </c>
      <c r="H1120" s="130">
        <v>1</v>
      </c>
      <c r="I1120" s="130">
        <v>27377.470703125</v>
      </c>
      <c r="L1120" s="130">
        <v>10462.462890625</v>
      </c>
      <c r="M1120" s="130">
        <v>3503.8564453125</v>
      </c>
      <c r="O1120" s="130">
        <v>-888.22766113281295</v>
      </c>
      <c r="P1120" s="130">
        <v>3552.9111328125</v>
      </c>
      <c r="S1120" s="130">
        <v>1009.11065673828</v>
      </c>
      <c r="U1120" s="130">
        <v>5045.55322265625</v>
      </c>
      <c r="V1120" s="130">
        <v>14946.70703125</v>
      </c>
      <c r="W1120" s="130">
        <v>4313.623046875</v>
      </c>
      <c r="X1120" s="130">
        <v>1090.20739746094</v>
      </c>
    </row>
    <row r="1121" spans="1:24" x14ac:dyDescent="0.5">
      <c r="A1121" s="129" t="s">
        <v>409</v>
      </c>
      <c r="B1121" s="129">
        <v>0</v>
      </c>
      <c r="C1121" s="129">
        <v>2062</v>
      </c>
      <c r="D1121" s="130" t="s">
        <v>407</v>
      </c>
      <c r="E1121" s="130" t="s">
        <v>407</v>
      </c>
      <c r="F1121" s="130" t="s">
        <v>373</v>
      </c>
      <c r="H1121" s="130">
        <v>1</v>
      </c>
    </row>
    <row r="1122" spans="1:24" x14ac:dyDescent="0.5">
      <c r="A1122" s="129" t="s">
        <v>409</v>
      </c>
      <c r="B1122" s="129">
        <v>0</v>
      </c>
      <c r="C1122" s="129">
        <v>2062</v>
      </c>
      <c r="D1122" s="130" t="s">
        <v>407</v>
      </c>
      <c r="E1122" s="130" t="s">
        <v>407</v>
      </c>
      <c r="F1122" s="130" t="s">
        <v>221</v>
      </c>
      <c r="H1122" s="130">
        <v>23</v>
      </c>
    </row>
    <row r="1123" spans="1:24" x14ac:dyDescent="0.5">
      <c r="A1123" s="129" t="s">
        <v>409</v>
      </c>
      <c r="B1123" s="129">
        <v>0</v>
      </c>
      <c r="C1123" s="129">
        <v>2062</v>
      </c>
      <c r="D1123" s="130" t="s">
        <v>407</v>
      </c>
      <c r="E1123" s="130" t="s">
        <v>407</v>
      </c>
      <c r="F1123" s="130" t="s">
        <v>225</v>
      </c>
      <c r="H1123" s="130">
        <v>8</v>
      </c>
    </row>
    <row r="1124" spans="1:24" x14ac:dyDescent="0.5">
      <c r="A1124" s="129" t="s">
        <v>409</v>
      </c>
      <c r="B1124" s="129">
        <v>0</v>
      </c>
      <c r="C1124" s="129">
        <v>2062</v>
      </c>
      <c r="D1124" s="130" t="s">
        <v>407</v>
      </c>
      <c r="E1124" s="130" t="s">
        <v>407</v>
      </c>
      <c r="F1124" s="130" t="s">
        <v>230</v>
      </c>
      <c r="H1124" s="130">
        <v>8</v>
      </c>
    </row>
    <row r="1125" spans="1:24" x14ac:dyDescent="0.5">
      <c r="A1125" s="129" t="s">
        <v>409</v>
      </c>
      <c r="B1125" s="129">
        <v>0</v>
      </c>
      <c r="C1125" s="129">
        <v>2062</v>
      </c>
      <c r="D1125" s="130" t="s">
        <v>407</v>
      </c>
      <c r="E1125" s="130" t="s">
        <v>407</v>
      </c>
      <c r="F1125" s="130" t="s">
        <v>235</v>
      </c>
      <c r="H1125" s="130">
        <v>8</v>
      </c>
    </row>
    <row r="1126" spans="1:24" x14ac:dyDescent="0.5">
      <c r="A1126" s="129" t="s">
        <v>409</v>
      </c>
      <c r="B1126" s="129">
        <v>0</v>
      </c>
      <c r="C1126" s="129">
        <v>2062</v>
      </c>
      <c r="D1126" s="130" t="s">
        <v>407</v>
      </c>
      <c r="E1126" s="130" t="s">
        <v>407</v>
      </c>
      <c r="F1126" s="130" t="s">
        <v>278</v>
      </c>
      <c r="H1126" s="130">
        <v>2</v>
      </c>
    </row>
    <row r="1127" spans="1:24" x14ac:dyDescent="0.5">
      <c r="A1127" s="129" t="s">
        <v>409</v>
      </c>
      <c r="B1127" s="129">
        <v>0</v>
      </c>
      <c r="C1127" s="129">
        <v>2062</v>
      </c>
      <c r="D1127" s="130" t="s">
        <v>407</v>
      </c>
      <c r="E1127" s="130" t="s">
        <v>407</v>
      </c>
      <c r="F1127" s="130" t="s">
        <v>280</v>
      </c>
      <c r="H1127" s="130">
        <v>2</v>
      </c>
    </row>
    <row r="1128" spans="1:24" x14ac:dyDescent="0.5">
      <c r="A1128" s="129" t="s">
        <v>409</v>
      </c>
      <c r="B1128" s="129">
        <v>0</v>
      </c>
      <c r="C1128" s="129">
        <v>2062</v>
      </c>
      <c r="D1128" s="130" t="s">
        <v>407</v>
      </c>
      <c r="E1128" s="130" t="s">
        <v>407</v>
      </c>
      <c r="F1128" s="130" t="s">
        <v>387</v>
      </c>
      <c r="H1128" s="130">
        <v>4</v>
      </c>
    </row>
    <row r="1129" spans="1:24" x14ac:dyDescent="0.5">
      <c r="A1129" s="129" t="s">
        <v>409</v>
      </c>
      <c r="B1129" s="129">
        <v>0</v>
      </c>
      <c r="C1129" s="129">
        <v>2062</v>
      </c>
      <c r="D1129" s="130" t="s">
        <v>407</v>
      </c>
      <c r="E1129" s="130" t="s">
        <v>407</v>
      </c>
      <c r="F1129" s="130" t="s">
        <v>388</v>
      </c>
      <c r="H1129" s="130">
        <v>4</v>
      </c>
    </row>
    <row r="1130" spans="1:24" x14ac:dyDescent="0.5">
      <c r="A1130" s="129" t="s">
        <v>409</v>
      </c>
      <c r="B1130" s="129">
        <v>0</v>
      </c>
      <c r="C1130" s="129">
        <v>2062</v>
      </c>
      <c r="D1130" s="130" t="s">
        <v>407</v>
      </c>
      <c r="E1130" s="130" t="s">
        <v>407</v>
      </c>
      <c r="F1130" s="130" t="s">
        <v>389</v>
      </c>
      <c r="H1130" s="130">
        <v>4</v>
      </c>
    </row>
    <row r="1131" spans="1:24" x14ac:dyDescent="0.5">
      <c r="A1131" s="129" t="s">
        <v>409</v>
      </c>
      <c r="B1131" s="129">
        <v>0</v>
      </c>
      <c r="C1131" s="129">
        <v>2062</v>
      </c>
      <c r="D1131" s="130" t="s">
        <v>407</v>
      </c>
      <c r="E1131" s="130" t="s">
        <v>407</v>
      </c>
      <c r="F1131" s="130" t="s">
        <v>390</v>
      </c>
      <c r="H1131" s="130">
        <v>3</v>
      </c>
    </row>
    <row r="1132" spans="1:24" x14ac:dyDescent="0.5">
      <c r="A1132" s="129" t="s">
        <v>409</v>
      </c>
      <c r="B1132" s="129">
        <v>0</v>
      </c>
      <c r="C1132" s="129">
        <v>2062</v>
      </c>
      <c r="D1132" s="130" t="s">
        <v>407</v>
      </c>
      <c r="E1132" s="130" t="s">
        <v>407</v>
      </c>
      <c r="F1132" s="130" t="s">
        <v>392</v>
      </c>
      <c r="H1132" s="130">
        <v>1</v>
      </c>
    </row>
    <row r="1133" spans="1:24" x14ac:dyDescent="0.5">
      <c r="A1133" s="129" t="s">
        <v>409</v>
      </c>
      <c r="B1133" s="129">
        <v>0</v>
      </c>
      <c r="C1133" s="129">
        <v>2063</v>
      </c>
      <c r="D1133" s="130" t="s">
        <v>407</v>
      </c>
      <c r="E1133" s="130" t="s">
        <v>407</v>
      </c>
      <c r="F1133" s="130" t="s">
        <v>446</v>
      </c>
      <c r="H1133" s="130">
        <v>1</v>
      </c>
      <c r="I1133" s="130">
        <v>27979.7734375</v>
      </c>
      <c r="L1133" s="130">
        <v>7846.833984375</v>
      </c>
      <c r="M1133" s="130">
        <v>3503.8564453125</v>
      </c>
      <c r="O1133" s="130">
        <v>-888.22766113281295</v>
      </c>
      <c r="P1133" s="130">
        <v>2664.68359375</v>
      </c>
      <c r="S1133" s="130">
        <v>1009.11065673828</v>
      </c>
      <c r="U1133" s="130">
        <v>5045.55322265625</v>
      </c>
      <c r="V1133" s="130">
        <v>11529.8857421875</v>
      </c>
      <c r="W1133" s="130">
        <v>4313.623046875</v>
      </c>
      <c r="X1133" s="130">
        <v>896.80242919921898</v>
      </c>
    </row>
    <row r="1134" spans="1:24" x14ac:dyDescent="0.5">
      <c r="A1134" s="129" t="s">
        <v>409</v>
      </c>
      <c r="B1134" s="129">
        <v>0</v>
      </c>
      <c r="C1134" s="129">
        <v>2063</v>
      </c>
      <c r="D1134" s="130" t="s">
        <v>407</v>
      </c>
      <c r="E1134" s="130" t="s">
        <v>407</v>
      </c>
      <c r="F1134" s="130" t="s">
        <v>373</v>
      </c>
      <c r="H1134" s="130">
        <v>1</v>
      </c>
    </row>
    <row r="1135" spans="1:24" x14ac:dyDescent="0.5">
      <c r="A1135" s="129" t="s">
        <v>409</v>
      </c>
      <c r="B1135" s="129">
        <v>0</v>
      </c>
      <c r="C1135" s="129">
        <v>2063</v>
      </c>
      <c r="D1135" s="130" t="s">
        <v>407</v>
      </c>
      <c r="E1135" s="130" t="s">
        <v>407</v>
      </c>
      <c r="F1135" s="130" t="s">
        <v>225</v>
      </c>
      <c r="H1135" s="130">
        <v>8</v>
      </c>
    </row>
    <row r="1136" spans="1:24" x14ac:dyDescent="0.5">
      <c r="A1136" s="129" t="s">
        <v>409</v>
      </c>
      <c r="B1136" s="129">
        <v>0</v>
      </c>
      <c r="C1136" s="129">
        <v>2063</v>
      </c>
      <c r="D1136" s="130" t="s">
        <v>407</v>
      </c>
      <c r="E1136" s="130" t="s">
        <v>407</v>
      </c>
      <c r="F1136" s="130" t="s">
        <v>230</v>
      </c>
      <c r="H1136" s="130">
        <v>8</v>
      </c>
    </row>
    <row r="1137" spans="1:24" x14ac:dyDescent="0.5">
      <c r="A1137" s="129" t="s">
        <v>409</v>
      </c>
      <c r="B1137" s="129">
        <v>0</v>
      </c>
      <c r="C1137" s="129">
        <v>2063</v>
      </c>
      <c r="D1137" s="130" t="s">
        <v>407</v>
      </c>
      <c r="E1137" s="130" t="s">
        <v>407</v>
      </c>
      <c r="F1137" s="130" t="s">
        <v>235</v>
      </c>
      <c r="H1137" s="130">
        <v>8</v>
      </c>
    </row>
    <row r="1138" spans="1:24" x14ac:dyDescent="0.5">
      <c r="A1138" s="129" t="s">
        <v>409</v>
      </c>
      <c r="B1138" s="129">
        <v>0</v>
      </c>
      <c r="C1138" s="129">
        <v>2063</v>
      </c>
      <c r="D1138" s="130" t="s">
        <v>407</v>
      </c>
      <c r="E1138" s="130" t="s">
        <v>407</v>
      </c>
      <c r="F1138" s="130" t="s">
        <v>280</v>
      </c>
      <c r="H1138" s="130">
        <v>2</v>
      </c>
    </row>
    <row r="1139" spans="1:24" x14ac:dyDescent="0.5">
      <c r="A1139" s="129" t="s">
        <v>409</v>
      </c>
      <c r="B1139" s="129">
        <v>0</v>
      </c>
      <c r="C1139" s="129">
        <v>2063</v>
      </c>
      <c r="D1139" s="130" t="s">
        <v>407</v>
      </c>
      <c r="E1139" s="130" t="s">
        <v>407</v>
      </c>
      <c r="F1139" s="130" t="s">
        <v>387</v>
      </c>
      <c r="H1139" s="130">
        <v>4</v>
      </c>
    </row>
    <row r="1140" spans="1:24" x14ac:dyDescent="0.5">
      <c r="A1140" s="129" t="s">
        <v>409</v>
      </c>
      <c r="B1140" s="129">
        <v>0</v>
      </c>
      <c r="C1140" s="129">
        <v>2063</v>
      </c>
      <c r="D1140" s="130" t="s">
        <v>407</v>
      </c>
      <c r="E1140" s="130" t="s">
        <v>407</v>
      </c>
      <c r="F1140" s="130" t="s">
        <v>388</v>
      </c>
      <c r="H1140" s="130">
        <v>4</v>
      </c>
    </row>
    <row r="1141" spans="1:24" x14ac:dyDescent="0.5">
      <c r="A1141" s="129" t="s">
        <v>409</v>
      </c>
      <c r="B1141" s="129">
        <v>0</v>
      </c>
      <c r="C1141" s="129">
        <v>2063</v>
      </c>
      <c r="D1141" s="130" t="s">
        <v>407</v>
      </c>
      <c r="E1141" s="130" t="s">
        <v>407</v>
      </c>
      <c r="F1141" s="130" t="s">
        <v>389</v>
      </c>
      <c r="H1141" s="130">
        <v>4</v>
      </c>
    </row>
    <row r="1142" spans="1:24" x14ac:dyDescent="0.5">
      <c r="A1142" s="129" t="s">
        <v>409</v>
      </c>
      <c r="B1142" s="129">
        <v>0</v>
      </c>
      <c r="C1142" s="129">
        <v>2063</v>
      </c>
      <c r="D1142" s="130" t="s">
        <v>407</v>
      </c>
      <c r="E1142" s="130" t="s">
        <v>407</v>
      </c>
      <c r="F1142" s="130" t="s">
        <v>390</v>
      </c>
      <c r="H1142" s="130">
        <v>3</v>
      </c>
    </row>
    <row r="1143" spans="1:24" x14ac:dyDescent="0.5">
      <c r="A1143" s="129" t="s">
        <v>409</v>
      </c>
      <c r="B1143" s="129">
        <v>0</v>
      </c>
      <c r="C1143" s="129">
        <v>2063</v>
      </c>
      <c r="D1143" s="130" t="s">
        <v>407</v>
      </c>
      <c r="E1143" s="130" t="s">
        <v>407</v>
      </c>
      <c r="F1143" s="130" t="s">
        <v>392</v>
      </c>
      <c r="H1143" s="130">
        <v>1</v>
      </c>
    </row>
    <row r="1144" spans="1:24" x14ac:dyDescent="0.5">
      <c r="A1144" s="129" t="s">
        <v>409</v>
      </c>
      <c r="B1144" s="129">
        <v>0</v>
      </c>
      <c r="C1144" s="129">
        <v>2064</v>
      </c>
      <c r="D1144" s="130" t="s">
        <v>407</v>
      </c>
      <c r="E1144" s="130" t="s">
        <v>407</v>
      </c>
      <c r="F1144" s="130" t="s">
        <v>446</v>
      </c>
      <c r="H1144" s="130">
        <v>1</v>
      </c>
      <c r="I1144" s="130">
        <v>28595.326171875</v>
      </c>
      <c r="L1144" s="130">
        <v>5231.205078125</v>
      </c>
      <c r="M1144" s="130">
        <v>3503.8564453125</v>
      </c>
      <c r="O1144" s="130">
        <v>-888.22766113281295</v>
      </c>
      <c r="P1144" s="130">
        <v>1776.45593261719</v>
      </c>
      <c r="S1144" s="130">
        <v>1009.11065673828</v>
      </c>
      <c r="U1144" s="130">
        <v>5045.55322265625</v>
      </c>
      <c r="V1144" s="130">
        <v>7908.0556640625</v>
      </c>
      <c r="W1144" s="130">
        <v>4313.623046875</v>
      </c>
      <c r="X1144" s="130">
        <v>691.79315185546898</v>
      </c>
    </row>
    <row r="1145" spans="1:24" x14ac:dyDescent="0.5">
      <c r="A1145" s="129" t="s">
        <v>409</v>
      </c>
      <c r="B1145" s="129">
        <v>0</v>
      </c>
      <c r="C1145" s="129">
        <v>2064</v>
      </c>
      <c r="D1145" s="130" t="s">
        <v>407</v>
      </c>
      <c r="E1145" s="130" t="s">
        <v>407</v>
      </c>
      <c r="F1145" s="130" t="s">
        <v>373</v>
      </c>
      <c r="H1145" s="130">
        <v>1</v>
      </c>
    </row>
    <row r="1146" spans="1:24" x14ac:dyDescent="0.5">
      <c r="A1146" s="129" t="s">
        <v>409</v>
      </c>
      <c r="B1146" s="129">
        <v>0</v>
      </c>
      <c r="C1146" s="129">
        <v>2064</v>
      </c>
      <c r="D1146" s="130" t="s">
        <v>407</v>
      </c>
      <c r="E1146" s="130" t="s">
        <v>407</v>
      </c>
      <c r="F1146" s="130" t="s">
        <v>225</v>
      </c>
      <c r="H1146" s="130">
        <v>8</v>
      </c>
    </row>
    <row r="1147" spans="1:24" x14ac:dyDescent="0.5">
      <c r="A1147" s="129" t="s">
        <v>409</v>
      </c>
      <c r="B1147" s="129">
        <v>0</v>
      </c>
      <c r="C1147" s="129">
        <v>2064</v>
      </c>
      <c r="D1147" s="130" t="s">
        <v>407</v>
      </c>
      <c r="E1147" s="130" t="s">
        <v>407</v>
      </c>
      <c r="F1147" s="130" t="s">
        <v>230</v>
      </c>
      <c r="H1147" s="130">
        <v>8</v>
      </c>
    </row>
    <row r="1148" spans="1:24" x14ac:dyDescent="0.5">
      <c r="A1148" s="129" t="s">
        <v>409</v>
      </c>
      <c r="B1148" s="129">
        <v>0</v>
      </c>
      <c r="C1148" s="129">
        <v>2064</v>
      </c>
      <c r="D1148" s="130" t="s">
        <v>407</v>
      </c>
      <c r="E1148" s="130" t="s">
        <v>407</v>
      </c>
      <c r="F1148" s="130" t="s">
        <v>235</v>
      </c>
      <c r="H1148" s="130">
        <v>8</v>
      </c>
    </row>
    <row r="1149" spans="1:24" x14ac:dyDescent="0.5">
      <c r="A1149" s="129" t="s">
        <v>409</v>
      </c>
      <c r="B1149" s="129">
        <v>0</v>
      </c>
      <c r="C1149" s="129">
        <v>2064</v>
      </c>
      <c r="D1149" s="130" t="s">
        <v>407</v>
      </c>
      <c r="E1149" s="130" t="s">
        <v>407</v>
      </c>
      <c r="F1149" s="130" t="s">
        <v>280</v>
      </c>
      <c r="H1149" s="130">
        <v>2</v>
      </c>
    </row>
    <row r="1150" spans="1:24" x14ac:dyDescent="0.5">
      <c r="A1150" s="129" t="s">
        <v>409</v>
      </c>
      <c r="B1150" s="129">
        <v>0</v>
      </c>
      <c r="C1150" s="129">
        <v>2064</v>
      </c>
      <c r="D1150" s="130" t="s">
        <v>407</v>
      </c>
      <c r="E1150" s="130" t="s">
        <v>407</v>
      </c>
      <c r="F1150" s="130" t="s">
        <v>387</v>
      </c>
      <c r="H1150" s="130">
        <v>4</v>
      </c>
    </row>
    <row r="1151" spans="1:24" x14ac:dyDescent="0.5">
      <c r="A1151" s="129" t="s">
        <v>409</v>
      </c>
      <c r="B1151" s="129">
        <v>0</v>
      </c>
      <c r="C1151" s="129">
        <v>2064</v>
      </c>
      <c r="D1151" s="130" t="s">
        <v>407</v>
      </c>
      <c r="E1151" s="130" t="s">
        <v>407</v>
      </c>
      <c r="F1151" s="130" t="s">
        <v>388</v>
      </c>
      <c r="H1151" s="130">
        <v>4</v>
      </c>
    </row>
    <row r="1152" spans="1:24" x14ac:dyDescent="0.5">
      <c r="A1152" s="129" t="s">
        <v>409</v>
      </c>
      <c r="B1152" s="129">
        <v>0</v>
      </c>
      <c r="C1152" s="129">
        <v>2064</v>
      </c>
      <c r="D1152" s="130" t="s">
        <v>407</v>
      </c>
      <c r="E1152" s="130" t="s">
        <v>407</v>
      </c>
      <c r="F1152" s="130" t="s">
        <v>389</v>
      </c>
      <c r="H1152" s="130">
        <v>4</v>
      </c>
    </row>
    <row r="1153" spans="1:24" x14ac:dyDescent="0.5">
      <c r="A1153" s="129" t="s">
        <v>409</v>
      </c>
      <c r="B1153" s="129">
        <v>0</v>
      </c>
      <c r="C1153" s="129">
        <v>2064</v>
      </c>
      <c r="D1153" s="130" t="s">
        <v>407</v>
      </c>
      <c r="E1153" s="130" t="s">
        <v>407</v>
      </c>
      <c r="F1153" s="130" t="s">
        <v>390</v>
      </c>
      <c r="H1153" s="130">
        <v>3</v>
      </c>
    </row>
    <row r="1154" spans="1:24" x14ac:dyDescent="0.5">
      <c r="A1154" s="129" t="s">
        <v>409</v>
      </c>
      <c r="B1154" s="129">
        <v>0</v>
      </c>
      <c r="C1154" s="129">
        <v>2064</v>
      </c>
      <c r="D1154" s="130" t="s">
        <v>407</v>
      </c>
      <c r="E1154" s="130" t="s">
        <v>407</v>
      </c>
      <c r="F1154" s="130" t="s">
        <v>392</v>
      </c>
      <c r="H1154" s="130">
        <v>1</v>
      </c>
    </row>
    <row r="1155" spans="1:24" x14ac:dyDescent="0.5">
      <c r="A1155" s="129" t="s">
        <v>409</v>
      </c>
      <c r="B1155" s="129">
        <v>0</v>
      </c>
      <c r="C1155" s="129">
        <v>2065</v>
      </c>
      <c r="D1155" s="130" t="s">
        <v>407</v>
      </c>
      <c r="E1155" s="130" t="s">
        <v>407</v>
      </c>
      <c r="F1155" s="130" t="s">
        <v>446</v>
      </c>
      <c r="H1155" s="130">
        <v>1</v>
      </c>
      <c r="I1155" s="130">
        <v>29224.421875</v>
      </c>
      <c r="L1155" s="130">
        <v>2615.576171875</v>
      </c>
      <c r="M1155" s="130">
        <v>3503.8564453125</v>
      </c>
      <c r="O1155" s="130">
        <v>-888.22766113281295</v>
      </c>
      <c r="P1155" s="130">
        <v>888.228271484375</v>
      </c>
      <c r="S1155" s="130">
        <v>1009.11065673828</v>
      </c>
      <c r="U1155" s="130">
        <v>5045.55322265625</v>
      </c>
      <c r="V1155" s="130">
        <v>4068.9150390625</v>
      </c>
      <c r="W1155" s="130">
        <v>4313.623046875</v>
      </c>
      <c r="X1155" s="130">
        <v>474.48333740234398</v>
      </c>
    </row>
    <row r="1156" spans="1:24" x14ac:dyDescent="0.5">
      <c r="A1156" s="129" t="s">
        <v>409</v>
      </c>
      <c r="B1156" s="129">
        <v>0</v>
      </c>
      <c r="C1156" s="129">
        <v>2065</v>
      </c>
      <c r="D1156" s="130" t="s">
        <v>407</v>
      </c>
      <c r="E1156" s="130" t="s">
        <v>407</v>
      </c>
      <c r="F1156" s="130" t="s">
        <v>373</v>
      </c>
      <c r="H1156" s="130">
        <v>1</v>
      </c>
    </row>
    <row r="1157" spans="1:24" x14ac:dyDescent="0.5">
      <c r="A1157" s="129" t="s">
        <v>409</v>
      </c>
      <c r="B1157" s="129">
        <v>0</v>
      </c>
      <c r="C1157" s="129">
        <v>2065</v>
      </c>
      <c r="D1157" s="130" t="s">
        <v>407</v>
      </c>
      <c r="E1157" s="130" t="s">
        <v>407</v>
      </c>
      <c r="F1157" s="130" t="s">
        <v>225</v>
      </c>
      <c r="H1157" s="130">
        <v>8</v>
      </c>
    </row>
    <row r="1158" spans="1:24" x14ac:dyDescent="0.5">
      <c r="A1158" s="129" t="s">
        <v>409</v>
      </c>
      <c r="B1158" s="129">
        <v>0</v>
      </c>
      <c r="C1158" s="129">
        <v>2065</v>
      </c>
      <c r="D1158" s="130" t="s">
        <v>407</v>
      </c>
      <c r="E1158" s="130" t="s">
        <v>407</v>
      </c>
      <c r="F1158" s="130" t="s">
        <v>230</v>
      </c>
      <c r="H1158" s="130">
        <v>8</v>
      </c>
    </row>
    <row r="1159" spans="1:24" x14ac:dyDescent="0.5">
      <c r="A1159" s="129" t="s">
        <v>409</v>
      </c>
      <c r="B1159" s="129">
        <v>0</v>
      </c>
      <c r="C1159" s="129">
        <v>2065</v>
      </c>
      <c r="D1159" s="130" t="s">
        <v>407</v>
      </c>
      <c r="E1159" s="130" t="s">
        <v>407</v>
      </c>
      <c r="F1159" s="130" t="s">
        <v>235</v>
      </c>
      <c r="H1159" s="130">
        <v>8</v>
      </c>
    </row>
    <row r="1160" spans="1:24" x14ac:dyDescent="0.5">
      <c r="A1160" s="129" t="s">
        <v>409</v>
      </c>
      <c r="B1160" s="129">
        <v>0</v>
      </c>
      <c r="C1160" s="129">
        <v>2065</v>
      </c>
      <c r="D1160" s="130" t="s">
        <v>407</v>
      </c>
      <c r="E1160" s="130" t="s">
        <v>407</v>
      </c>
      <c r="F1160" s="130" t="s">
        <v>387</v>
      </c>
      <c r="H1160" s="130">
        <v>4</v>
      </c>
    </row>
    <row r="1161" spans="1:24" x14ac:dyDescent="0.5">
      <c r="A1161" s="129" t="s">
        <v>409</v>
      </c>
      <c r="B1161" s="129">
        <v>0</v>
      </c>
      <c r="C1161" s="129">
        <v>2065</v>
      </c>
      <c r="D1161" s="130" t="s">
        <v>407</v>
      </c>
      <c r="E1161" s="130" t="s">
        <v>407</v>
      </c>
      <c r="F1161" s="130" t="s">
        <v>388</v>
      </c>
      <c r="H1161" s="130">
        <v>4</v>
      </c>
    </row>
    <row r="1162" spans="1:24" x14ac:dyDescent="0.5">
      <c r="A1162" s="129" t="s">
        <v>409</v>
      </c>
      <c r="B1162" s="129">
        <v>0</v>
      </c>
      <c r="C1162" s="129">
        <v>2065</v>
      </c>
      <c r="D1162" s="130" t="s">
        <v>407</v>
      </c>
      <c r="E1162" s="130" t="s">
        <v>407</v>
      </c>
      <c r="F1162" s="130" t="s">
        <v>389</v>
      </c>
      <c r="H1162" s="130">
        <v>4</v>
      </c>
    </row>
    <row r="1163" spans="1:24" x14ac:dyDescent="0.5">
      <c r="A1163" s="129" t="s">
        <v>409</v>
      </c>
      <c r="B1163" s="129">
        <v>0</v>
      </c>
      <c r="C1163" s="129">
        <v>2065</v>
      </c>
      <c r="D1163" s="130" t="s">
        <v>407</v>
      </c>
      <c r="E1163" s="130" t="s">
        <v>407</v>
      </c>
      <c r="F1163" s="130" t="s">
        <v>390</v>
      </c>
      <c r="H1163" s="130">
        <v>3</v>
      </c>
    </row>
    <row r="1164" spans="1:24" x14ac:dyDescent="0.5">
      <c r="A1164" s="129" t="s">
        <v>409</v>
      </c>
      <c r="B1164" s="129">
        <v>0</v>
      </c>
      <c r="C1164" s="129">
        <v>2065</v>
      </c>
      <c r="D1164" s="130" t="s">
        <v>407</v>
      </c>
      <c r="E1164" s="130" t="s">
        <v>407</v>
      </c>
      <c r="F1164" s="130" t="s">
        <v>392</v>
      </c>
      <c r="H1164" s="130">
        <v>1</v>
      </c>
    </row>
    <row r="1165" spans="1:24" x14ac:dyDescent="0.5">
      <c r="A1165" s="129" t="s">
        <v>409</v>
      </c>
      <c r="B1165" s="129">
        <v>0</v>
      </c>
      <c r="C1165" s="129">
        <v>2066</v>
      </c>
      <c r="D1165" s="130" t="s">
        <v>407</v>
      </c>
      <c r="E1165" s="130" t="s">
        <v>407</v>
      </c>
      <c r="F1165" s="130" t="s">
        <v>446</v>
      </c>
      <c r="H1165" s="130">
        <v>1</v>
      </c>
      <c r="I1165" s="130">
        <v>29867.357421875</v>
      </c>
      <c r="L1165" s="130">
        <v>-5.26123046875E-2</v>
      </c>
      <c r="M1165" s="130">
        <v>3503.8564453125</v>
      </c>
      <c r="O1165" s="130">
        <v>-888.22766113281295</v>
      </c>
      <c r="P1165" s="130">
        <v>6.103515625E-4</v>
      </c>
      <c r="S1165" s="130">
        <v>1009.11065673828</v>
      </c>
      <c r="U1165" s="130">
        <v>5045.55322265625</v>
      </c>
      <c r="V1165" s="130">
        <v>-0.5732421875</v>
      </c>
      <c r="W1165" s="130">
        <v>4313.623046875</v>
      </c>
      <c r="X1165" s="130">
        <v>244.13490295410199</v>
      </c>
    </row>
    <row r="1166" spans="1:24" x14ac:dyDescent="0.5">
      <c r="A1166" s="129" t="s">
        <v>409</v>
      </c>
      <c r="B1166" s="129">
        <v>0</v>
      </c>
      <c r="C1166" s="129">
        <v>2066</v>
      </c>
      <c r="D1166" s="130" t="s">
        <v>407</v>
      </c>
      <c r="E1166" s="130" t="s">
        <v>407</v>
      </c>
      <c r="F1166" s="130" t="s">
        <v>373</v>
      </c>
      <c r="H1166" s="130">
        <v>1</v>
      </c>
    </row>
    <row r="1167" spans="1:24" x14ac:dyDescent="0.5">
      <c r="A1167" s="129" t="s">
        <v>409</v>
      </c>
      <c r="B1167" s="129">
        <v>0</v>
      </c>
      <c r="C1167" s="129">
        <v>2066</v>
      </c>
      <c r="D1167" s="130" t="s">
        <v>407</v>
      </c>
      <c r="E1167" s="130" t="s">
        <v>407</v>
      </c>
      <c r="F1167" s="130" t="s">
        <v>230</v>
      </c>
      <c r="H1167" s="130">
        <v>8</v>
      </c>
    </row>
    <row r="1168" spans="1:24" x14ac:dyDescent="0.5">
      <c r="A1168" s="129" t="s">
        <v>409</v>
      </c>
      <c r="B1168" s="129">
        <v>0</v>
      </c>
      <c r="C1168" s="129">
        <v>2066</v>
      </c>
      <c r="D1168" s="130" t="s">
        <v>407</v>
      </c>
      <c r="E1168" s="130" t="s">
        <v>407</v>
      </c>
      <c r="F1168" s="130" t="s">
        <v>235</v>
      </c>
      <c r="H1168" s="130">
        <v>8</v>
      </c>
    </row>
    <row r="1169" spans="1:9" x14ac:dyDescent="0.5">
      <c r="A1169" s="129" t="s">
        <v>409</v>
      </c>
      <c r="B1169" s="129">
        <v>0</v>
      </c>
      <c r="C1169" s="129">
        <v>2066</v>
      </c>
      <c r="D1169" s="130" t="s">
        <v>407</v>
      </c>
      <c r="E1169" s="130" t="s">
        <v>407</v>
      </c>
      <c r="F1169" s="130" t="s">
        <v>387</v>
      </c>
      <c r="H1169" s="130">
        <v>4</v>
      </c>
    </row>
    <row r="1170" spans="1:9" x14ac:dyDescent="0.5">
      <c r="A1170" s="129" t="s">
        <v>409</v>
      </c>
      <c r="B1170" s="129">
        <v>0</v>
      </c>
      <c r="C1170" s="129">
        <v>2066</v>
      </c>
      <c r="D1170" s="130" t="s">
        <v>407</v>
      </c>
      <c r="E1170" s="130" t="s">
        <v>407</v>
      </c>
      <c r="F1170" s="130" t="s">
        <v>388</v>
      </c>
      <c r="H1170" s="130">
        <v>4</v>
      </c>
    </row>
    <row r="1171" spans="1:9" x14ac:dyDescent="0.5">
      <c r="A1171" s="129" t="s">
        <v>409</v>
      </c>
      <c r="B1171" s="129">
        <v>0</v>
      </c>
      <c r="C1171" s="129">
        <v>2066</v>
      </c>
      <c r="D1171" s="130" t="s">
        <v>407</v>
      </c>
      <c r="E1171" s="130" t="s">
        <v>407</v>
      </c>
      <c r="F1171" s="130" t="s">
        <v>389</v>
      </c>
      <c r="H1171" s="130">
        <v>4</v>
      </c>
    </row>
    <row r="1172" spans="1:9" x14ac:dyDescent="0.5">
      <c r="A1172" s="129" t="s">
        <v>409</v>
      </c>
      <c r="B1172" s="129">
        <v>0</v>
      </c>
      <c r="C1172" s="129">
        <v>2066</v>
      </c>
      <c r="D1172" s="130" t="s">
        <v>407</v>
      </c>
      <c r="E1172" s="130" t="s">
        <v>407</v>
      </c>
      <c r="F1172" s="130" t="s">
        <v>390</v>
      </c>
      <c r="H1172" s="130">
        <v>3</v>
      </c>
    </row>
    <row r="1173" spans="1:9" x14ac:dyDescent="0.5">
      <c r="A1173" s="129" t="s">
        <v>409</v>
      </c>
      <c r="B1173" s="129">
        <v>0</v>
      </c>
      <c r="C1173" s="129">
        <v>2066</v>
      </c>
      <c r="D1173" s="130" t="s">
        <v>407</v>
      </c>
      <c r="E1173" s="130" t="s">
        <v>407</v>
      </c>
      <c r="F1173" s="130" t="s">
        <v>392</v>
      </c>
      <c r="H1173" s="130">
        <v>1</v>
      </c>
    </row>
    <row r="1174" spans="1:9" x14ac:dyDescent="0.5">
      <c r="A1174" s="129" t="s">
        <v>409</v>
      </c>
      <c r="B1174" s="129">
        <v>0</v>
      </c>
      <c r="C1174" s="129">
        <v>2067</v>
      </c>
      <c r="D1174" s="130" t="s">
        <v>407</v>
      </c>
      <c r="E1174" s="130" t="s">
        <v>407</v>
      </c>
      <c r="F1174" s="130" t="s">
        <v>446</v>
      </c>
      <c r="H1174" s="130">
        <v>1</v>
      </c>
      <c r="I1174" s="130">
        <v>30524.439453125</v>
      </c>
    </row>
    <row r="1175" spans="1:9" x14ac:dyDescent="0.5">
      <c r="A1175" s="129" t="s">
        <v>409</v>
      </c>
      <c r="B1175" s="129">
        <v>0</v>
      </c>
      <c r="C1175" s="129">
        <v>2067</v>
      </c>
      <c r="D1175" s="130" t="s">
        <v>407</v>
      </c>
      <c r="E1175" s="130" t="s">
        <v>407</v>
      </c>
      <c r="F1175" s="130" t="s">
        <v>373</v>
      </c>
      <c r="H1175" s="130">
        <v>1</v>
      </c>
    </row>
    <row r="1176" spans="1:9" x14ac:dyDescent="0.5">
      <c r="A1176" s="129" t="s">
        <v>409</v>
      </c>
      <c r="B1176" s="129">
        <v>0</v>
      </c>
      <c r="C1176" s="129">
        <v>2067</v>
      </c>
      <c r="D1176" s="130" t="s">
        <v>407</v>
      </c>
      <c r="E1176" s="130" t="s">
        <v>407</v>
      </c>
      <c r="F1176" s="130" t="s">
        <v>230</v>
      </c>
      <c r="H1176" s="130">
        <v>8</v>
      </c>
    </row>
    <row r="1177" spans="1:9" x14ac:dyDescent="0.5">
      <c r="A1177" s="129" t="s">
        <v>409</v>
      </c>
      <c r="B1177" s="129">
        <v>0</v>
      </c>
      <c r="C1177" s="129">
        <v>2067</v>
      </c>
      <c r="D1177" s="130" t="s">
        <v>407</v>
      </c>
      <c r="E1177" s="130" t="s">
        <v>407</v>
      </c>
      <c r="F1177" s="130" t="s">
        <v>235</v>
      </c>
      <c r="H1177" s="130">
        <v>8</v>
      </c>
    </row>
    <row r="1178" spans="1:9" x14ac:dyDescent="0.5">
      <c r="A1178" s="129" t="s">
        <v>409</v>
      </c>
      <c r="B1178" s="129">
        <v>0</v>
      </c>
      <c r="C1178" s="129">
        <v>2067</v>
      </c>
      <c r="D1178" s="130" t="s">
        <v>407</v>
      </c>
      <c r="E1178" s="130" t="s">
        <v>407</v>
      </c>
      <c r="F1178" s="130" t="s">
        <v>387</v>
      </c>
      <c r="H1178" s="130">
        <v>4</v>
      </c>
    </row>
    <row r="1179" spans="1:9" x14ac:dyDescent="0.5">
      <c r="A1179" s="129" t="s">
        <v>409</v>
      </c>
      <c r="B1179" s="129">
        <v>0</v>
      </c>
      <c r="C1179" s="129">
        <v>2067</v>
      </c>
      <c r="D1179" s="130" t="s">
        <v>407</v>
      </c>
      <c r="E1179" s="130" t="s">
        <v>407</v>
      </c>
      <c r="F1179" s="130" t="s">
        <v>388</v>
      </c>
      <c r="H1179" s="130">
        <v>4</v>
      </c>
    </row>
    <row r="1180" spans="1:9" x14ac:dyDescent="0.5">
      <c r="A1180" s="129" t="s">
        <v>409</v>
      </c>
      <c r="B1180" s="129">
        <v>0</v>
      </c>
      <c r="C1180" s="129">
        <v>2067</v>
      </c>
      <c r="D1180" s="130" t="s">
        <v>407</v>
      </c>
      <c r="E1180" s="130" t="s">
        <v>407</v>
      </c>
      <c r="F1180" s="130" t="s">
        <v>389</v>
      </c>
      <c r="H1180" s="130">
        <v>4</v>
      </c>
    </row>
    <row r="1181" spans="1:9" x14ac:dyDescent="0.5">
      <c r="A1181" s="129" t="s">
        <v>409</v>
      </c>
      <c r="B1181" s="129">
        <v>0</v>
      </c>
      <c r="C1181" s="129">
        <v>2067</v>
      </c>
      <c r="D1181" s="130" t="s">
        <v>407</v>
      </c>
      <c r="E1181" s="130" t="s">
        <v>407</v>
      </c>
      <c r="F1181" s="130" t="s">
        <v>390</v>
      </c>
      <c r="H1181" s="130">
        <v>3</v>
      </c>
    </row>
    <row r="1182" spans="1:9" x14ac:dyDescent="0.5">
      <c r="A1182" s="129" t="s">
        <v>409</v>
      </c>
      <c r="B1182" s="129">
        <v>0</v>
      </c>
      <c r="C1182" s="129">
        <v>2067</v>
      </c>
      <c r="D1182" s="130" t="s">
        <v>407</v>
      </c>
      <c r="E1182" s="130" t="s">
        <v>407</v>
      </c>
      <c r="F1182" s="130" t="s">
        <v>392</v>
      </c>
      <c r="H1182" s="130">
        <v>1</v>
      </c>
    </row>
    <row r="1183" spans="1:9" x14ac:dyDescent="0.5">
      <c r="A1183" s="129" t="s">
        <v>409</v>
      </c>
      <c r="B1183" s="129">
        <v>0</v>
      </c>
      <c r="C1183" s="129">
        <v>2068</v>
      </c>
      <c r="D1183" s="130" t="s">
        <v>407</v>
      </c>
      <c r="E1183" s="130" t="s">
        <v>407</v>
      </c>
      <c r="F1183" s="130" t="s">
        <v>446</v>
      </c>
      <c r="H1183" s="130">
        <v>1</v>
      </c>
      <c r="I1183" s="130">
        <v>31195.9765625</v>
      </c>
    </row>
    <row r="1184" spans="1:9" x14ac:dyDescent="0.5">
      <c r="A1184" s="129" t="s">
        <v>409</v>
      </c>
      <c r="B1184" s="129">
        <v>0</v>
      </c>
      <c r="C1184" s="129">
        <v>2068</v>
      </c>
      <c r="D1184" s="130" t="s">
        <v>407</v>
      </c>
      <c r="E1184" s="130" t="s">
        <v>407</v>
      </c>
      <c r="F1184" s="130" t="s">
        <v>373</v>
      </c>
      <c r="H1184" s="130">
        <v>1</v>
      </c>
    </row>
    <row r="1185" spans="1:9" x14ac:dyDescent="0.5">
      <c r="A1185" s="129" t="s">
        <v>409</v>
      </c>
      <c r="B1185" s="129">
        <v>0</v>
      </c>
      <c r="C1185" s="129">
        <v>2068</v>
      </c>
      <c r="D1185" s="130" t="s">
        <v>407</v>
      </c>
      <c r="E1185" s="130" t="s">
        <v>407</v>
      </c>
      <c r="F1185" s="130" t="s">
        <v>235</v>
      </c>
      <c r="H1185" s="130">
        <v>8</v>
      </c>
    </row>
    <row r="1186" spans="1:9" x14ac:dyDescent="0.5">
      <c r="A1186" s="129" t="s">
        <v>409</v>
      </c>
      <c r="B1186" s="129">
        <v>0</v>
      </c>
      <c r="C1186" s="129">
        <v>2068</v>
      </c>
      <c r="D1186" s="130" t="s">
        <v>407</v>
      </c>
      <c r="E1186" s="130" t="s">
        <v>407</v>
      </c>
      <c r="F1186" s="130" t="s">
        <v>387</v>
      </c>
      <c r="H1186" s="130">
        <v>4</v>
      </c>
    </row>
    <row r="1187" spans="1:9" x14ac:dyDescent="0.5">
      <c r="A1187" s="129" t="s">
        <v>409</v>
      </c>
      <c r="B1187" s="129">
        <v>0</v>
      </c>
      <c r="C1187" s="129">
        <v>2068</v>
      </c>
      <c r="D1187" s="130" t="s">
        <v>407</v>
      </c>
      <c r="E1187" s="130" t="s">
        <v>407</v>
      </c>
      <c r="F1187" s="130" t="s">
        <v>388</v>
      </c>
      <c r="H1187" s="130">
        <v>4</v>
      </c>
    </row>
    <row r="1188" spans="1:9" x14ac:dyDescent="0.5">
      <c r="A1188" s="129" t="s">
        <v>409</v>
      </c>
      <c r="B1188" s="129">
        <v>0</v>
      </c>
      <c r="C1188" s="129">
        <v>2068</v>
      </c>
      <c r="D1188" s="130" t="s">
        <v>407</v>
      </c>
      <c r="E1188" s="130" t="s">
        <v>407</v>
      </c>
      <c r="F1188" s="130" t="s">
        <v>389</v>
      </c>
      <c r="H1188" s="130">
        <v>4</v>
      </c>
    </row>
    <row r="1189" spans="1:9" x14ac:dyDescent="0.5">
      <c r="A1189" s="129" t="s">
        <v>409</v>
      </c>
      <c r="B1189" s="129">
        <v>0</v>
      </c>
      <c r="C1189" s="129">
        <v>2068</v>
      </c>
      <c r="D1189" s="130" t="s">
        <v>407</v>
      </c>
      <c r="E1189" s="130" t="s">
        <v>407</v>
      </c>
      <c r="F1189" s="130" t="s">
        <v>390</v>
      </c>
      <c r="H1189" s="130">
        <v>3</v>
      </c>
    </row>
    <row r="1190" spans="1:9" x14ac:dyDescent="0.5">
      <c r="A1190" s="129" t="s">
        <v>409</v>
      </c>
      <c r="B1190" s="129">
        <v>0</v>
      </c>
      <c r="C1190" s="129">
        <v>2068</v>
      </c>
      <c r="D1190" s="130" t="s">
        <v>407</v>
      </c>
      <c r="E1190" s="130" t="s">
        <v>407</v>
      </c>
      <c r="F1190" s="130" t="s">
        <v>392</v>
      </c>
      <c r="H1190" s="130">
        <v>1</v>
      </c>
    </row>
    <row r="1191" spans="1:9" x14ac:dyDescent="0.5">
      <c r="A1191" s="129" t="s">
        <v>409</v>
      </c>
      <c r="B1191" s="129">
        <v>0</v>
      </c>
      <c r="C1191" s="129">
        <v>2069</v>
      </c>
      <c r="D1191" s="130" t="s">
        <v>407</v>
      </c>
      <c r="E1191" s="130" t="s">
        <v>407</v>
      </c>
      <c r="F1191" s="130" t="s">
        <v>446</v>
      </c>
      <c r="H1191" s="130">
        <v>1</v>
      </c>
      <c r="I1191" s="130">
        <v>31882.28515625</v>
      </c>
    </row>
    <row r="1192" spans="1:9" x14ac:dyDescent="0.5">
      <c r="A1192" s="129" t="s">
        <v>409</v>
      </c>
      <c r="B1192" s="129">
        <v>0</v>
      </c>
      <c r="C1192" s="129">
        <v>2069</v>
      </c>
      <c r="D1192" s="130" t="s">
        <v>407</v>
      </c>
      <c r="E1192" s="130" t="s">
        <v>407</v>
      </c>
      <c r="F1192" s="130" t="s">
        <v>373</v>
      </c>
      <c r="H1192" s="130">
        <v>1</v>
      </c>
    </row>
    <row r="1193" spans="1:9" x14ac:dyDescent="0.5">
      <c r="A1193" s="129" t="s">
        <v>409</v>
      </c>
      <c r="B1193" s="129">
        <v>0</v>
      </c>
      <c r="C1193" s="129">
        <v>2069</v>
      </c>
      <c r="D1193" s="130" t="s">
        <v>407</v>
      </c>
      <c r="E1193" s="130" t="s">
        <v>407</v>
      </c>
      <c r="F1193" s="130" t="s">
        <v>235</v>
      </c>
      <c r="H1193" s="130">
        <v>8</v>
      </c>
    </row>
    <row r="1194" spans="1:9" x14ac:dyDescent="0.5">
      <c r="A1194" s="129" t="s">
        <v>409</v>
      </c>
      <c r="B1194" s="129">
        <v>0</v>
      </c>
      <c r="C1194" s="129">
        <v>2069</v>
      </c>
      <c r="D1194" s="130" t="s">
        <v>407</v>
      </c>
      <c r="E1194" s="130" t="s">
        <v>407</v>
      </c>
      <c r="F1194" s="130" t="s">
        <v>387</v>
      </c>
      <c r="H1194" s="130">
        <v>4</v>
      </c>
    </row>
    <row r="1195" spans="1:9" x14ac:dyDescent="0.5">
      <c r="A1195" s="129" t="s">
        <v>409</v>
      </c>
      <c r="B1195" s="129">
        <v>0</v>
      </c>
      <c r="C1195" s="129">
        <v>2069</v>
      </c>
      <c r="D1195" s="130" t="s">
        <v>407</v>
      </c>
      <c r="E1195" s="130" t="s">
        <v>407</v>
      </c>
      <c r="F1195" s="130" t="s">
        <v>388</v>
      </c>
      <c r="H1195" s="130">
        <v>4</v>
      </c>
    </row>
    <row r="1196" spans="1:9" x14ac:dyDescent="0.5">
      <c r="A1196" s="129" t="s">
        <v>409</v>
      </c>
      <c r="B1196" s="129">
        <v>0</v>
      </c>
      <c r="C1196" s="129">
        <v>2069</v>
      </c>
      <c r="D1196" s="130" t="s">
        <v>407</v>
      </c>
      <c r="E1196" s="130" t="s">
        <v>407</v>
      </c>
      <c r="F1196" s="130" t="s">
        <v>389</v>
      </c>
      <c r="H1196" s="130">
        <v>4</v>
      </c>
    </row>
    <row r="1197" spans="1:9" x14ac:dyDescent="0.5">
      <c r="A1197" s="129" t="s">
        <v>409</v>
      </c>
      <c r="B1197" s="129">
        <v>0</v>
      </c>
      <c r="C1197" s="129">
        <v>2069</v>
      </c>
      <c r="D1197" s="130" t="s">
        <v>407</v>
      </c>
      <c r="E1197" s="130" t="s">
        <v>407</v>
      </c>
      <c r="F1197" s="130" t="s">
        <v>390</v>
      </c>
      <c r="H1197" s="130">
        <v>3</v>
      </c>
    </row>
    <row r="1198" spans="1:9" x14ac:dyDescent="0.5">
      <c r="A1198" s="129" t="s">
        <v>409</v>
      </c>
      <c r="B1198" s="129">
        <v>0</v>
      </c>
      <c r="C1198" s="129">
        <v>2069</v>
      </c>
      <c r="D1198" s="130" t="s">
        <v>407</v>
      </c>
      <c r="E1198" s="130" t="s">
        <v>407</v>
      </c>
      <c r="F1198" s="130" t="s">
        <v>392</v>
      </c>
      <c r="H1198" s="130">
        <v>1</v>
      </c>
    </row>
    <row r="1199" spans="1:9" x14ac:dyDescent="0.5">
      <c r="A1199" s="129" t="s">
        <v>409</v>
      </c>
      <c r="B1199" s="129">
        <v>0</v>
      </c>
      <c r="C1199" s="129">
        <v>2070</v>
      </c>
      <c r="D1199" s="130" t="s">
        <v>407</v>
      </c>
      <c r="E1199" s="130" t="s">
        <v>407</v>
      </c>
      <c r="F1199" s="130" t="s">
        <v>446</v>
      </c>
      <c r="H1199" s="130">
        <v>1</v>
      </c>
      <c r="I1199" s="130">
        <v>32583.693359375</v>
      </c>
    </row>
    <row r="1200" spans="1:9" x14ac:dyDescent="0.5">
      <c r="A1200" s="129" t="s">
        <v>409</v>
      </c>
      <c r="B1200" s="129">
        <v>0</v>
      </c>
      <c r="C1200" s="129">
        <v>2070</v>
      </c>
      <c r="D1200" s="130" t="s">
        <v>407</v>
      </c>
      <c r="E1200" s="130" t="s">
        <v>407</v>
      </c>
      <c r="F1200" s="130" t="s">
        <v>373</v>
      </c>
      <c r="H1200" s="130">
        <v>1</v>
      </c>
    </row>
    <row r="1201" spans="1:9" x14ac:dyDescent="0.5">
      <c r="A1201" s="129" t="s">
        <v>409</v>
      </c>
      <c r="B1201" s="129">
        <v>0</v>
      </c>
      <c r="C1201" s="129">
        <v>2070</v>
      </c>
      <c r="D1201" s="130" t="s">
        <v>407</v>
      </c>
      <c r="E1201" s="130" t="s">
        <v>407</v>
      </c>
      <c r="F1201" s="130" t="s">
        <v>387</v>
      </c>
      <c r="H1201" s="130">
        <v>4</v>
      </c>
    </row>
    <row r="1202" spans="1:9" x14ac:dyDescent="0.5">
      <c r="A1202" s="129" t="s">
        <v>409</v>
      </c>
      <c r="B1202" s="129">
        <v>0</v>
      </c>
      <c r="C1202" s="129">
        <v>2070</v>
      </c>
      <c r="D1202" s="130" t="s">
        <v>407</v>
      </c>
      <c r="E1202" s="130" t="s">
        <v>407</v>
      </c>
      <c r="F1202" s="130" t="s">
        <v>388</v>
      </c>
      <c r="H1202" s="130">
        <v>4</v>
      </c>
    </row>
    <row r="1203" spans="1:9" x14ac:dyDescent="0.5">
      <c r="A1203" s="129" t="s">
        <v>409</v>
      </c>
      <c r="B1203" s="129">
        <v>0</v>
      </c>
      <c r="C1203" s="129">
        <v>2070</v>
      </c>
      <c r="D1203" s="130" t="s">
        <v>407</v>
      </c>
      <c r="E1203" s="130" t="s">
        <v>407</v>
      </c>
      <c r="F1203" s="130" t="s">
        <v>389</v>
      </c>
      <c r="H1203" s="130">
        <v>4</v>
      </c>
    </row>
    <row r="1204" spans="1:9" x14ac:dyDescent="0.5">
      <c r="A1204" s="129" t="s">
        <v>409</v>
      </c>
      <c r="B1204" s="129">
        <v>0</v>
      </c>
      <c r="C1204" s="129">
        <v>2070</v>
      </c>
      <c r="D1204" s="130" t="s">
        <v>407</v>
      </c>
      <c r="E1204" s="130" t="s">
        <v>407</v>
      </c>
      <c r="F1204" s="130" t="s">
        <v>390</v>
      </c>
      <c r="H1204" s="130">
        <v>3</v>
      </c>
    </row>
    <row r="1205" spans="1:9" x14ac:dyDescent="0.5">
      <c r="A1205" s="129" t="s">
        <v>409</v>
      </c>
      <c r="B1205" s="129">
        <v>0</v>
      </c>
      <c r="C1205" s="129">
        <v>2070</v>
      </c>
      <c r="D1205" s="130" t="s">
        <v>407</v>
      </c>
      <c r="E1205" s="130" t="s">
        <v>407</v>
      </c>
      <c r="F1205" s="130" t="s">
        <v>392</v>
      </c>
      <c r="H1205" s="130">
        <v>1</v>
      </c>
    </row>
    <row r="1206" spans="1:9" x14ac:dyDescent="0.5">
      <c r="A1206" s="129" t="s">
        <v>409</v>
      </c>
      <c r="B1206" s="129">
        <v>0</v>
      </c>
      <c r="C1206" s="129">
        <v>2071</v>
      </c>
      <c r="D1206" s="130" t="s">
        <v>407</v>
      </c>
      <c r="E1206" s="130" t="s">
        <v>407</v>
      </c>
      <c r="F1206" s="130" t="s">
        <v>446</v>
      </c>
      <c r="H1206" s="130">
        <v>1</v>
      </c>
      <c r="I1206" s="130">
        <v>33300.53515625</v>
      </c>
    </row>
    <row r="1207" spans="1:9" x14ac:dyDescent="0.5">
      <c r="A1207" s="129" t="s">
        <v>409</v>
      </c>
      <c r="B1207" s="129">
        <v>0</v>
      </c>
      <c r="C1207" s="129">
        <v>2071</v>
      </c>
      <c r="D1207" s="130" t="s">
        <v>407</v>
      </c>
      <c r="E1207" s="130" t="s">
        <v>407</v>
      </c>
      <c r="F1207" s="130" t="s">
        <v>387</v>
      </c>
      <c r="H1207" s="130">
        <v>4</v>
      </c>
    </row>
    <row r="1208" spans="1:9" x14ac:dyDescent="0.5">
      <c r="A1208" s="129" t="s">
        <v>409</v>
      </c>
      <c r="B1208" s="129">
        <v>0</v>
      </c>
      <c r="C1208" s="129">
        <v>2071</v>
      </c>
      <c r="D1208" s="130" t="s">
        <v>407</v>
      </c>
      <c r="E1208" s="130" t="s">
        <v>407</v>
      </c>
      <c r="F1208" s="130" t="s">
        <v>388</v>
      </c>
      <c r="H1208" s="130">
        <v>4</v>
      </c>
    </row>
    <row r="1209" spans="1:9" x14ac:dyDescent="0.5">
      <c r="A1209" s="129" t="s">
        <v>409</v>
      </c>
      <c r="B1209" s="129">
        <v>0</v>
      </c>
      <c r="C1209" s="129">
        <v>2071</v>
      </c>
      <c r="D1209" s="130" t="s">
        <v>407</v>
      </c>
      <c r="E1209" s="130" t="s">
        <v>407</v>
      </c>
      <c r="F1209" s="130" t="s">
        <v>389</v>
      </c>
      <c r="H1209" s="130">
        <v>4</v>
      </c>
    </row>
    <row r="1210" spans="1:9" x14ac:dyDescent="0.5">
      <c r="A1210" s="129" t="s">
        <v>409</v>
      </c>
      <c r="B1210" s="129">
        <v>0</v>
      </c>
      <c r="C1210" s="129">
        <v>2071</v>
      </c>
      <c r="D1210" s="130" t="s">
        <v>407</v>
      </c>
      <c r="E1210" s="130" t="s">
        <v>407</v>
      </c>
      <c r="F1210" s="130" t="s">
        <v>390</v>
      </c>
      <c r="H1210" s="130">
        <v>3</v>
      </c>
    </row>
    <row r="1211" spans="1:9" x14ac:dyDescent="0.5">
      <c r="A1211" s="129" t="s">
        <v>409</v>
      </c>
      <c r="B1211" s="129">
        <v>0</v>
      </c>
      <c r="C1211" s="129">
        <v>2071</v>
      </c>
      <c r="D1211" s="130" t="s">
        <v>407</v>
      </c>
      <c r="E1211" s="130" t="s">
        <v>407</v>
      </c>
      <c r="F1211" s="130" t="s">
        <v>392</v>
      </c>
      <c r="H1211" s="130">
        <v>1</v>
      </c>
    </row>
    <row r="1212" spans="1:9" x14ac:dyDescent="0.5">
      <c r="A1212" s="129" t="s">
        <v>409</v>
      </c>
      <c r="B1212" s="129">
        <v>0</v>
      </c>
      <c r="C1212" s="129">
        <v>2072</v>
      </c>
      <c r="D1212" s="130" t="s">
        <v>407</v>
      </c>
      <c r="E1212" s="130" t="s">
        <v>407</v>
      </c>
      <c r="F1212" s="130" t="s">
        <v>446</v>
      </c>
      <c r="H1212" s="130">
        <v>1</v>
      </c>
      <c r="I1212" s="130">
        <v>34033.14453125</v>
      </c>
    </row>
    <row r="1213" spans="1:9" x14ac:dyDescent="0.5">
      <c r="A1213" s="129" t="s">
        <v>409</v>
      </c>
      <c r="B1213" s="129">
        <v>0</v>
      </c>
      <c r="C1213" s="129">
        <v>2072</v>
      </c>
      <c r="D1213" s="130" t="s">
        <v>407</v>
      </c>
      <c r="E1213" s="130" t="s">
        <v>407</v>
      </c>
      <c r="F1213" s="130" t="s">
        <v>387</v>
      </c>
      <c r="H1213" s="130">
        <v>4</v>
      </c>
    </row>
    <row r="1214" spans="1:9" x14ac:dyDescent="0.5">
      <c r="A1214" s="129" t="s">
        <v>409</v>
      </c>
      <c r="B1214" s="129">
        <v>0</v>
      </c>
      <c r="C1214" s="129">
        <v>2072</v>
      </c>
      <c r="D1214" s="130" t="s">
        <v>407</v>
      </c>
      <c r="E1214" s="130" t="s">
        <v>407</v>
      </c>
      <c r="F1214" s="130" t="s">
        <v>388</v>
      </c>
      <c r="H1214" s="130">
        <v>4</v>
      </c>
    </row>
    <row r="1215" spans="1:9" x14ac:dyDescent="0.5">
      <c r="A1215" s="129" t="s">
        <v>409</v>
      </c>
      <c r="B1215" s="129">
        <v>0</v>
      </c>
      <c r="C1215" s="129">
        <v>2072</v>
      </c>
      <c r="D1215" s="130" t="s">
        <v>407</v>
      </c>
      <c r="E1215" s="130" t="s">
        <v>407</v>
      </c>
      <c r="F1215" s="130" t="s">
        <v>389</v>
      </c>
      <c r="H1215" s="130">
        <v>4</v>
      </c>
    </row>
    <row r="1216" spans="1:9" x14ac:dyDescent="0.5">
      <c r="A1216" s="129" t="s">
        <v>409</v>
      </c>
      <c r="B1216" s="129">
        <v>0</v>
      </c>
      <c r="C1216" s="129">
        <v>2072</v>
      </c>
      <c r="D1216" s="130" t="s">
        <v>407</v>
      </c>
      <c r="E1216" s="130" t="s">
        <v>407</v>
      </c>
      <c r="F1216" s="130" t="s">
        <v>390</v>
      </c>
      <c r="H1216" s="130">
        <v>3</v>
      </c>
    </row>
    <row r="1217" spans="1:9" x14ac:dyDescent="0.5">
      <c r="A1217" s="129" t="s">
        <v>409</v>
      </c>
      <c r="B1217" s="129">
        <v>0</v>
      </c>
      <c r="C1217" s="129">
        <v>2072</v>
      </c>
      <c r="D1217" s="130" t="s">
        <v>407</v>
      </c>
      <c r="E1217" s="130" t="s">
        <v>407</v>
      </c>
      <c r="F1217" s="130" t="s">
        <v>392</v>
      </c>
      <c r="H1217" s="130">
        <v>1</v>
      </c>
    </row>
    <row r="1218" spans="1:9" x14ac:dyDescent="0.5">
      <c r="A1218" s="129" t="s">
        <v>409</v>
      </c>
      <c r="B1218" s="129">
        <v>0</v>
      </c>
      <c r="C1218" s="129">
        <v>2073</v>
      </c>
      <c r="D1218" s="130" t="s">
        <v>407</v>
      </c>
      <c r="E1218" s="130" t="s">
        <v>407</v>
      </c>
      <c r="F1218" s="130" t="s">
        <v>446</v>
      </c>
      <c r="H1218" s="130">
        <v>1</v>
      </c>
      <c r="I1218" s="130">
        <v>34781.87109375</v>
      </c>
    </row>
    <row r="1219" spans="1:9" x14ac:dyDescent="0.5">
      <c r="A1219" s="129" t="s">
        <v>409</v>
      </c>
      <c r="B1219" s="129">
        <v>0</v>
      </c>
      <c r="C1219" s="129">
        <v>2073</v>
      </c>
      <c r="D1219" s="130" t="s">
        <v>407</v>
      </c>
      <c r="E1219" s="130" t="s">
        <v>407</v>
      </c>
      <c r="F1219" s="130" t="s">
        <v>387</v>
      </c>
      <c r="H1219" s="130">
        <v>4</v>
      </c>
    </row>
    <row r="1220" spans="1:9" x14ac:dyDescent="0.5">
      <c r="A1220" s="129" t="s">
        <v>409</v>
      </c>
      <c r="B1220" s="129">
        <v>0</v>
      </c>
      <c r="C1220" s="129">
        <v>2073</v>
      </c>
      <c r="D1220" s="130" t="s">
        <v>407</v>
      </c>
      <c r="E1220" s="130" t="s">
        <v>407</v>
      </c>
      <c r="F1220" s="130" t="s">
        <v>388</v>
      </c>
      <c r="H1220" s="130">
        <v>4</v>
      </c>
    </row>
    <row r="1221" spans="1:9" x14ac:dyDescent="0.5">
      <c r="A1221" s="129" t="s">
        <v>409</v>
      </c>
      <c r="B1221" s="129">
        <v>0</v>
      </c>
      <c r="C1221" s="129">
        <v>2073</v>
      </c>
      <c r="D1221" s="130" t="s">
        <v>407</v>
      </c>
      <c r="E1221" s="130" t="s">
        <v>407</v>
      </c>
      <c r="F1221" s="130" t="s">
        <v>389</v>
      </c>
      <c r="H1221" s="130">
        <v>4</v>
      </c>
    </row>
    <row r="1222" spans="1:9" x14ac:dyDescent="0.5">
      <c r="A1222" s="129" t="s">
        <v>409</v>
      </c>
      <c r="B1222" s="129">
        <v>0</v>
      </c>
      <c r="C1222" s="129">
        <v>2073</v>
      </c>
      <c r="D1222" s="130" t="s">
        <v>407</v>
      </c>
      <c r="E1222" s="130" t="s">
        <v>407</v>
      </c>
      <c r="F1222" s="130" t="s">
        <v>390</v>
      </c>
      <c r="H1222" s="130">
        <v>3</v>
      </c>
    </row>
    <row r="1223" spans="1:9" x14ac:dyDescent="0.5">
      <c r="A1223" s="129" t="s">
        <v>409</v>
      </c>
      <c r="B1223" s="129">
        <v>0</v>
      </c>
      <c r="C1223" s="129">
        <v>2073</v>
      </c>
      <c r="D1223" s="130" t="s">
        <v>407</v>
      </c>
      <c r="E1223" s="130" t="s">
        <v>407</v>
      </c>
      <c r="F1223" s="130" t="s">
        <v>392</v>
      </c>
      <c r="H1223" s="130">
        <v>1</v>
      </c>
    </row>
    <row r="1224" spans="1:9" x14ac:dyDescent="0.5">
      <c r="A1224" s="129" t="s">
        <v>409</v>
      </c>
      <c r="B1224" s="129">
        <v>0</v>
      </c>
      <c r="C1224" s="129">
        <v>2074</v>
      </c>
      <c r="D1224" s="130" t="s">
        <v>407</v>
      </c>
      <c r="E1224" s="130" t="s">
        <v>407</v>
      </c>
      <c r="F1224" s="130" t="s">
        <v>446</v>
      </c>
      <c r="H1224" s="130">
        <v>1</v>
      </c>
      <c r="I1224" s="130">
        <v>35547.0703125</v>
      </c>
    </row>
    <row r="1225" spans="1:9" x14ac:dyDescent="0.5">
      <c r="A1225" s="129" t="s">
        <v>409</v>
      </c>
      <c r="B1225" s="129">
        <v>0</v>
      </c>
      <c r="C1225" s="129">
        <v>2074</v>
      </c>
      <c r="D1225" s="130" t="s">
        <v>407</v>
      </c>
      <c r="E1225" s="130" t="s">
        <v>407</v>
      </c>
      <c r="F1225" s="130" t="s">
        <v>387</v>
      </c>
      <c r="H1225" s="130">
        <v>4</v>
      </c>
    </row>
    <row r="1226" spans="1:9" x14ac:dyDescent="0.5">
      <c r="A1226" s="129" t="s">
        <v>409</v>
      </c>
      <c r="B1226" s="129">
        <v>0</v>
      </c>
      <c r="C1226" s="129">
        <v>2074</v>
      </c>
      <c r="D1226" s="130" t="s">
        <v>407</v>
      </c>
      <c r="E1226" s="130" t="s">
        <v>407</v>
      </c>
      <c r="F1226" s="130" t="s">
        <v>388</v>
      </c>
      <c r="H1226" s="130">
        <v>4</v>
      </c>
    </row>
    <row r="1227" spans="1:9" x14ac:dyDescent="0.5">
      <c r="A1227" s="129" t="s">
        <v>409</v>
      </c>
      <c r="B1227" s="129">
        <v>0</v>
      </c>
      <c r="C1227" s="129">
        <v>2074</v>
      </c>
      <c r="D1227" s="130" t="s">
        <v>407</v>
      </c>
      <c r="E1227" s="130" t="s">
        <v>407</v>
      </c>
      <c r="F1227" s="130" t="s">
        <v>389</v>
      </c>
      <c r="H1227" s="130">
        <v>4</v>
      </c>
    </row>
    <row r="1228" spans="1:9" x14ac:dyDescent="0.5">
      <c r="A1228" s="129" t="s">
        <v>409</v>
      </c>
      <c r="B1228" s="129">
        <v>0</v>
      </c>
      <c r="C1228" s="129">
        <v>2074</v>
      </c>
      <c r="D1228" s="130" t="s">
        <v>407</v>
      </c>
      <c r="E1228" s="130" t="s">
        <v>407</v>
      </c>
      <c r="F1228" s="130" t="s">
        <v>390</v>
      </c>
      <c r="H1228" s="130">
        <v>3</v>
      </c>
    </row>
    <row r="1229" spans="1:9" x14ac:dyDescent="0.5">
      <c r="A1229" s="129" t="s">
        <v>409</v>
      </c>
      <c r="B1229" s="129">
        <v>0</v>
      </c>
      <c r="C1229" s="129">
        <v>2074</v>
      </c>
      <c r="D1229" s="130" t="s">
        <v>407</v>
      </c>
      <c r="E1229" s="130" t="s">
        <v>407</v>
      </c>
      <c r="F1229" s="130" t="s">
        <v>392</v>
      </c>
      <c r="H1229" s="130">
        <v>1</v>
      </c>
    </row>
    <row r="1230" spans="1:9" x14ac:dyDescent="0.5">
      <c r="A1230" s="129" t="s">
        <v>409</v>
      </c>
      <c r="B1230" s="129">
        <v>0</v>
      </c>
      <c r="C1230" s="129">
        <v>2075</v>
      </c>
      <c r="D1230" s="130" t="s">
        <v>407</v>
      </c>
      <c r="E1230" s="130" t="s">
        <v>407</v>
      </c>
      <c r="F1230" s="130" t="s">
        <v>446</v>
      </c>
      <c r="H1230" s="130">
        <v>1</v>
      </c>
      <c r="I1230" s="130">
        <v>36329.10546875</v>
      </c>
    </row>
    <row r="1231" spans="1:9" x14ac:dyDescent="0.5">
      <c r="A1231" s="129" t="s">
        <v>409</v>
      </c>
      <c r="B1231" s="129">
        <v>0</v>
      </c>
      <c r="C1231" s="129">
        <v>2075</v>
      </c>
      <c r="D1231" s="130" t="s">
        <v>407</v>
      </c>
      <c r="E1231" s="130" t="s">
        <v>407</v>
      </c>
      <c r="F1231" s="130" t="s">
        <v>387</v>
      </c>
      <c r="H1231" s="130">
        <v>4</v>
      </c>
    </row>
    <row r="1232" spans="1:9" x14ac:dyDescent="0.5">
      <c r="A1232" s="129" t="s">
        <v>409</v>
      </c>
      <c r="B1232" s="129">
        <v>0</v>
      </c>
      <c r="C1232" s="129">
        <v>2075</v>
      </c>
      <c r="D1232" s="130" t="s">
        <v>407</v>
      </c>
      <c r="E1232" s="130" t="s">
        <v>407</v>
      </c>
      <c r="F1232" s="130" t="s">
        <v>388</v>
      </c>
      <c r="H1232" s="130">
        <v>4</v>
      </c>
    </row>
    <row r="1233" spans="1:9" x14ac:dyDescent="0.5">
      <c r="A1233" s="129" t="s">
        <v>409</v>
      </c>
      <c r="B1233" s="129">
        <v>0</v>
      </c>
      <c r="C1233" s="129">
        <v>2075</v>
      </c>
      <c r="D1233" s="130" t="s">
        <v>407</v>
      </c>
      <c r="E1233" s="130" t="s">
        <v>407</v>
      </c>
      <c r="F1233" s="130" t="s">
        <v>389</v>
      </c>
      <c r="H1233" s="130">
        <v>4</v>
      </c>
    </row>
    <row r="1234" spans="1:9" x14ac:dyDescent="0.5">
      <c r="A1234" s="129" t="s">
        <v>409</v>
      </c>
      <c r="B1234" s="129">
        <v>0</v>
      </c>
      <c r="C1234" s="129">
        <v>2075</v>
      </c>
      <c r="D1234" s="130" t="s">
        <v>407</v>
      </c>
      <c r="E1234" s="130" t="s">
        <v>407</v>
      </c>
      <c r="F1234" s="130" t="s">
        <v>390</v>
      </c>
      <c r="H1234" s="130">
        <v>3</v>
      </c>
    </row>
    <row r="1235" spans="1:9" x14ac:dyDescent="0.5">
      <c r="A1235" s="129" t="s">
        <v>409</v>
      </c>
      <c r="B1235" s="129">
        <v>0</v>
      </c>
      <c r="C1235" s="129">
        <v>2075</v>
      </c>
      <c r="D1235" s="130" t="s">
        <v>407</v>
      </c>
      <c r="E1235" s="130" t="s">
        <v>407</v>
      </c>
      <c r="F1235" s="130" t="s">
        <v>392</v>
      </c>
      <c r="H1235" s="130">
        <v>1</v>
      </c>
    </row>
    <row r="1236" spans="1:9" x14ac:dyDescent="0.5">
      <c r="A1236" s="129" t="s">
        <v>409</v>
      </c>
      <c r="B1236" s="129">
        <v>0</v>
      </c>
      <c r="C1236" s="129">
        <v>2076</v>
      </c>
      <c r="D1236" s="130" t="s">
        <v>407</v>
      </c>
      <c r="E1236" s="130" t="s">
        <v>407</v>
      </c>
      <c r="F1236" s="130" t="s">
        <v>446</v>
      </c>
      <c r="H1236" s="130">
        <v>1</v>
      </c>
      <c r="I1236" s="130">
        <v>37128.34375</v>
      </c>
    </row>
    <row r="1237" spans="1:9" x14ac:dyDescent="0.5">
      <c r="A1237" s="129" t="s">
        <v>409</v>
      </c>
      <c r="B1237" s="129">
        <v>0</v>
      </c>
      <c r="C1237" s="129">
        <v>2076</v>
      </c>
      <c r="D1237" s="130" t="s">
        <v>407</v>
      </c>
      <c r="E1237" s="130" t="s">
        <v>407</v>
      </c>
      <c r="F1237" s="130" t="s">
        <v>387</v>
      </c>
      <c r="H1237" s="130">
        <v>4</v>
      </c>
    </row>
    <row r="1238" spans="1:9" x14ac:dyDescent="0.5">
      <c r="A1238" s="129" t="s">
        <v>409</v>
      </c>
      <c r="B1238" s="129">
        <v>0</v>
      </c>
      <c r="C1238" s="129">
        <v>2076</v>
      </c>
      <c r="D1238" s="130" t="s">
        <v>407</v>
      </c>
      <c r="E1238" s="130" t="s">
        <v>407</v>
      </c>
      <c r="F1238" s="130" t="s">
        <v>388</v>
      </c>
      <c r="H1238" s="130">
        <v>4</v>
      </c>
    </row>
    <row r="1239" spans="1:9" x14ac:dyDescent="0.5">
      <c r="A1239" s="129" t="s">
        <v>409</v>
      </c>
      <c r="B1239" s="129">
        <v>0</v>
      </c>
      <c r="C1239" s="129">
        <v>2076</v>
      </c>
      <c r="D1239" s="130" t="s">
        <v>407</v>
      </c>
      <c r="E1239" s="130" t="s">
        <v>407</v>
      </c>
      <c r="F1239" s="130" t="s">
        <v>389</v>
      </c>
      <c r="H1239" s="130">
        <v>4</v>
      </c>
    </row>
    <row r="1240" spans="1:9" x14ac:dyDescent="0.5">
      <c r="A1240" s="129" t="s">
        <v>409</v>
      </c>
      <c r="B1240" s="129">
        <v>0</v>
      </c>
      <c r="C1240" s="129">
        <v>2076</v>
      </c>
      <c r="D1240" s="130" t="s">
        <v>407</v>
      </c>
      <c r="E1240" s="130" t="s">
        <v>407</v>
      </c>
      <c r="F1240" s="130" t="s">
        <v>390</v>
      </c>
      <c r="H1240" s="130">
        <v>3</v>
      </c>
    </row>
    <row r="1241" spans="1:9" x14ac:dyDescent="0.5">
      <c r="A1241" s="129" t="s">
        <v>409</v>
      </c>
      <c r="B1241" s="129">
        <v>0</v>
      </c>
      <c r="C1241" s="129">
        <v>2076</v>
      </c>
      <c r="D1241" s="130" t="s">
        <v>407</v>
      </c>
      <c r="E1241" s="130" t="s">
        <v>407</v>
      </c>
      <c r="F1241" s="130" t="s">
        <v>392</v>
      </c>
      <c r="H1241" s="130">
        <v>1</v>
      </c>
    </row>
    <row r="1242" spans="1:9" x14ac:dyDescent="0.5">
      <c r="A1242" s="129" t="s">
        <v>409</v>
      </c>
      <c r="B1242" s="129">
        <v>0</v>
      </c>
      <c r="C1242" s="129">
        <v>2077</v>
      </c>
      <c r="D1242" s="130" t="s">
        <v>407</v>
      </c>
      <c r="E1242" s="130" t="s">
        <v>407</v>
      </c>
      <c r="F1242" s="130" t="s">
        <v>446</v>
      </c>
      <c r="H1242" s="130">
        <v>1</v>
      </c>
      <c r="I1242" s="130">
        <v>37945.16796875</v>
      </c>
    </row>
    <row r="1243" spans="1:9" x14ac:dyDescent="0.5">
      <c r="A1243" s="129" t="s">
        <v>409</v>
      </c>
      <c r="B1243" s="129">
        <v>0</v>
      </c>
      <c r="C1243" s="129">
        <v>2077</v>
      </c>
      <c r="D1243" s="130" t="s">
        <v>407</v>
      </c>
      <c r="E1243" s="130" t="s">
        <v>407</v>
      </c>
      <c r="F1243" s="130" t="s">
        <v>387</v>
      </c>
      <c r="H1243" s="130">
        <v>4</v>
      </c>
    </row>
    <row r="1244" spans="1:9" x14ac:dyDescent="0.5">
      <c r="A1244" s="129" t="s">
        <v>409</v>
      </c>
      <c r="B1244" s="129">
        <v>0</v>
      </c>
      <c r="C1244" s="129">
        <v>2077</v>
      </c>
      <c r="D1244" s="130" t="s">
        <v>407</v>
      </c>
      <c r="E1244" s="130" t="s">
        <v>407</v>
      </c>
      <c r="F1244" s="130" t="s">
        <v>388</v>
      </c>
      <c r="H1244" s="130">
        <v>4</v>
      </c>
    </row>
    <row r="1245" spans="1:9" x14ac:dyDescent="0.5">
      <c r="A1245" s="129" t="s">
        <v>409</v>
      </c>
      <c r="B1245" s="129">
        <v>0</v>
      </c>
      <c r="C1245" s="129">
        <v>2077</v>
      </c>
      <c r="D1245" s="130" t="s">
        <v>407</v>
      </c>
      <c r="E1245" s="130" t="s">
        <v>407</v>
      </c>
      <c r="F1245" s="130" t="s">
        <v>389</v>
      </c>
      <c r="H1245" s="130">
        <v>4</v>
      </c>
    </row>
    <row r="1246" spans="1:9" x14ac:dyDescent="0.5">
      <c r="A1246" s="129" t="s">
        <v>409</v>
      </c>
      <c r="B1246" s="129">
        <v>0</v>
      </c>
      <c r="C1246" s="129">
        <v>2077</v>
      </c>
      <c r="D1246" s="130" t="s">
        <v>407</v>
      </c>
      <c r="E1246" s="130" t="s">
        <v>407</v>
      </c>
      <c r="F1246" s="130" t="s">
        <v>390</v>
      </c>
      <c r="H1246" s="130">
        <v>3</v>
      </c>
    </row>
    <row r="1247" spans="1:9" x14ac:dyDescent="0.5">
      <c r="A1247" s="129" t="s">
        <v>409</v>
      </c>
      <c r="B1247" s="129">
        <v>0</v>
      </c>
      <c r="C1247" s="129">
        <v>2077</v>
      </c>
      <c r="D1247" s="130" t="s">
        <v>407</v>
      </c>
      <c r="E1247" s="130" t="s">
        <v>407</v>
      </c>
      <c r="F1247" s="130" t="s">
        <v>392</v>
      </c>
      <c r="H1247" s="130">
        <v>1</v>
      </c>
    </row>
    <row r="1248" spans="1:9" x14ac:dyDescent="0.5">
      <c r="A1248" s="129" t="s">
        <v>409</v>
      </c>
      <c r="B1248" s="129">
        <v>0</v>
      </c>
      <c r="C1248" s="129">
        <v>2078</v>
      </c>
      <c r="D1248" s="130" t="s">
        <v>407</v>
      </c>
      <c r="E1248" s="130" t="s">
        <v>407</v>
      </c>
      <c r="F1248" s="130" t="s">
        <v>446</v>
      </c>
      <c r="H1248" s="130">
        <v>1</v>
      </c>
      <c r="I1248" s="130">
        <v>38779.9609375</v>
      </c>
    </row>
    <row r="1249" spans="1:9" x14ac:dyDescent="0.5">
      <c r="A1249" s="129" t="s">
        <v>409</v>
      </c>
      <c r="B1249" s="129">
        <v>0</v>
      </c>
      <c r="C1249" s="129">
        <v>2078</v>
      </c>
      <c r="D1249" s="130" t="s">
        <v>407</v>
      </c>
      <c r="E1249" s="130" t="s">
        <v>407</v>
      </c>
      <c r="F1249" s="130" t="s">
        <v>387</v>
      </c>
      <c r="H1249" s="130">
        <v>4</v>
      </c>
    </row>
    <row r="1250" spans="1:9" x14ac:dyDescent="0.5">
      <c r="A1250" s="129" t="s">
        <v>409</v>
      </c>
      <c r="B1250" s="129">
        <v>0</v>
      </c>
      <c r="C1250" s="129">
        <v>2078</v>
      </c>
      <c r="D1250" s="130" t="s">
        <v>407</v>
      </c>
      <c r="E1250" s="130" t="s">
        <v>407</v>
      </c>
      <c r="F1250" s="130" t="s">
        <v>388</v>
      </c>
      <c r="H1250" s="130">
        <v>4</v>
      </c>
    </row>
    <row r="1251" spans="1:9" x14ac:dyDescent="0.5">
      <c r="A1251" s="129" t="s">
        <v>409</v>
      </c>
      <c r="B1251" s="129">
        <v>0</v>
      </c>
      <c r="C1251" s="129">
        <v>2078</v>
      </c>
      <c r="D1251" s="130" t="s">
        <v>407</v>
      </c>
      <c r="E1251" s="130" t="s">
        <v>407</v>
      </c>
      <c r="F1251" s="130" t="s">
        <v>389</v>
      </c>
      <c r="H1251" s="130">
        <v>4</v>
      </c>
    </row>
    <row r="1252" spans="1:9" x14ac:dyDescent="0.5">
      <c r="A1252" s="129" t="s">
        <v>409</v>
      </c>
      <c r="B1252" s="129">
        <v>0</v>
      </c>
      <c r="C1252" s="129">
        <v>2078</v>
      </c>
      <c r="D1252" s="130" t="s">
        <v>407</v>
      </c>
      <c r="E1252" s="130" t="s">
        <v>407</v>
      </c>
      <c r="F1252" s="130" t="s">
        <v>390</v>
      </c>
      <c r="H1252" s="130">
        <v>3</v>
      </c>
    </row>
    <row r="1253" spans="1:9" x14ac:dyDescent="0.5">
      <c r="A1253" s="129" t="s">
        <v>409</v>
      </c>
      <c r="B1253" s="129">
        <v>0</v>
      </c>
      <c r="C1253" s="129">
        <v>2078</v>
      </c>
      <c r="D1253" s="130" t="s">
        <v>407</v>
      </c>
      <c r="E1253" s="130" t="s">
        <v>407</v>
      </c>
      <c r="F1253" s="130" t="s">
        <v>392</v>
      </c>
      <c r="H1253" s="130">
        <v>1</v>
      </c>
    </row>
    <row r="1254" spans="1:9" x14ac:dyDescent="0.5">
      <c r="A1254" s="129" t="s">
        <v>409</v>
      </c>
      <c r="B1254" s="129">
        <v>0</v>
      </c>
      <c r="C1254" s="129">
        <v>2079</v>
      </c>
      <c r="D1254" s="130" t="s">
        <v>407</v>
      </c>
      <c r="E1254" s="130" t="s">
        <v>407</v>
      </c>
      <c r="F1254" s="130" t="s">
        <v>446</v>
      </c>
      <c r="H1254" s="130">
        <v>1</v>
      </c>
      <c r="I1254" s="130">
        <v>39633.1171875</v>
      </c>
    </row>
    <row r="1255" spans="1:9" x14ac:dyDescent="0.5">
      <c r="A1255" s="129" t="s">
        <v>409</v>
      </c>
      <c r="B1255" s="129">
        <v>0</v>
      </c>
      <c r="C1255" s="129">
        <v>2079</v>
      </c>
      <c r="D1255" s="130" t="s">
        <v>407</v>
      </c>
      <c r="E1255" s="130" t="s">
        <v>407</v>
      </c>
      <c r="F1255" s="130" t="s">
        <v>387</v>
      </c>
      <c r="H1255" s="130">
        <v>4</v>
      </c>
    </row>
    <row r="1256" spans="1:9" x14ac:dyDescent="0.5">
      <c r="A1256" s="129" t="s">
        <v>409</v>
      </c>
      <c r="B1256" s="129">
        <v>0</v>
      </c>
      <c r="C1256" s="129">
        <v>2079</v>
      </c>
      <c r="D1256" s="130" t="s">
        <v>407</v>
      </c>
      <c r="E1256" s="130" t="s">
        <v>407</v>
      </c>
      <c r="F1256" s="130" t="s">
        <v>388</v>
      </c>
      <c r="H1256" s="130">
        <v>4</v>
      </c>
    </row>
    <row r="1257" spans="1:9" x14ac:dyDescent="0.5">
      <c r="A1257" s="129" t="s">
        <v>409</v>
      </c>
      <c r="B1257" s="129">
        <v>0</v>
      </c>
      <c r="C1257" s="129">
        <v>2079</v>
      </c>
      <c r="D1257" s="130" t="s">
        <v>407</v>
      </c>
      <c r="E1257" s="130" t="s">
        <v>407</v>
      </c>
      <c r="F1257" s="130" t="s">
        <v>389</v>
      </c>
      <c r="H1257" s="130">
        <v>4</v>
      </c>
    </row>
    <row r="1258" spans="1:9" x14ac:dyDescent="0.5">
      <c r="A1258" s="129" t="s">
        <v>409</v>
      </c>
      <c r="B1258" s="129">
        <v>0</v>
      </c>
      <c r="C1258" s="129">
        <v>2079</v>
      </c>
      <c r="D1258" s="130" t="s">
        <v>407</v>
      </c>
      <c r="E1258" s="130" t="s">
        <v>407</v>
      </c>
      <c r="F1258" s="130" t="s">
        <v>390</v>
      </c>
      <c r="H1258" s="130">
        <v>3</v>
      </c>
    </row>
    <row r="1259" spans="1:9" x14ac:dyDescent="0.5">
      <c r="A1259" s="129" t="s">
        <v>409</v>
      </c>
      <c r="B1259" s="129">
        <v>0</v>
      </c>
      <c r="C1259" s="129">
        <v>2079</v>
      </c>
      <c r="D1259" s="130" t="s">
        <v>407</v>
      </c>
      <c r="E1259" s="130" t="s">
        <v>407</v>
      </c>
      <c r="F1259" s="130" t="s">
        <v>392</v>
      </c>
      <c r="H1259" s="130">
        <v>1</v>
      </c>
    </row>
    <row r="1260" spans="1:9" x14ac:dyDescent="0.5">
      <c r="A1260" s="129" t="s">
        <v>409</v>
      </c>
      <c r="B1260" s="129">
        <v>0</v>
      </c>
      <c r="C1260" s="129">
        <v>2080</v>
      </c>
      <c r="D1260" s="130" t="s">
        <v>407</v>
      </c>
      <c r="E1260" s="130" t="s">
        <v>407</v>
      </c>
      <c r="F1260" s="130" t="s">
        <v>446</v>
      </c>
      <c r="H1260" s="130">
        <v>1</v>
      </c>
      <c r="I1260" s="130">
        <v>40505.04296875</v>
      </c>
    </row>
    <row r="1261" spans="1:9" x14ac:dyDescent="0.5">
      <c r="A1261" s="129" t="s">
        <v>409</v>
      </c>
      <c r="B1261" s="129">
        <v>0</v>
      </c>
      <c r="C1261" s="129">
        <v>2080</v>
      </c>
      <c r="D1261" s="130" t="s">
        <v>407</v>
      </c>
      <c r="E1261" s="130" t="s">
        <v>407</v>
      </c>
      <c r="F1261" s="130" t="s">
        <v>387</v>
      </c>
      <c r="H1261" s="130">
        <v>4</v>
      </c>
    </row>
    <row r="1262" spans="1:9" x14ac:dyDescent="0.5">
      <c r="A1262" s="129" t="s">
        <v>409</v>
      </c>
      <c r="B1262" s="129">
        <v>0</v>
      </c>
      <c r="C1262" s="129">
        <v>2080</v>
      </c>
      <c r="D1262" s="130" t="s">
        <v>407</v>
      </c>
      <c r="E1262" s="130" t="s">
        <v>407</v>
      </c>
      <c r="F1262" s="130" t="s">
        <v>388</v>
      </c>
      <c r="H1262" s="130">
        <v>4</v>
      </c>
    </row>
    <row r="1263" spans="1:9" x14ac:dyDescent="0.5">
      <c r="A1263" s="129" t="s">
        <v>409</v>
      </c>
      <c r="B1263" s="129">
        <v>0</v>
      </c>
      <c r="C1263" s="129">
        <v>2080</v>
      </c>
      <c r="D1263" s="130" t="s">
        <v>407</v>
      </c>
      <c r="E1263" s="130" t="s">
        <v>407</v>
      </c>
      <c r="F1263" s="130" t="s">
        <v>389</v>
      </c>
      <c r="H1263" s="130">
        <v>4</v>
      </c>
    </row>
    <row r="1264" spans="1:9" x14ac:dyDescent="0.5">
      <c r="A1264" s="129" t="s">
        <v>409</v>
      </c>
      <c r="B1264" s="129">
        <v>0</v>
      </c>
      <c r="C1264" s="129">
        <v>2080</v>
      </c>
      <c r="D1264" s="130" t="s">
        <v>407</v>
      </c>
      <c r="E1264" s="130" t="s">
        <v>407</v>
      </c>
      <c r="F1264" s="130" t="s">
        <v>390</v>
      </c>
      <c r="H1264" s="130">
        <v>3</v>
      </c>
    </row>
    <row r="1265" spans="1:8" x14ac:dyDescent="0.5">
      <c r="A1265" s="129" t="s">
        <v>409</v>
      </c>
      <c r="B1265" s="129">
        <v>0</v>
      </c>
      <c r="C1265" s="129">
        <v>2080</v>
      </c>
      <c r="D1265" s="130" t="s">
        <v>407</v>
      </c>
      <c r="E1265" s="130" t="s">
        <v>407</v>
      </c>
      <c r="F1265" s="130" t="s">
        <v>392</v>
      </c>
      <c r="H1265" s="130">
        <v>1</v>
      </c>
    </row>
    <row r="1266" spans="1:8" x14ac:dyDescent="0.5">
      <c r="A1266" s="129" t="s">
        <v>409</v>
      </c>
      <c r="B1266" s="129">
        <v>0</v>
      </c>
      <c r="C1266" s="129">
        <v>2081</v>
      </c>
      <c r="D1266" s="130" t="s">
        <v>407</v>
      </c>
      <c r="E1266" s="130" t="s">
        <v>407</v>
      </c>
      <c r="F1266" s="130" t="s">
        <v>387</v>
      </c>
      <c r="H1266" s="130">
        <v>4</v>
      </c>
    </row>
    <row r="1267" spans="1:8" x14ac:dyDescent="0.5">
      <c r="A1267" s="129" t="s">
        <v>409</v>
      </c>
      <c r="B1267" s="129">
        <v>0</v>
      </c>
      <c r="C1267" s="129">
        <v>2081</v>
      </c>
      <c r="D1267" s="130" t="s">
        <v>407</v>
      </c>
      <c r="E1267" s="130" t="s">
        <v>407</v>
      </c>
      <c r="F1267" s="130" t="s">
        <v>388</v>
      </c>
      <c r="H1267" s="130">
        <v>4</v>
      </c>
    </row>
    <row r="1268" spans="1:8" x14ac:dyDescent="0.5">
      <c r="A1268" s="129" t="s">
        <v>409</v>
      </c>
      <c r="B1268" s="129">
        <v>0</v>
      </c>
      <c r="C1268" s="129">
        <v>2081</v>
      </c>
      <c r="D1268" s="130" t="s">
        <v>407</v>
      </c>
      <c r="E1268" s="130" t="s">
        <v>407</v>
      </c>
      <c r="F1268" s="130" t="s">
        <v>389</v>
      </c>
      <c r="H1268" s="130">
        <v>4</v>
      </c>
    </row>
    <row r="1269" spans="1:8" x14ac:dyDescent="0.5">
      <c r="A1269" s="129" t="s">
        <v>409</v>
      </c>
      <c r="B1269" s="129">
        <v>0</v>
      </c>
      <c r="C1269" s="129">
        <v>2081</v>
      </c>
      <c r="D1269" s="130" t="s">
        <v>407</v>
      </c>
      <c r="E1269" s="130" t="s">
        <v>407</v>
      </c>
      <c r="F1269" s="130" t="s">
        <v>390</v>
      </c>
      <c r="H1269" s="130">
        <v>3</v>
      </c>
    </row>
    <row r="1270" spans="1:8" x14ac:dyDescent="0.5">
      <c r="A1270" s="129" t="s">
        <v>409</v>
      </c>
      <c r="B1270" s="129">
        <v>0</v>
      </c>
      <c r="C1270" s="129">
        <v>2081</v>
      </c>
      <c r="D1270" s="130" t="s">
        <v>407</v>
      </c>
      <c r="E1270" s="130" t="s">
        <v>407</v>
      </c>
      <c r="F1270" s="130" t="s">
        <v>392</v>
      </c>
      <c r="H1270" s="130">
        <v>1</v>
      </c>
    </row>
    <row r="1271" spans="1:8" x14ac:dyDescent="0.5">
      <c r="A1271" s="129" t="s">
        <v>409</v>
      </c>
      <c r="B1271" s="129">
        <v>0</v>
      </c>
      <c r="C1271" s="129">
        <v>2082</v>
      </c>
      <c r="D1271" s="130" t="s">
        <v>407</v>
      </c>
      <c r="E1271" s="130" t="s">
        <v>407</v>
      </c>
      <c r="F1271" s="130" t="s">
        <v>387</v>
      </c>
      <c r="H1271" s="130">
        <v>4</v>
      </c>
    </row>
    <row r="1272" spans="1:8" x14ac:dyDescent="0.5">
      <c r="A1272" s="129" t="s">
        <v>409</v>
      </c>
      <c r="B1272" s="129">
        <v>0</v>
      </c>
      <c r="C1272" s="129">
        <v>2082</v>
      </c>
      <c r="D1272" s="130" t="s">
        <v>407</v>
      </c>
      <c r="E1272" s="130" t="s">
        <v>407</v>
      </c>
      <c r="F1272" s="130" t="s">
        <v>388</v>
      </c>
      <c r="H1272" s="130">
        <v>4</v>
      </c>
    </row>
    <row r="1273" spans="1:8" x14ac:dyDescent="0.5">
      <c r="A1273" s="129" t="s">
        <v>409</v>
      </c>
      <c r="B1273" s="129">
        <v>0</v>
      </c>
      <c r="C1273" s="129">
        <v>2082</v>
      </c>
      <c r="D1273" s="130" t="s">
        <v>407</v>
      </c>
      <c r="E1273" s="130" t="s">
        <v>407</v>
      </c>
      <c r="F1273" s="130" t="s">
        <v>389</v>
      </c>
      <c r="H1273" s="130">
        <v>4</v>
      </c>
    </row>
    <row r="1274" spans="1:8" x14ac:dyDescent="0.5">
      <c r="A1274" s="129" t="s">
        <v>409</v>
      </c>
      <c r="B1274" s="129">
        <v>0</v>
      </c>
      <c r="C1274" s="129">
        <v>2082</v>
      </c>
      <c r="D1274" s="130" t="s">
        <v>407</v>
      </c>
      <c r="E1274" s="130" t="s">
        <v>407</v>
      </c>
      <c r="F1274" s="130" t="s">
        <v>390</v>
      </c>
      <c r="H1274" s="130">
        <v>3</v>
      </c>
    </row>
    <row r="1275" spans="1:8" x14ac:dyDescent="0.5">
      <c r="A1275" s="129" t="s">
        <v>409</v>
      </c>
      <c r="B1275" s="129">
        <v>0</v>
      </c>
      <c r="C1275" s="129">
        <v>2082</v>
      </c>
      <c r="D1275" s="130" t="s">
        <v>407</v>
      </c>
      <c r="E1275" s="130" t="s">
        <v>407</v>
      </c>
      <c r="F1275" s="130" t="s">
        <v>392</v>
      </c>
      <c r="H1275" s="130">
        <v>1</v>
      </c>
    </row>
    <row r="1276" spans="1:8" x14ac:dyDescent="0.5">
      <c r="A1276" s="129" t="s">
        <v>409</v>
      </c>
      <c r="B1276" s="129">
        <v>0</v>
      </c>
      <c r="C1276" s="129">
        <v>2083</v>
      </c>
      <c r="D1276" s="130" t="s">
        <v>407</v>
      </c>
      <c r="E1276" s="130" t="s">
        <v>407</v>
      </c>
      <c r="F1276" s="130" t="s">
        <v>387</v>
      </c>
      <c r="H1276" s="130">
        <v>4</v>
      </c>
    </row>
    <row r="1277" spans="1:8" x14ac:dyDescent="0.5">
      <c r="A1277" s="129" t="s">
        <v>409</v>
      </c>
      <c r="B1277" s="129">
        <v>0</v>
      </c>
      <c r="C1277" s="129">
        <v>2083</v>
      </c>
      <c r="D1277" s="130" t="s">
        <v>407</v>
      </c>
      <c r="E1277" s="130" t="s">
        <v>407</v>
      </c>
      <c r="F1277" s="130" t="s">
        <v>388</v>
      </c>
      <c r="H1277" s="130">
        <v>4</v>
      </c>
    </row>
    <row r="1278" spans="1:8" x14ac:dyDescent="0.5">
      <c r="A1278" s="129" t="s">
        <v>409</v>
      </c>
      <c r="B1278" s="129">
        <v>0</v>
      </c>
      <c r="C1278" s="129">
        <v>2083</v>
      </c>
      <c r="D1278" s="130" t="s">
        <v>407</v>
      </c>
      <c r="E1278" s="130" t="s">
        <v>407</v>
      </c>
      <c r="F1278" s="130" t="s">
        <v>389</v>
      </c>
      <c r="H1278" s="130">
        <v>4</v>
      </c>
    </row>
    <row r="1279" spans="1:8" x14ac:dyDescent="0.5">
      <c r="A1279" s="129" t="s">
        <v>409</v>
      </c>
      <c r="B1279" s="129">
        <v>0</v>
      </c>
      <c r="C1279" s="129">
        <v>2083</v>
      </c>
      <c r="D1279" s="130" t="s">
        <v>407</v>
      </c>
      <c r="E1279" s="130" t="s">
        <v>407</v>
      </c>
      <c r="F1279" s="130" t="s">
        <v>390</v>
      </c>
      <c r="H1279" s="130">
        <v>3</v>
      </c>
    </row>
    <row r="1280" spans="1:8" x14ac:dyDescent="0.5">
      <c r="A1280" s="129" t="s">
        <v>409</v>
      </c>
      <c r="B1280" s="129">
        <v>0</v>
      </c>
      <c r="C1280" s="129">
        <v>2083</v>
      </c>
      <c r="D1280" s="130" t="s">
        <v>407</v>
      </c>
      <c r="E1280" s="130" t="s">
        <v>407</v>
      </c>
      <c r="F1280" s="130" t="s">
        <v>392</v>
      </c>
      <c r="H1280" s="130">
        <v>1</v>
      </c>
    </row>
    <row r="1281" spans="1:8" x14ac:dyDescent="0.5">
      <c r="A1281" s="129" t="s">
        <v>409</v>
      </c>
      <c r="B1281" s="129">
        <v>0</v>
      </c>
      <c r="C1281" s="129">
        <v>2084</v>
      </c>
      <c r="D1281" s="130" t="s">
        <v>407</v>
      </c>
      <c r="E1281" s="130" t="s">
        <v>407</v>
      </c>
      <c r="F1281" s="130" t="s">
        <v>387</v>
      </c>
      <c r="H1281" s="130">
        <v>4</v>
      </c>
    </row>
    <row r="1282" spans="1:8" x14ac:dyDescent="0.5">
      <c r="A1282" s="129" t="s">
        <v>409</v>
      </c>
      <c r="B1282" s="129">
        <v>0</v>
      </c>
      <c r="C1282" s="129">
        <v>2084</v>
      </c>
      <c r="D1282" s="130" t="s">
        <v>407</v>
      </c>
      <c r="E1282" s="130" t="s">
        <v>407</v>
      </c>
      <c r="F1282" s="130" t="s">
        <v>388</v>
      </c>
      <c r="H1282" s="130">
        <v>4</v>
      </c>
    </row>
    <row r="1283" spans="1:8" x14ac:dyDescent="0.5">
      <c r="A1283" s="129" t="s">
        <v>409</v>
      </c>
      <c r="B1283" s="129">
        <v>0</v>
      </c>
      <c r="C1283" s="129">
        <v>2084</v>
      </c>
      <c r="D1283" s="130" t="s">
        <v>407</v>
      </c>
      <c r="E1283" s="130" t="s">
        <v>407</v>
      </c>
      <c r="F1283" s="130" t="s">
        <v>389</v>
      </c>
      <c r="H1283" s="130">
        <v>4</v>
      </c>
    </row>
    <row r="1284" spans="1:8" x14ac:dyDescent="0.5">
      <c r="A1284" s="129" t="s">
        <v>409</v>
      </c>
      <c r="B1284" s="129">
        <v>0</v>
      </c>
      <c r="C1284" s="129">
        <v>2084</v>
      </c>
      <c r="D1284" s="130" t="s">
        <v>407</v>
      </c>
      <c r="E1284" s="130" t="s">
        <v>407</v>
      </c>
      <c r="F1284" s="130" t="s">
        <v>390</v>
      </c>
      <c r="H1284" s="130">
        <v>3</v>
      </c>
    </row>
    <row r="1285" spans="1:8" x14ac:dyDescent="0.5">
      <c r="A1285" s="129" t="s">
        <v>409</v>
      </c>
      <c r="B1285" s="129">
        <v>0</v>
      </c>
      <c r="C1285" s="129">
        <v>2084</v>
      </c>
      <c r="D1285" s="130" t="s">
        <v>407</v>
      </c>
      <c r="E1285" s="130" t="s">
        <v>407</v>
      </c>
      <c r="F1285" s="130" t="s">
        <v>392</v>
      </c>
      <c r="H1285" s="130">
        <v>1</v>
      </c>
    </row>
    <row r="1286" spans="1:8" x14ac:dyDescent="0.5">
      <c r="A1286" s="129" t="s">
        <v>409</v>
      </c>
      <c r="B1286" s="129">
        <v>0</v>
      </c>
      <c r="C1286" s="129">
        <v>2085</v>
      </c>
      <c r="D1286" s="130" t="s">
        <v>407</v>
      </c>
      <c r="E1286" s="130" t="s">
        <v>407</v>
      </c>
      <c r="F1286" s="130" t="s">
        <v>388</v>
      </c>
      <c r="H1286" s="130">
        <v>4</v>
      </c>
    </row>
    <row r="1287" spans="1:8" x14ac:dyDescent="0.5">
      <c r="A1287" s="129" t="s">
        <v>409</v>
      </c>
      <c r="B1287" s="129">
        <v>0</v>
      </c>
      <c r="C1287" s="129">
        <v>2085</v>
      </c>
      <c r="D1287" s="130" t="s">
        <v>407</v>
      </c>
      <c r="E1287" s="130" t="s">
        <v>407</v>
      </c>
      <c r="F1287" s="130" t="s">
        <v>389</v>
      </c>
      <c r="H1287" s="130">
        <v>4</v>
      </c>
    </row>
    <row r="1288" spans="1:8" x14ac:dyDescent="0.5">
      <c r="A1288" s="129" t="s">
        <v>409</v>
      </c>
      <c r="B1288" s="129">
        <v>0</v>
      </c>
      <c r="C1288" s="129">
        <v>2085</v>
      </c>
      <c r="D1288" s="130" t="s">
        <v>407</v>
      </c>
      <c r="E1288" s="130" t="s">
        <v>407</v>
      </c>
      <c r="F1288" s="130" t="s">
        <v>390</v>
      </c>
      <c r="H1288" s="130">
        <v>3</v>
      </c>
    </row>
    <row r="1289" spans="1:8" x14ac:dyDescent="0.5">
      <c r="A1289" s="129" t="s">
        <v>409</v>
      </c>
      <c r="B1289" s="129">
        <v>0</v>
      </c>
      <c r="C1289" s="129">
        <v>2085</v>
      </c>
      <c r="D1289" s="130" t="s">
        <v>407</v>
      </c>
      <c r="E1289" s="130" t="s">
        <v>407</v>
      </c>
      <c r="F1289" s="130" t="s">
        <v>392</v>
      </c>
      <c r="H1289" s="130">
        <v>1</v>
      </c>
    </row>
    <row r="1290" spans="1:8" x14ac:dyDescent="0.5">
      <c r="A1290" s="129" t="s">
        <v>409</v>
      </c>
      <c r="B1290" s="129">
        <v>0</v>
      </c>
      <c r="C1290" s="129">
        <v>2086</v>
      </c>
      <c r="D1290" s="130" t="s">
        <v>407</v>
      </c>
      <c r="E1290" s="130" t="s">
        <v>407</v>
      </c>
      <c r="F1290" s="130" t="s">
        <v>389</v>
      </c>
      <c r="H1290" s="130">
        <v>4</v>
      </c>
    </row>
    <row r="1291" spans="1:8" x14ac:dyDescent="0.5">
      <c r="A1291" s="129" t="s">
        <v>409</v>
      </c>
      <c r="B1291" s="129">
        <v>0</v>
      </c>
      <c r="C1291" s="129">
        <v>2086</v>
      </c>
      <c r="D1291" s="130" t="s">
        <v>407</v>
      </c>
      <c r="E1291" s="130" t="s">
        <v>407</v>
      </c>
      <c r="F1291" s="130" t="s">
        <v>390</v>
      </c>
      <c r="H1291" s="130">
        <v>3</v>
      </c>
    </row>
    <row r="1292" spans="1:8" x14ac:dyDescent="0.5">
      <c r="A1292" s="129" t="s">
        <v>409</v>
      </c>
      <c r="B1292" s="129">
        <v>0</v>
      </c>
      <c r="C1292" s="129">
        <v>2086</v>
      </c>
      <c r="D1292" s="130" t="s">
        <v>407</v>
      </c>
      <c r="E1292" s="130" t="s">
        <v>407</v>
      </c>
      <c r="F1292" s="130" t="s">
        <v>392</v>
      </c>
      <c r="H1292" s="130">
        <v>1</v>
      </c>
    </row>
    <row r="1293" spans="1:8" x14ac:dyDescent="0.5">
      <c r="A1293" s="129" t="s">
        <v>409</v>
      </c>
      <c r="B1293" s="129">
        <v>0</v>
      </c>
      <c r="C1293" s="129">
        <v>2087</v>
      </c>
      <c r="D1293" s="130" t="s">
        <v>407</v>
      </c>
      <c r="E1293" s="130" t="s">
        <v>407</v>
      </c>
      <c r="F1293" s="130" t="s">
        <v>390</v>
      </c>
      <c r="H1293" s="130">
        <v>3</v>
      </c>
    </row>
    <row r="1294" spans="1:8" x14ac:dyDescent="0.5">
      <c r="A1294" s="129" t="s">
        <v>409</v>
      </c>
      <c r="B1294" s="129">
        <v>0</v>
      </c>
      <c r="C1294" s="129">
        <v>2087</v>
      </c>
      <c r="D1294" s="130" t="s">
        <v>407</v>
      </c>
      <c r="E1294" s="130" t="s">
        <v>407</v>
      </c>
      <c r="F1294" s="130" t="s">
        <v>392</v>
      </c>
      <c r="H1294" s="130">
        <v>1</v>
      </c>
    </row>
    <row r="1295" spans="1:8" x14ac:dyDescent="0.5">
      <c r="A1295" s="129" t="s">
        <v>409</v>
      </c>
      <c r="B1295" s="129">
        <v>0</v>
      </c>
      <c r="C1295" s="129">
        <v>2088</v>
      </c>
      <c r="D1295" s="130" t="s">
        <v>407</v>
      </c>
      <c r="E1295" s="130" t="s">
        <v>407</v>
      </c>
      <c r="F1295" s="130" t="s">
        <v>392</v>
      </c>
      <c r="H1295" s="130">
        <v>1</v>
      </c>
    </row>
    <row r="1296" spans="1:8" x14ac:dyDescent="0.5">
      <c r="A1296" s="129" t="s">
        <v>409</v>
      </c>
      <c r="B1296" s="129">
        <v>0</v>
      </c>
      <c r="C1296" s="129">
        <v>2089</v>
      </c>
      <c r="D1296" s="130" t="s">
        <v>407</v>
      </c>
      <c r="E1296" s="130" t="s">
        <v>407</v>
      </c>
      <c r="F1296" s="130" t="s">
        <v>392</v>
      </c>
      <c r="H1296" s="130">
        <v>1</v>
      </c>
    </row>
    <row r="1297" spans="1:24" x14ac:dyDescent="0.5">
      <c r="A1297" s="129" t="s">
        <v>410</v>
      </c>
      <c r="B1297" s="129">
        <v>0</v>
      </c>
      <c r="C1297" s="129">
        <v>2022</v>
      </c>
      <c r="D1297" s="130" t="s">
        <v>407</v>
      </c>
      <c r="E1297" s="130" t="s">
        <v>407</v>
      </c>
      <c r="F1297" s="130" t="s">
        <v>413</v>
      </c>
      <c r="G1297" s="130">
        <v>-1</v>
      </c>
    </row>
    <row r="1298" spans="1:24" x14ac:dyDescent="0.5">
      <c r="A1298" s="129" t="s">
        <v>410</v>
      </c>
      <c r="B1298" s="129">
        <v>0</v>
      </c>
      <c r="C1298" s="129">
        <v>2023</v>
      </c>
      <c r="D1298" s="130" t="s">
        <v>407</v>
      </c>
      <c r="E1298" s="130" t="s">
        <v>407</v>
      </c>
      <c r="F1298" s="130" t="s">
        <v>265</v>
      </c>
      <c r="G1298" s="130">
        <v>5</v>
      </c>
      <c r="H1298" s="130">
        <v>5</v>
      </c>
    </row>
    <row r="1299" spans="1:24" x14ac:dyDescent="0.5">
      <c r="A1299" s="129" t="s">
        <v>410</v>
      </c>
      <c r="B1299" s="129">
        <v>0</v>
      </c>
      <c r="C1299" s="129">
        <v>2024</v>
      </c>
      <c r="D1299" s="130" t="s">
        <v>407</v>
      </c>
      <c r="E1299" s="130" t="s">
        <v>407</v>
      </c>
      <c r="F1299" s="130" t="s">
        <v>265</v>
      </c>
      <c r="H1299" s="130">
        <v>5</v>
      </c>
    </row>
    <row r="1300" spans="1:24" x14ac:dyDescent="0.5">
      <c r="A1300" s="129" t="s">
        <v>410</v>
      </c>
      <c r="B1300" s="129">
        <v>0</v>
      </c>
      <c r="C1300" s="129">
        <v>2025</v>
      </c>
      <c r="D1300" s="130" t="s">
        <v>407</v>
      </c>
      <c r="E1300" s="130" t="s">
        <v>407</v>
      </c>
      <c r="F1300" s="130" t="s">
        <v>265</v>
      </c>
      <c r="H1300" s="130">
        <v>5</v>
      </c>
    </row>
    <row r="1301" spans="1:24" x14ac:dyDescent="0.5">
      <c r="A1301" s="129" t="s">
        <v>410</v>
      </c>
      <c r="B1301" s="129">
        <v>0</v>
      </c>
      <c r="C1301" s="129">
        <v>2026</v>
      </c>
      <c r="D1301" s="130" t="s">
        <v>407</v>
      </c>
      <c r="E1301" s="130" t="s">
        <v>407</v>
      </c>
      <c r="F1301" s="130" t="s">
        <v>265</v>
      </c>
      <c r="H1301" s="130">
        <v>5</v>
      </c>
    </row>
    <row r="1302" spans="1:24" x14ac:dyDescent="0.5">
      <c r="A1302" s="129" t="s">
        <v>410</v>
      </c>
      <c r="B1302" s="129">
        <v>0</v>
      </c>
      <c r="C1302" s="129">
        <v>2027</v>
      </c>
      <c r="D1302" s="130" t="s">
        <v>407</v>
      </c>
      <c r="E1302" s="130" t="s">
        <v>407</v>
      </c>
      <c r="F1302" s="130" t="s">
        <v>265</v>
      </c>
      <c r="H1302" s="130">
        <v>5</v>
      </c>
    </row>
    <row r="1303" spans="1:24" x14ac:dyDescent="0.5">
      <c r="A1303" s="129" t="s">
        <v>410</v>
      </c>
      <c r="B1303" s="129">
        <v>0</v>
      </c>
      <c r="C1303" s="129">
        <v>2028</v>
      </c>
      <c r="D1303" s="130" t="s">
        <v>407</v>
      </c>
      <c r="E1303" s="130" t="s">
        <v>407</v>
      </c>
      <c r="F1303" s="130" t="s">
        <v>265</v>
      </c>
      <c r="H1303" s="130">
        <v>5</v>
      </c>
    </row>
    <row r="1304" spans="1:24" x14ac:dyDescent="0.5">
      <c r="A1304" s="129" t="s">
        <v>410</v>
      </c>
      <c r="B1304" s="129">
        <v>0</v>
      </c>
      <c r="C1304" s="129">
        <v>2029</v>
      </c>
      <c r="D1304" s="130" t="s">
        <v>407</v>
      </c>
      <c r="E1304" s="130" t="s">
        <v>407</v>
      </c>
      <c r="F1304" s="130" t="s">
        <v>265</v>
      </c>
      <c r="H1304" s="130">
        <v>5</v>
      </c>
    </row>
    <row r="1305" spans="1:24" x14ac:dyDescent="0.5">
      <c r="A1305" s="129" t="s">
        <v>410</v>
      </c>
      <c r="B1305" s="129">
        <v>0</v>
      </c>
      <c r="C1305" s="129">
        <v>2030</v>
      </c>
      <c r="D1305" s="130" t="s">
        <v>407</v>
      </c>
      <c r="E1305" s="130" t="s">
        <v>407</v>
      </c>
      <c r="F1305" s="130" t="s">
        <v>446</v>
      </c>
      <c r="J1305" s="130">
        <v>126138.828125</v>
      </c>
      <c r="L1305" s="130">
        <v>126138.828125</v>
      </c>
      <c r="V1305" s="130">
        <v>63069.4140625</v>
      </c>
      <c r="W1305" s="130">
        <v>-63069.4140625</v>
      </c>
    </row>
    <row r="1306" spans="1:24" x14ac:dyDescent="0.5">
      <c r="A1306" s="129" t="s">
        <v>410</v>
      </c>
      <c r="B1306" s="129">
        <v>0</v>
      </c>
      <c r="C1306" s="129">
        <v>2030</v>
      </c>
      <c r="D1306" s="130" t="s">
        <v>407</v>
      </c>
      <c r="E1306" s="130" t="s">
        <v>407</v>
      </c>
      <c r="F1306" s="130" t="s">
        <v>265</v>
      </c>
      <c r="H1306" s="130">
        <v>5</v>
      </c>
    </row>
    <row r="1307" spans="1:24" x14ac:dyDescent="0.5">
      <c r="A1307" s="129" t="s">
        <v>410</v>
      </c>
      <c r="B1307" s="129">
        <v>0</v>
      </c>
      <c r="C1307" s="129">
        <v>2031</v>
      </c>
      <c r="D1307" s="130" t="s">
        <v>407</v>
      </c>
      <c r="E1307" s="130" t="s">
        <v>407</v>
      </c>
      <c r="F1307" s="130" t="s">
        <v>446</v>
      </c>
      <c r="G1307" s="130">
        <v>1</v>
      </c>
      <c r="H1307" s="130">
        <v>1</v>
      </c>
      <c r="I1307" s="130">
        <v>13931.8759765625</v>
      </c>
      <c r="K1307" s="130">
        <v>126138.828125</v>
      </c>
      <c r="L1307" s="130">
        <v>121924.3828125</v>
      </c>
      <c r="M1307" s="130">
        <v>3503.8564453125</v>
      </c>
      <c r="N1307" s="130">
        <v>6306.94140625</v>
      </c>
      <c r="O1307" s="130">
        <v>710.58209228515602</v>
      </c>
      <c r="P1307" s="130">
        <v>710.58209228515602</v>
      </c>
      <c r="S1307" s="130">
        <v>1009.11065673828</v>
      </c>
      <c r="U1307" s="130">
        <v>5045.55322265625</v>
      </c>
      <c r="V1307" s="130">
        <v>62539.953125</v>
      </c>
      <c r="W1307" s="130">
        <v>4313.623046875</v>
      </c>
      <c r="X1307" s="130">
        <v>3784.16479492188</v>
      </c>
    </row>
    <row r="1308" spans="1:24" x14ac:dyDescent="0.5">
      <c r="A1308" s="129" t="s">
        <v>410</v>
      </c>
      <c r="B1308" s="129">
        <v>0</v>
      </c>
      <c r="C1308" s="129">
        <v>2031</v>
      </c>
      <c r="D1308" s="130" t="s">
        <v>407</v>
      </c>
      <c r="E1308" s="130" t="s">
        <v>407</v>
      </c>
      <c r="F1308" s="130" t="s">
        <v>265</v>
      </c>
      <c r="H1308" s="130">
        <v>5</v>
      </c>
    </row>
    <row r="1309" spans="1:24" x14ac:dyDescent="0.5">
      <c r="A1309" s="129" t="s">
        <v>410</v>
      </c>
      <c r="B1309" s="129">
        <v>0</v>
      </c>
      <c r="C1309" s="129">
        <v>2031</v>
      </c>
      <c r="D1309" s="130" t="s">
        <v>407</v>
      </c>
      <c r="E1309" s="130" t="s">
        <v>407</v>
      </c>
      <c r="F1309" s="130" t="s">
        <v>219</v>
      </c>
      <c r="G1309" s="130">
        <v>30</v>
      </c>
      <c r="H1309" s="130">
        <v>30</v>
      </c>
    </row>
    <row r="1310" spans="1:24" x14ac:dyDescent="0.5">
      <c r="A1310" s="129" t="s">
        <v>410</v>
      </c>
      <c r="B1310" s="129">
        <v>0</v>
      </c>
      <c r="C1310" s="129">
        <v>2032</v>
      </c>
      <c r="D1310" s="130" t="s">
        <v>407</v>
      </c>
      <c r="E1310" s="130" t="s">
        <v>407</v>
      </c>
      <c r="F1310" s="130" t="s">
        <v>446</v>
      </c>
      <c r="H1310" s="130">
        <v>1</v>
      </c>
      <c r="I1310" s="130">
        <v>14237.771484375</v>
      </c>
      <c r="L1310" s="130">
        <v>116271.015625</v>
      </c>
      <c r="M1310" s="130">
        <v>3503.8564453125</v>
      </c>
      <c r="N1310" s="130">
        <v>11983.1884765625</v>
      </c>
      <c r="O1310" s="130">
        <v>2149.5107421875</v>
      </c>
      <c r="P1310" s="130">
        <v>2860.0927734375</v>
      </c>
      <c r="S1310" s="130">
        <v>1009.11065673828</v>
      </c>
      <c r="U1310" s="130">
        <v>5045.55322265625</v>
      </c>
      <c r="V1310" s="130">
        <v>61978.71875</v>
      </c>
      <c r="W1310" s="130">
        <v>4313.623046875</v>
      </c>
      <c r="X1310" s="130">
        <v>3752.39721679688</v>
      </c>
    </row>
    <row r="1311" spans="1:24" x14ac:dyDescent="0.5">
      <c r="A1311" s="129" t="s">
        <v>410</v>
      </c>
      <c r="B1311" s="129">
        <v>0</v>
      </c>
      <c r="C1311" s="129">
        <v>2032</v>
      </c>
      <c r="D1311" s="130" t="s">
        <v>407</v>
      </c>
      <c r="E1311" s="130" t="s">
        <v>407</v>
      </c>
      <c r="F1311" s="130" t="s">
        <v>265</v>
      </c>
      <c r="H1311" s="130">
        <v>5</v>
      </c>
    </row>
    <row r="1312" spans="1:24" x14ac:dyDescent="0.5">
      <c r="A1312" s="129" t="s">
        <v>410</v>
      </c>
      <c r="B1312" s="129">
        <v>0</v>
      </c>
      <c r="C1312" s="129">
        <v>2032</v>
      </c>
      <c r="D1312" s="130" t="s">
        <v>407</v>
      </c>
      <c r="E1312" s="130" t="s">
        <v>407</v>
      </c>
      <c r="F1312" s="130" t="s">
        <v>219</v>
      </c>
      <c r="H1312" s="130">
        <v>30</v>
      </c>
    </row>
    <row r="1313" spans="1:24" x14ac:dyDescent="0.5">
      <c r="A1313" s="129" t="s">
        <v>410</v>
      </c>
      <c r="B1313" s="129">
        <v>0</v>
      </c>
      <c r="C1313" s="129">
        <v>2032</v>
      </c>
      <c r="D1313" s="130" t="s">
        <v>407</v>
      </c>
      <c r="E1313" s="130" t="s">
        <v>407</v>
      </c>
      <c r="F1313" s="130" t="s">
        <v>220</v>
      </c>
      <c r="G1313" s="130">
        <v>30</v>
      </c>
      <c r="H1313" s="130">
        <v>30</v>
      </c>
    </row>
    <row r="1314" spans="1:24" x14ac:dyDescent="0.5">
      <c r="A1314" s="129" t="s">
        <v>410</v>
      </c>
      <c r="B1314" s="129">
        <v>0</v>
      </c>
      <c r="C1314" s="129">
        <v>2033</v>
      </c>
      <c r="D1314" s="130" t="s">
        <v>407</v>
      </c>
      <c r="E1314" s="130" t="s">
        <v>407</v>
      </c>
      <c r="F1314" s="130" t="s">
        <v>446</v>
      </c>
      <c r="H1314" s="130">
        <v>1</v>
      </c>
      <c r="I1314" s="130">
        <v>14565.2529296875</v>
      </c>
      <c r="L1314" s="130">
        <v>110921.421875</v>
      </c>
      <c r="M1314" s="130">
        <v>3503.8564453125</v>
      </c>
      <c r="N1314" s="130">
        <v>10784.8701171875</v>
      </c>
      <c r="O1314" s="130">
        <v>1845.73706054688</v>
      </c>
      <c r="P1314" s="130">
        <v>4705.830078125</v>
      </c>
      <c r="S1314" s="130">
        <v>1009.11065673828</v>
      </c>
      <c r="U1314" s="130">
        <v>5045.55322265625</v>
      </c>
      <c r="V1314" s="130">
        <v>61383.8125</v>
      </c>
      <c r="W1314" s="130">
        <v>4313.623046875</v>
      </c>
      <c r="X1314" s="130">
        <v>3718.72314453125</v>
      </c>
    </row>
    <row r="1315" spans="1:24" x14ac:dyDescent="0.5">
      <c r="A1315" s="129" t="s">
        <v>410</v>
      </c>
      <c r="B1315" s="129">
        <v>0</v>
      </c>
      <c r="C1315" s="129">
        <v>2033</v>
      </c>
      <c r="D1315" s="130" t="s">
        <v>407</v>
      </c>
      <c r="E1315" s="130" t="s">
        <v>407</v>
      </c>
      <c r="F1315" s="130" t="s">
        <v>265</v>
      </c>
      <c r="H1315" s="130">
        <v>5</v>
      </c>
    </row>
    <row r="1316" spans="1:24" x14ac:dyDescent="0.5">
      <c r="A1316" s="129" t="s">
        <v>410</v>
      </c>
      <c r="B1316" s="129">
        <v>0</v>
      </c>
      <c r="C1316" s="129">
        <v>2033</v>
      </c>
      <c r="D1316" s="130" t="s">
        <v>407</v>
      </c>
      <c r="E1316" s="130" t="s">
        <v>407</v>
      </c>
      <c r="F1316" s="130" t="s">
        <v>219</v>
      </c>
      <c r="H1316" s="130">
        <v>30</v>
      </c>
    </row>
    <row r="1317" spans="1:24" x14ac:dyDescent="0.5">
      <c r="A1317" s="129" t="s">
        <v>410</v>
      </c>
      <c r="B1317" s="129">
        <v>0</v>
      </c>
      <c r="C1317" s="129">
        <v>2033</v>
      </c>
      <c r="D1317" s="130" t="s">
        <v>407</v>
      </c>
      <c r="E1317" s="130" t="s">
        <v>407</v>
      </c>
      <c r="F1317" s="130" t="s">
        <v>220</v>
      </c>
      <c r="H1317" s="130">
        <v>30</v>
      </c>
    </row>
    <row r="1318" spans="1:24" x14ac:dyDescent="0.5">
      <c r="A1318" s="129" t="s">
        <v>410</v>
      </c>
      <c r="B1318" s="129">
        <v>0</v>
      </c>
      <c r="C1318" s="129">
        <v>2033</v>
      </c>
      <c r="D1318" s="130" t="s">
        <v>407</v>
      </c>
      <c r="E1318" s="130" t="s">
        <v>407</v>
      </c>
      <c r="F1318" s="130" t="s">
        <v>221</v>
      </c>
      <c r="G1318" s="130">
        <v>15</v>
      </c>
      <c r="H1318" s="130">
        <v>15</v>
      </c>
    </row>
    <row r="1319" spans="1:24" x14ac:dyDescent="0.5">
      <c r="A1319" s="129" t="s">
        <v>410</v>
      </c>
      <c r="B1319" s="129">
        <v>0</v>
      </c>
      <c r="C1319" s="129">
        <v>2034</v>
      </c>
      <c r="D1319" s="130" t="s">
        <v>407</v>
      </c>
      <c r="E1319" s="130" t="s">
        <v>407</v>
      </c>
      <c r="F1319" s="130" t="s">
        <v>446</v>
      </c>
      <c r="H1319" s="130">
        <v>1</v>
      </c>
      <c r="I1319" s="130">
        <v>14885.681640625</v>
      </c>
      <c r="L1319" s="130">
        <v>105845.21875</v>
      </c>
      <c r="M1319" s="130">
        <v>3503.8564453125</v>
      </c>
      <c r="N1319" s="130">
        <v>9706.3828125</v>
      </c>
      <c r="O1319" s="130">
        <v>1572.34057617188</v>
      </c>
      <c r="P1319" s="130">
        <v>6278.1708984375</v>
      </c>
      <c r="S1319" s="130">
        <v>1009.11065673828</v>
      </c>
      <c r="U1319" s="130">
        <v>5045.55322265625</v>
      </c>
      <c r="V1319" s="130">
        <v>60753.2109375</v>
      </c>
      <c r="W1319" s="130">
        <v>4313.623046875</v>
      </c>
      <c r="X1319" s="130">
        <v>3683.02856445313</v>
      </c>
    </row>
    <row r="1320" spans="1:24" x14ac:dyDescent="0.5">
      <c r="A1320" s="129" t="s">
        <v>410</v>
      </c>
      <c r="B1320" s="129">
        <v>0</v>
      </c>
      <c r="C1320" s="129">
        <v>2034</v>
      </c>
      <c r="D1320" s="130" t="s">
        <v>407</v>
      </c>
      <c r="E1320" s="130" t="s">
        <v>407</v>
      </c>
      <c r="F1320" s="130" t="s">
        <v>265</v>
      </c>
      <c r="H1320" s="130">
        <v>5</v>
      </c>
    </row>
    <row r="1321" spans="1:24" x14ac:dyDescent="0.5">
      <c r="A1321" s="129" t="s">
        <v>410</v>
      </c>
      <c r="B1321" s="129">
        <v>0</v>
      </c>
      <c r="C1321" s="129">
        <v>2034</v>
      </c>
      <c r="D1321" s="130" t="s">
        <v>407</v>
      </c>
      <c r="E1321" s="130" t="s">
        <v>407</v>
      </c>
      <c r="F1321" s="130" t="s">
        <v>219</v>
      </c>
      <c r="H1321" s="130">
        <v>30</v>
      </c>
    </row>
    <row r="1322" spans="1:24" x14ac:dyDescent="0.5">
      <c r="A1322" s="129" t="s">
        <v>410</v>
      </c>
      <c r="B1322" s="129">
        <v>0</v>
      </c>
      <c r="C1322" s="129">
        <v>2034</v>
      </c>
      <c r="D1322" s="130" t="s">
        <v>407</v>
      </c>
      <c r="E1322" s="130" t="s">
        <v>407</v>
      </c>
      <c r="F1322" s="130" t="s">
        <v>220</v>
      </c>
      <c r="H1322" s="130">
        <v>30</v>
      </c>
    </row>
    <row r="1323" spans="1:24" x14ac:dyDescent="0.5">
      <c r="A1323" s="129" t="s">
        <v>410</v>
      </c>
      <c r="B1323" s="129">
        <v>0</v>
      </c>
      <c r="C1323" s="129">
        <v>2034</v>
      </c>
      <c r="D1323" s="130" t="s">
        <v>407</v>
      </c>
      <c r="E1323" s="130" t="s">
        <v>407</v>
      </c>
      <c r="F1323" s="130" t="s">
        <v>221</v>
      </c>
      <c r="H1323" s="130">
        <v>15</v>
      </c>
    </row>
    <row r="1324" spans="1:24" x14ac:dyDescent="0.5">
      <c r="A1324" s="129" t="s">
        <v>410</v>
      </c>
      <c r="B1324" s="129">
        <v>0</v>
      </c>
      <c r="C1324" s="129">
        <v>2034</v>
      </c>
      <c r="D1324" s="130" t="s">
        <v>407</v>
      </c>
      <c r="E1324" s="130" t="s">
        <v>407</v>
      </c>
      <c r="F1324" s="130" t="s">
        <v>222</v>
      </c>
      <c r="G1324" s="130">
        <v>1</v>
      </c>
      <c r="H1324" s="130">
        <v>1</v>
      </c>
    </row>
    <row r="1325" spans="1:24" x14ac:dyDescent="0.5">
      <c r="A1325" s="129" t="s">
        <v>410</v>
      </c>
      <c r="B1325" s="129">
        <v>0</v>
      </c>
      <c r="C1325" s="129">
        <v>2035</v>
      </c>
      <c r="D1325" s="130" t="s">
        <v>407</v>
      </c>
      <c r="E1325" s="130" t="s">
        <v>407</v>
      </c>
      <c r="F1325" s="130" t="s">
        <v>446</v>
      </c>
      <c r="H1325" s="130">
        <v>1</v>
      </c>
      <c r="I1325" s="130">
        <v>15198.9326171875</v>
      </c>
      <c r="L1325" s="130">
        <v>101015.078125</v>
      </c>
      <c r="M1325" s="130">
        <v>3503.8564453125</v>
      </c>
      <c r="N1325" s="130">
        <v>8735.7451171875</v>
      </c>
      <c r="O1325" s="130">
        <v>1326.28381347656</v>
      </c>
      <c r="P1325" s="130">
        <v>7604.45458984375</v>
      </c>
      <c r="S1325" s="130">
        <v>1009.11065673828</v>
      </c>
      <c r="U1325" s="130">
        <v>5045.55322265625</v>
      </c>
      <c r="V1325" s="130">
        <v>60084.7734375</v>
      </c>
      <c r="W1325" s="130">
        <v>4313.623046875</v>
      </c>
      <c r="X1325" s="130">
        <v>3645.19262695313</v>
      </c>
    </row>
    <row r="1326" spans="1:24" x14ac:dyDescent="0.5">
      <c r="A1326" s="129" t="s">
        <v>410</v>
      </c>
      <c r="B1326" s="129">
        <v>0</v>
      </c>
      <c r="C1326" s="129">
        <v>2035</v>
      </c>
      <c r="D1326" s="130" t="s">
        <v>407</v>
      </c>
      <c r="E1326" s="130" t="s">
        <v>407</v>
      </c>
      <c r="F1326" s="130" t="s">
        <v>265</v>
      </c>
      <c r="H1326" s="130">
        <v>5</v>
      </c>
    </row>
    <row r="1327" spans="1:24" x14ac:dyDescent="0.5">
      <c r="A1327" s="129" t="s">
        <v>410</v>
      </c>
      <c r="B1327" s="129">
        <v>0</v>
      </c>
      <c r="C1327" s="129">
        <v>2035</v>
      </c>
      <c r="D1327" s="130" t="s">
        <v>407</v>
      </c>
      <c r="E1327" s="130" t="s">
        <v>407</v>
      </c>
      <c r="F1327" s="130" t="s">
        <v>219</v>
      </c>
      <c r="H1327" s="130">
        <v>30</v>
      </c>
    </row>
    <row r="1328" spans="1:24" x14ac:dyDescent="0.5">
      <c r="A1328" s="129" t="s">
        <v>410</v>
      </c>
      <c r="B1328" s="129">
        <v>0</v>
      </c>
      <c r="C1328" s="129">
        <v>2035</v>
      </c>
      <c r="D1328" s="130" t="s">
        <v>407</v>
      </c>
      <c r="E1328" s="130" t="s">
        <v>407</v>
      </c>
      <c r="F1328" s="130" t="s">
        <v>220</v>
      </c>
      <c r="H1328" s="130">
        <v>30</v>
      </c>
    </row>
    <row r="1329" spans="1:24" x14ac:dyDescent="0.5">
      <c r="A1329" s="129" t="s">
        <v>410</v>
      </c>
      <c r="B1329" s="129">
        <v>0</v>
      </c>
      <c r="C1329" s="129">
        <v>2035</v>
      </c>
      <c r="D1329" s="130" t="s">
        <v>407</v>
      </c>
      <c r="E1329" s="130" t="s">
        <v>407</v>
      </c>
      <c r="F1329" s="130" t="s">
        <v>221</v>
      </c>
      <c r="H1329" s="130">
        <v>15</v>
      </c>
    </row>
    <row r="1330" spans="1:24" x14ac:dyDescent="0.5">
      <c r="A1330" s="129" t="s">
        <v>410</v>
      </c>
      <c r="B1330" s="129">
        <v>0</v>
      </c>
      <c r="C1330" s="129">
        <v>2035</v>
      </c>
      <c r="D1330" s="130" t="s">
        <v>407</v>
      </c>
      <c r="E1330" s="130" t="s">
        <v>407</v>
      </c>
      <c r="F1330" s="130" t="s">
        <v>222</v>
      </c>
      <c r="H1330" s="130">
        <v>1</v>
      </c>
    </row>
    <row r="1331" spans="1:24" x14ac:dyDescent="0.5">
      <c r="A1331" s="129" t="s">
        <v>410</v>
      </c>
      <c r="B1331" s="129">
        <v>0</v>
      </c>
      <c r="C1331" s="129">
        <v>2036</v>
      </c>
      <c r="D1331" s="130" t="s">
        <v>407</v>
      </c>
      <c r="E1331" s="130" t="s">
        <v>407</v>
      </c>
      <c r="F1331" s="130" t="s">
        <v>446</v>
      </c>
      <c r="H1331" s="130">
        <v>1</v>
      </c>
      <c r="I1331" s="130">
        <v>15533.3076171875</v>
      </c>
      <c r="L1331" s="130">
        <v>96406.3828125</v>
      </c>
      <c r="M1331" s="130">
        <v>3503.8564453125</v>
      </c>
      <c r="N1331" s="130">
        <v>7862.17041015625</v>
      </c>
      <c r="O1331" s="130">
        <v>1104.83264160156</v>
      </c>
      <c r="P1331" s="130">
        <v>8709.287109375</v>
      </c>
      <c r="S1331" s="130">
        <v>1009.11065673828</v>
      </c>
      <c r="U1331" s="130">
        <v>5045.55322265625</v>
      </c>
      <c r="V1331" s="130">
        <v>59376.234375</v>
      </c>
      <c r="W1331" s="130">
        <v>4313.623046875</v>
      </c>
      <c r="X1331" s="130">
        <v>3605.08642578125</v>
      </c>
    </row>
    <row r="1332" spans="1:24" x14ac:dyDescent="0.5">
      <c r="A1332" s="129" t="s">
        <v>410</v>
      </c>
      <c r="B1332" s="129">
        <v>0</v>
      </c>
      <c r="C1332" s="129">
        <v>2036</v>
      </c>
      <c r="D1332" s="130" t="s">
        <v>407</v>
      </c>
      <c r="E1332" s="130" t="s">
        <v>407</v>
      </c>
      <c r="F1332" s="130" t="s">
        <v>265</v>
      </c>
      <c r="H1332" s="130">
        <v>5</v>
      </c>
    </row>
    <row r="1333" spans="1:24" x14ac:dyDescent="0.5">
      <c r="A1333" s="129" t="s">
        <v>410</v>
      </c>
      <c r="B1333" s="129">
        <v>0</v>
      </c>
      <c r="C1333" s="129">
        <v>2036</v>
      </c>
      <c r="D1333" s="130" t="s">
        <v>407</v>
      </c>
      <c r="E1333" s="130" t="s">
        <v>407</v>
      </c>
      <c r="F1333" s="130" t="s">
        <v>219</v>
      </c>
      <c r="H1333" s="130">
        <v>30</v>
      </c>
    </row>
    <row r="1334" spans="1:24" x14ac:dyDescent="0.5">
      <c r="A1334" s="129" t="s">
        <v>410</v>
      </c>
      <c r="B1334" s="129">
        <v>0</v>
      </c>
      <c r="C1334" s="129">
        <v>2036</v>
      </c>
      <c r="D1334" s="130" t="s">
        <v>407</v>
      </c>
      <c r="E1334" s="130" t="s">
        <v>407</v>
      </c>
      <c r="F1334" s="130" t="s">
        <v>220</v>
      </c>
      <c r="H1334" s="130">
        <v>30</v>
      </c>
    </row>
    <row r="1335" spans="1:24" x14ac:dyDescent="0.5">
      <c r="A1335" s="129" t="s">
        <v>410</v>
      </c>
      <c r="B1335" s="129">
        <v>0</v>
      </c>
      <c r="C1335" s="129">
        <v>2036</v>
      </c>
      <c r="D1335" s="130" t="s">
        <v>407</v>
      </c>
      <c r="E1335" s="130" t="s">
        <v>407</v>
      </c>
      <c r="F1335" s="130" t="s">
        <v>221</v>
      </c>
      <c r="H1335" s="130">
        <v>15</v>
      </c>
    </row>
    <row r="1336" spans="1:24" x14ac:dyDescent="0.5">
      <c r="A1336" s="129" t="s">
        <v>410</v>
      </c>
      <c r="B1336" s="129">
        <v>0</v>
      </c>
      <c r="C1336" s="129">
        <v>2036</v>
      </c>
      <c r="D1336" s="130" t="s">
        <v>407</v>
      </c>
      <c r="E1336" s="130" t="s">
        <v>407</v>
      </c>
      <c r="F1336" s="130" t="s">
        <v>222</v>
      </c>
      <c r="H1336" s="130">
        <v>1</v>
      </c>
    </row>
    <row r="1337" spans="1:24" x14ac:dyDescent="0.5">
      <c r="A1337" s="129" t="s">
        <v>410</v>
      </c>
      <c r="B1337" s="129">
        <v>0</v>
      </c>
      <c r="C1337" s="129">
        <v>2037</v>
      </c>
      <c r="D1337" s="130" t="s">
        <v>407</v>
      </c>
      <c r="E1337" s="130" t="s">
        <v>407</v>
      </c>
      <c r="F1337" s="130" t="s">
        <v>446</v>
      </c>
      <c r="H1337" s="130">
        <v>1</v>
      </c>
      <c r="I1337" s="130">
        <v>15874.3603515625</v>
      </c>
      <c r="L1337" s="130">
        <v>91902.5859375</v>
      </c>
      <c r="M1337" s="130">
        <v>3503.8564453125</v>
      </c>
      <c r="N1337" s="130">
        <v>7448.37158203125</v>
      </c>
      <c r="O1337" s="130">
        <v>999.93463134765602</v>
      </c>
      <c r="P1337" s="130">
        <v>9709.2216796875</v>
      </c>
      <c r="S1337" s="130">
        <v>1009.11065673828</v>
      </c>
      <c r="U1337" s="130">
        <v>5045.55322265625</v>
      </c>
      <c r="V1337" s="130">
        <v>58625.1796875</v>
      </c>
      <c r="W1337" s="130">
        <v>4313.623046875</v>
      </c>
      <c r="X1337" s="130">
        <v>3562.57397460938</v>
      </c>
    </row>
    <row r="1338" spans="1:24" x14ac:dyDescent="0.5">
      <c r="A1338" s="129" t="s">
        <v>410</v>
      </c>
      <c r="B1338" s="129">
        <v>0</v>
      </c>
      <c r="C1338" s="129">
        <v>2037</v>
      </c>
      <c r="D1338" s="130" t="s">
        <v>407</v>
      </c>
      <c r="E1338" s="130" t="s">
        <v>407</v>
      </c>
      <c r="F1338" s="130" t="s">
        <v>265</v>
      </c>
      <c r="H1338" s="130">
        <v>5</v>
      </c>
    </row>
    <row r="1339" spans="1:24" x14ac:dyDescent="0.5">
      <c r="A1339" s="129" t="s">
        <v>410</v>
      </c>
      <c r="B1339" s="129">
        <v>0</v>
      </c>
      <c r="C1339" s="129">
        <v>2037</v>
      </c>
      <c r="D1339" s="130" t="s">
        <v>407</v>
      </c>
      <c r="E1339" s="130" t="s">
        <v>407</v>
      </c>
      <c r="F1339" s="130" t="s">
        <v>219</v>
      </c>
      <c r="H1339" s="130">
        <v>30</v>
      </c>
    </row>
    <row r="1340" spans="1:24" x14ac:dyDescent="0.5">
      <c r="A1340" s="129" t="s">
        <v>410</v>
      </c>
      <c r="B1340" s="129">
        <v>0</v>
      </c>
      <c r="C1340" s="129">
        <v>2037</v>
      </c>
      <c r="D1340" s="130" t="s">
        <v>407</v>
      </c>
      <c r="E1340" s="130" t="s">
        <v>407</v>
      </c>
      <c r="F1340" s="130" t="s">
        <v>220</v>
      </c>
      <c r="H1340" s="130">
        <v>30</v>
      </c>
    </row>
    <row r="1341" spans="1:24" x14ac:dyDescent="0.5">
      <c r="A1341" s="129" t="s">
        <v>410</v>
      </c>
      <c r="B1341" s="129">
        <v>0</v>
      </c>
      <c r="C1341" s="129">
        <v>2037</v>
      </c>
      <c r="D1341" s="130" t="s">
        <v>407</v>
      </c>
      <c r="E1341" s="130" t="s">
        <v>407</v>
      </c>
      <c r="F1341" s="130" t="s">
        <v>221</v>
      </c>
      <c r="H1341" s="130">
        <v>15</v>
      </c>
    </row>
    <row r="1342" spans="1:24" x14ac:dyDescent="0.5">
      <c r="A1342" s="129" t="s">
        <v>410</v>
      </c>
      <c r="B1342" s="129">
        <v>0</v>
      </c>
      <c r="C1342" s="129">
        <v>2037</v>
      </c>
      <c r="D1342" s="130" t="s">
        <v>407</v>
      </c>
      <c r="E1342" s="130" t="s">
        <v>407</v>
      </c>
      <c r="F1342" s="130" t="s">
        <v>222</v>
      </c>
      <c r="H1342" s="130">
        <v>1</v>
      </c>
    </row>
    <row r="1343" spans="1:24" x14ac:dyDescent="0.5">
      <c r="A1343" s="129" t="s">
        <v>410</v>
      </c>
      <c r="B1343" s="129">
        <v>0</v>
      </c>
      <c r="C1343" s="129">
        <v>2038</v>
      </c>
      <c r="D1343" s="130" t="s">
        <v>407</v>
      </c>
      <c r="E1343" s="130" t="s">
        <v>407</v>
      </c>
      <c r="F1343" s="130" t="s">
        <v>446</v>
      </c>
      <c r="H1343" s="130">
        <v>1</v>
      </c>
      <c r="I1343" s="130">
        <v>16222.8427734375</v>
      </c>
      <c r="L1343" s="130">
        <v>87398.7890625</v>
      </c>
      <c r="M1343" s="130">
        <v>3503.8564453125</v>
      </c>
      <c r="N1343" s="130">
        <v>7448.37158203125</v>
      </c>
      <c r="O1343" s="130">
        <v>999.93463134765602</v>
      </c>
      <c r="P1343" s="130">
        <v>10709.15625</v>
      </c>
      <c r="S1343" s="130">
        <v>1009.11065673828</v>
      </c>
      <c r="U1343" s="130">
        <v>5045.55322265625</v>
      </c>
      <c r="V1343" s="130">
        <v>57829.0625</v>
      </c>
      <c r="W1343" s="130">
        <v>4313.623046875</v>
      </c>
      <c r="X1343" s="130">
        <v>3517.5107421875</v>
      </c>
    </row>
    <row r="1344" spans="1:24" x14ac:dyDescent="0.5">
      <c r="A1344" s="129" t="s">
        <v>410</v>
      </c>
      <c r="B1344" s="129">
        <v>0</v>
      </c>
      <c r="C1344" s="129">
        <v>2038</v>
      </c>
      <c r="D1344" s="130" t="s">
        <v>407</v>
      </c>
      <c r="E1344" s="130" t="s">
        <v>407</v>
      </c>
      <c r="F1344" s="130" t="s">
        <v>265</v>
      </c>
      <c r="H1344" s="130">
        <v>5</v>
      </c>
    </row>
    <row r="1345" spans="1:24" x14ac:dyDescent="0.5">
      <c r="A1345" s="129" t="s">
        <v>410</v>
      </c>
      <c r="B1345" s="129">
        <v>0</v>
      </c>
      <c r="C1345" s="129">
        <v>2038</v>
      </c>
      <c r="D1345" s="130" t="s">
        <v>407</v>
      </c>
      <c r="E1345" s="130" t="s">
        <v>407</v>
      </c>
      <c r="F1345" s="130" t="s">
        <v>219</v>
      </c>
      <c r="H1345" s="130">
        <v>30</v>
      </c>
    </row>
    <row r="1346" spans="1:24" x14ac:dyDescent="0.5">
      <c r="A1346" s="129" t="s">
        <v>410</v>
      </c>
      <c r="B1346" s="129">
        <v>0</v>
      </c>
      <c r="C1346" s="129">
        <v>2038</v>
      </c>
      <c r="D1346" s="130" t="s">
        <v>407</v>
      </c>
      <c r="E1346" s="130" t="s">
        <v>407</v>
      </c>
      <c r="F1346" s="130" t="s">
        <v>220</v>
      </c>
      <c r="H1346" s="130">
        <v>30</v>
      </c>
    </row>
    <row r="1347" spans="1:24" x14ac:dyDescent="0.5">
      <c r="A1347" s="129" t="s">
        <v>410</v>
      </c>
      <c r="B1347" s="129">
        <v>0</v>
      </c>
      <c r="C1347" s="129">
        <v>2038</v>
      </c>
      <c r="D1347" s="130" t="s">
        <v>407</v>
      </c>
      <c r="E1347" s="130" t="s">
        <v>407</v>
      </c>
      <c r="F1347" s="130" t="s">
        <v>221</v>
      </c>
      <c r="H1347" s="130">
        <v>15</v>
      </c>
    </row>
    <row r="1348" spans="1:24" x14ac:dyDescent="0.5">
      <c r="A1348" s="129" t="s">
        <v>410</v>
      </c>
      <c r="B1348" s="129">
        <v>0</v>
      </c>
      <c r="C1348" s="129">
        <v>2038</v>
      </c>
      <c r="D1348" s="130" t="s">
        <v>407</v>
      </c>
      <c r="E1348" s="130" t="s">
        <v>407</v>
      </c>
      <c r="F1348" s="130" t="s">
        <v>222</v>
      </c>
      <c r="H1348" s="130">
        <v>1</v>
      </c>
    </row>
    <row r="1349" spans="1:24" x14ac:dyDescent="0.5">
      <c r="A1349" s="129" t="s">
        <v>410</v>
      </c>
      <c r="B1349" s="129">
        <v>0</v>
      </c>
      <c r="C1349" s="129">
        <v>2038</v>
      </c>
      <c r="D1349" s="130" t="s">
        <v>407</v>
      </c>
      <c r="E1349" s="130" t="s">
        <v>407</v>
      </c>
      <c r="F1349" s="130" t="s">
        <v>230</v>
      </c>
      <c r="G1349" s="130">
        <v>1</v>
      </c>
      <c r="H1349" s="130">
        <v>1</v>
      </c>
    </row>
    <row r="1350" spans="1:24" x14ac:dyDescent="0.5">
      <c r="A1350" s="129" t="s">
        <v>410</v>
      </c>
      <c r="B1350" s="129">
        <v>0</v>
      </c>
      <c r="C1350" s="129">
        <v>2039</v>
      </c>
      <c r="D1350" s="130" t="s">
        <v>407</v>
      </c>
      <c r="E1350" s="130" t="s">
        <v>407</v>
      </c>
      <c r="F1350" s="130" t="s">
        <v>446</v>
      </c>
      <c r="H1350" s="130">
        <v>1</v>
      </c>
      <c r="I1350" s="130">
        <v>16596.751953125</v>
      </c>
      <c r="L1350" s="130">
        <v>82894.9921875</v>
      </c>
      <c r="M1350" s="130">
        <v>3503.8564453125</v>
      </c>
      <c r="N1350" s="130">
        <v>7448.37158203125</v>
      </c>
      <c r="O1350" s="130">
        <v>999.93463134765602</v>
      </c>
      <c r="P1350" s="130">
        <v>11709.0908203125</v>
      </c>
      <c r="S1350" s="130">
        <v>1009.11065673828</v>
      </c>
      <c r="U1350" s="130">
        <v>5045.55322265625</v>
      </c>
      <c r="V1350" s="130">
        <v>56985.1796875</v>
      </c>
      <c r="W1350" s="130">
        <v>4313.623046875</v>
      </c>
      <c r="X1350" s="130">
        <v>3469.74365234375</v>
      </c>
    </row>
    <row r="1351" spans="1:24" x14ac:dyDescent="0.5">
      <c r="A1351" s="129" t="s">
        <v>410</v>
      </c>
      <c r="B1351" s="129">
        <v>0</v>
      </c>
      <c r="C1351" s="129">
        <v>2039</v>
      </c>
      <c r="D1351" s="130" t="s">
        <v>407</v>
      </c>
      <c r="E1351" s="130" t="s">
        <v>407</v>
      </c>
      <c r="F1351" s="130" t="s">
        <v>265</v>
      </c>
      <c r="H1351" s="130">
        <v>5</v>
      </c>
    </row>
    <row r="1352" spans="1:24" x14ac:dyDescent="0.5">
      <c r="A1352" s="129" t="s">
        <v>410</v>
      </c>
      <c r="B1352" s="129">
        <v>0</v>
      </c>
      <c r="C1352" s="129">
        <v>2039</v>
      </c>
      <c r="D1352" s="130" t="s">
        <v>407</v>
      </c>
      <c r="E1352" s="130" t="s">
        <v>407</v>
      </c>
      <c r="F1352" s="130" t="s">
        <v>219</v>
      </c>
      <c r="H1352" s="130">
        <v>30</v>
      </c>
    </row>
    <row r="1353" spans="1:24" x14ac:dyDescent="0.5">
      <c r="A1353" s="129" t="s">
        <v>410</v>
      </c>
      <c r="B1353" s="129">
        <v>0</v>
      </c>
      <c r="C1353" s="129">
        <v>2039</v>
      </c>
      <c r="D1353" s="130" t="s">
        <v>407</v>
      </c>
      <c r="E1353" s="130" t="s">
        <v>407</v>
      </c>
      <c r="F1353" s="130" t="s">
        <v>220</v>
      </c>
      <c r="H1353" s="130">
        <v>30</v>
      </c>
    </row>
    <row r="1354" spans="1:24" x14ac:dyDescent="0.5">
      <c r="A1354" s="129" t="s">
        <v>410</v>
      </c>
      <c r="B1354" s="129">
        <v>0</v>
      </c>
      <c r="C1354" s="129">
        <v>2039</v>
      </c>
      <c r="D1354" s="130" t="s">
        <v>407</v>
      </c>
      <c r="E1354" s="130" t="s">
        <v>407</v>
      </c>
      <c r="F1354" s="130" t="s">
        <v>221</v>
      </c>
      <c r="H1354" s="130">
        <v>15</v>
      </c>
    </row>
    <row r="1355" spans="1:24" x14ac:dyDescent="0.5">
      <c r="A1355" s="129" t="s">
        <v>410</v>
      </c>
      <c r="B1355" s="129">
        <v>0</v>
      </c>
      <c r="C1355" s="129">
        <v>2039</v>
      </c>
      <c r="D1355" s="130" t="s">
        <v>407</v>
      </c>
      <c r="E1355" s="130" t="s">
        <v>407</v>
      </c>
      <c r="F1355" s="130" t="s">
        <v>222</v>
      </c>
      <c r="H1355" s="130">
        <v>1</v>
      </c>
    </row>
    <row r="1356" spans="1:24" x14ac:dyDescent="0.5">
      <c r="A1356" s="129" t="s">
        <v>410</v>
      </c>
      <c r="B1356" s="129">
        <v>0</v>
      </c>
      <c r="C1356" s="129">
        <v>2039</v>
      </c>
      <c r="D1356" s="130" t="s">
        <v>407</v>
      </c>
      <c r="E1356" s="130" t="s">
        <v>407</v>
      </c>
      <c r="F1356" s="130" t="s">
        <v>230</v>
      </c>
      <c r="H1356" s="130">
        <v>1</v>
      </c>
    </row>
    <row r="1357" spans="1:24" x14ac:dyDescent="0.5">
      <c r="A1357" s="129" t="s">
        <v>410</v>
      </c>
      <c r="B1357" s="129">
        <v>0</v>
      </c>
      <c r="C1357" s="129">
        <v>2040</v>
      </c>
      <c r="D1357" s="130" t="s">
        <v>407</v>
      </c>
      <c r="E1357" s="130" t="s">
        <v>407</v>
      </c>
      <c r="F1357" s="130" t="s">
        <v>446</v>
      </c>
      <c r="H1357" s="130">
        <v>1</v>
      </c>
      <c r="I1357" s="130">
        <v>16961.88671875</v>
      </c>
      <c r="L1357" s="130">
        <v>78391.1953125</v>
      </c>
      <c r="M1357" s="130">
        <v>3503.8564453125</v>
      </c>
      <c r="N1357" s="130">
        <v>7448.37158203125</v>
      </c>
      <c r="O1357" s="130">
        <v>999.93463134765602</v>
      </c>
      <c r="P1357" s="130">
        <v>12709.025390625</v>
      </c>
      <c r="S1357" s="130">
        <v>1009.11065673828</v>
      </c>
      <c r="U1357" s="130">
        <v>5045.55322265625</v>
      </c>
      <c r="V1357" s="130">
        <v>56090.6640625</v>
      </c>
      <c r="W1357" s="130">
        <v>4313.623046875</v>
      </c>
      <c r="X1357" s="130">
        <v>3419.11059570313</v>
      </c>
    </row>
    <row r="1358" spans="1:24" x14ac:dyDescent="0.5">
      <c r="A1358" s="129" t="s">
        <v>410</v>
      </c>
      <c r="B1358" s="129">
        <v>0</v>
      </c>
      <c r="C1358" s="129">
        <v>2040</v>
      </c>
      <c r="D1358" s="130" t="s">
        <v>407</v>
      </c>
      <c r="E1358" s="130" t="s">
        <v>407</v>
      </c>
      <c r="F1358" s="130" t="s">
        <v>265</v>
      </c>
      <c r="H1358" s="130">
        <v>5</v>
      </c>
    </row>
    <row r="1359" spans="1:24" x14ac:dyDescent="0.5">
      <c r="A1359" s="129" t="s">
        <v>410</v>
      </c>
      <c r="B1359" s="129">
        <v>0</v>
      </c>
      <c r="C1359" s="129">
        <v>2040</v>
      </c>
      <c r="D1359" s="130" t="s">
        <v>407</v>
      </c>
      <c r="E1359" s="130" t="s">
        <v>407</v>
      </c>
      <c r="F1359" s="130" t="s">
        <v>219</v>
      </c>
      <c r="H1359" s="130">
        <v>30</v>
      </c>
    </row>
    <row r="1360" spans="1:24" x14ac:dyDescent="0.5">
      <c r="A1360" s="129" t="s">
        <v>410</v>
      </c>
      <c r="B1360" s="129">
        <v>0</v>
      </c>
      <c r="C1360" s="129">
        <v>2040</v>
      </c>
      <c r="D1360" s="130" t="s">
        <v>407</v>
      </c>
      <c r="E1360" s="130" t="s">
        <v>407</v>
      </c>
      <c r="F1360" s="130" t="s">
        <v>220</v>
      </c>
      <c r="H1360" s="130">
        <v>30</v>
      </c>
    </row>
    <row r="1361" spans="1:24" x14ac:dyDescent="0.5">
      <c r="A1361" s="129" t="s">
        <v>410</v>
      </c>
      <c r="B1361" s="129">
        <v>0</v>
      </c>
      <c r="C1361" s="129">
        <v>2040</v>
      </c>
      <c r="D1361" s="130" t="s">
        <v>407</v>
      </c>
      <c r="E1361" s="130" t="s">
        <v>407</v>
      </c>
      <c r="F1361" s="130" t="s">
        <v>221</v>
      </c>
      <c r="H1361" s="130">
        <v>15</v>
      </c>
    </row>
    <row r="1362" spans="1:24" x14ac:dyDescent="0.5">
      <c r="A1362" s="129" t="s">
        <v>410</v>
      </c>
      <c r="B1362" s="129">
        <v>0</v>
      </c>
      <c r="C1362" s="129">
        <v>2040</v>
      </c>
      <c r="D1362" s="130" t="s">
        <v>407</v>
      </c>
      <c r="E1362" s="130" t="s">
        <v>407</v>
      </c>
      <c r="F1362" s="130" t="s">
        <v>222</v>
      </c>
      <c r="H1362" s="130">
        <v>1</v>
      </c>
    </row>
    <row r="1363" spans="1:24" x14ac:dyDescent="0.5">
      <c r="A1363" s="129" t="s">
        <v>410</v>
      </c>
      <c r="B1363" s="129">
        <v>0</v>
      </c>
      <c r="C1363" s="129">
        <v>2040</v>
      </c>
      <c r="D1363" s="130" t="s">
        <v>407</v>
      </c>
      <c r="E1363" s="130" t="s">
        <v>407</v>
      </c>
      <c r="F1363" s="130" t="s">
        <v>230</v>
      </c>
      <c r="H1363" s="130">
        <v>1</v>
      </c>
    </row>
    <row r="1364" spans="1:24" x14ac:dyDescent="0.5">
      <c r="A1364" s="129" t="s">
        <v>410</v>
      </c>
      <c r="B1364" s="129">
        <v>0</v>
      </c>
      <c r="C1364" s="129">
        <v>2040</v>
      </c>
      <c r="D1364" s="130" t="s">
        <v>407</v>
      </c>
      <c r="E1364" s="130" t="s">
        <v>407</v>
      </c>
      <c r="F1364" s="130" t="s">
        <v>235</v>
      </c>
      <c r="G1364" s="130">
        <v>1</v>
      </c>
      <c r="H1364" s="130">
        <v>1</v>
      </c>
    </row>
    <row r="1365" spans="1:24" x14ac:dyDescent="0.5">
      <c r="A1365" s="129" t="s">
        <v>410</v>
      </c>
      <c r="B1365" s="129">
        <v>0</v>
      </c>
      <c r="C1365" s="129">
        <v>2041</v>
      </c>
      <c r="D1365" s="130" t="s">
        <v>407</v>
      </c>
      <c r="E1365" s="130" t="s">
        <v>407</v>
      </c>
      <c r="F1365" s="130" t="s">
        <v>446</v>
      </c>
      <c r="H1365" s="130">
        <v>1</v>
      </c>
      <c r="I1365" s="130">
        <v>17318.81640625</v>
      </c>
      <c r="L1365" s="130">
        <v>73887.3984375</v>
      </c>
      <c r="M1365" s="130">
        <v>3503.8564453125</v>
      </c>
      <c r="N1365" s="130">
        <v>7448.37158203125</v>
      </c>
      <c r="O1365" s="130">
        <v>999.93463134765602</v>
      </c>
      <c r="P1365" s="130">
        <v>13708.9599609375</v>
      </c>
      <c r="S1365" s="130">
        <v>1009.11065673828</v>
      </c>
      <c r="U1365" s="130">
        <v>5045.55322265625</v>
      </c>
      <c r="V1365" s="130">
        <v>55142.4765625</v>
      </c>
      <c r="W1365" s="130">
        <v>4313.623046875</v>
      </c>
      <c r="X1365" s="130">
        <v>3365.43969726563</v>
      </c>
    </row>
    <row r="1366" spans="1:24" x14ac:dyDescent="0.5">
      <c r="A1366" s="129" t="s">
        <v>410</v>
      </c>
      <c r="B1366" s="129">
        <v>0</v>
      </c>
      <c r="C1366" s="129">
        <v>2041</v>
      </c>
      <c r="D1366" s="130" t="s">
        <v>407</v>
      </c>
      <c r="E1366" s="130" t="s">
        <v>407</v>
      </c>
      <c r="F1366" s="130" t="s">
        <v>427</v>
      </c>
      <c r="G1366" s="130">
        <v>6</v>
      </c>
      <c r="H1366" s="130">
        <v>6</v>
      </c>
    </row>
    <row r="1367" spans="1:24" x14ac:dyDescent="0.5">
      <c r="A1367" s="129" t="s">
        <v>410</v>
      </c>
      <c r="B1367" s="129">
        <v>0</v>
      </c>
      <c r="C1367" s="129">
        <v>2041</v>
      </c>
      <c r="D1367" s="130" t="s">
        <v>407</v>
      </c>
      <c r="E1367" s="130" t="s">
        <v>407</v>
      </c>
      <c r="F1367" s="130" t="s">
        <v>265</v>
      </c>
      <c r="H1367" s="130">
        <v>5</v>
      </c>
    </row>
    <row r="1368" spans="1:24" x14ac:dyDescent="0.5">
      <c r="A1368" s="129" t="s">
        <v>410</v>
      </c>
      <c r="B1368" s="129">
        <v>0</v>
      </c>
      <c r="C1368" s="129">
        <v>2041</v>
      </c>
      <c r="D1368" s="130" t="s">
        <v>407</v>
      </c>
      <c r="E1368" s="130" t="s">
        <v>407</v>
      </c>
      <c r="F1368" s="130" t="s">
        <v>219</v>
      </c>
      <c r="H1368" s="130">
        <v>30</v>
      </c>
    </row>
    <row r="1369" spans="1:24" x14ac:dyDescent="0.5">
      <c r="A1369" s="129" t="s">
        <v>410</v>
      </c>
      <c r="B1369" s="129">
        <v>0</v>
      </c>
      <c r="C1369" s="129">
        <v>2041</v>
      </c>
      <c r="D1369" s="130" t="s">
        <v>407</v>
      </c>
      <c r="E1369" s="130" t="s">
        <v>407</v>
      </c>
      <c r="F1369" s="130" t="s">
        <v>220</v>
      </c>
      <c r="H1369" s="130">
        <v>30</v>
      </c>
    </row>
    <row r="1370" spans="1:24" x14ac:dyDescent="0.5">
      <c r="A1370" s="129" t="s">
        <v>410</v>
      </c>
      <c r="B1370" s="129">
        <v>0</v>
      </c>
      <c r="C1370" s="129">
        <v>2041</v>
      </c>
      <c r="D1370" s="130" t="s">
        <v>407</v>
      </c>
      <c r="E1370" s="130" t="s">
        <v>407</v>
      </c>
      <c r="F1370" s="130" t="s">
        <v>221</v>
      </c>
      <c r="H1370" s="130">
        <v>15</v>
      </c>
    </row>
    <row r="1371" spans="1:24" x14ac:dyDescent="0.5">
      <c r="A1371" s="129" t="s">
        <v>410</v>
      </c>
      <c r="B1371" s="129">
        <v>0</v>
      </c>
      <c r="C1371" s="129">
        <v>2041</v>
      </c>
      <c r="D1371" s="130" t="s">
        <v>407</v>
      </c>
      <c r="E1371" s="130" t="s">
        <v>407</v>
      </c>
      <c r="F1371" s="130" t="s">
        <v>222</v>
      </c>
      <c r="H1371" s="130">
        <v>1</v>
      </c>
    </row>
    <row r="1372" spans="1:24" x14ac:dyDescent="0.5">
      <c r="A1372" s="129" t="s">
        <v>410</v>
      </c>
      <c r="B1372" s="129">
        <v>0</v>
      </c>
      <c r="C1372" s="129">
        <v>2041</v>
      </c>
      <c r="D1372" s="130" t="s">
        <v>407</v>
      </c>
      <c r="E1372" s="130" t="s">
        <v>407</v>
      </c>
      <c r="F1372" s="130" t="s">
        <v>230</v>
      </c>
      <c r="H1372" s="130">
        <v>1</v>
      </c>
    </row>
    <row r="1373" spans="1:24" x14ac:dyDescent="0.5">
      <c r="A1373" s="129" t="s">
        <v>410</v>
      </c>
      <c r="B1373" s="129">
        <v>0</v>
      </c>
      <c r="C1373" s="129">
        <v>2041</v>
      </c>
      <c r="D1373" s="130" t="s">
        <v>407</v>
      </c>
      <c r="E1373" s="130" t="s">
        <v>407</v>
      </c>
      <c r="F1373" s="130" t="s">
        <v>235</v>
      </c>
      <c r="H1373" s="130">
        <v>1</v>
      </c>
    </row>
    <row r="1374" spans="1:24" x14ac:dyDescent="0.5">
      <c r="A1374" s="129" t="s">
        <v>410</v>
      </c>
      <c r="B1374" s="129">
        <v>0</v>
      </c>
      <c r="C1374" s="129">
        <v>2041</v>
      </c>
      <c r="D1374" s="130" t="s">
        <v>407</v>
      </c>
      <c r="E1374" s="130" t="s">
        <v>407</v>
      </c>
      <c r="F1374" s="130" t="s">
        <v>341</v>
      </c>
      <c r="G1374" s="130">
        <v>20</v>
      </c>
      <c r="H1374" s="130">
        <v>20</v>
      </c>
    </row>
    <row r="1375" spans="1:24" x14ac:dyDescent="0.5">
      <c r="A1375" s="129" t="s">
        <v>410</v>
      </c>
      <c r="B1375" s="129">
        <v>0</v>
      </c>
      <c r="C1375" s="129">
        <v>2042</v>
      </c>
      <c r="D1375" s="130" t="s">
        <v>407</v>
      </c>
      <c r="E1375" s="130" t="s">
        <v>407</v>
      </c>
      <c r="F1375" s="130" t="s">
        <v>446</v>
      </c>
      <c r="H1375" s="130">
        <v>1</v>
      </c>
      <c r="I1375" s="130">
        <v>17699.8359375</v>
      </c>
      <c r="L1375" s="130">
        <v>69383.6015625</v>
      </c>
      <c r="M1375" s="130">
        <v>3503.8564453125</v>
      </c>
      <c r="N1375" s="130">
        <v>7448.37158203125</v>
      </c>
      <c r="O1375" s="130">
        <v>999.93463134765602</v>
      </c>
      <c r="P1375" s="130">
        <v>14708.89453125</v>
      </c>
      <c r="S1375" s="130">
        <v>1009.11065673828</v>
      </c>
      <c r="U1375" s="130">
        <v>5045.55322265625</v>
      </c>
      <c r="V1375" s="130">
        <v>54137.3984375</v>
      </c>
      <c r="W1375" s="130">
        <v>4313.623046875</v>
      </c>
      <c r="X1375" s="130">
        <v>3308.54858398438</v>
      </c>
    </row>
    <row r="1376" spans="1:24" x14ac:dyDescent="0.5">
      <c r="A1376" s="129" t="s">
        <v>410</v>
      </c>
      <c r="B1376" s="129">
        <v>0</v>
      </c>
      <c r="C1376" s="129">
        <v>2042</v>
      </c>
      <c r="D1376" s="130" t="s">
        <v>407</v>
      </c>
      <c r="E1376" s="130" t="s">
        <v>407</v>
      </c>
      <c r="F1376" s="130" t="s">
        <v>428</v>
      </c>
      <c r="G1376" s="130">
        <v>6</v>
      </c>
      <c r="H1376" s="130">
        <v>6</v>
      </c>
    </row>
    <row r="1377" spans="1:24" x14ac:dyDescent="0.5">
      <c r="A1377" s="129" t="s">
        <v>410</v>
      </c>
      <c r="B1377" s="129">
        <v>0</v>
      </c>
      <c r="C1377" s="129">
        <v>2042</v>
      </c>
      <c r="D1377" s="130" t="s">
        <v>407</v>
      </c>
      <c r="E1377" s="130" t="s">
        <v>407</v>
      </c>
      <c r="F1377" s="130" t="s">
        <v>265</v>
      </c>
      <c r="H1377" s="130">
        <v>5</v>
      </c>
    </row>
    <row r="1378" spans="1:24" x14ac:dyDescent="0.5">
      <c r="A1378" s="129" t="s">
        <v>410</v>
      </c>
      <c r="B1378" s="129">
        <v>0</v>
      </c>
      <c r="C1378" s="129">
        <v>2042</v>
      </c>
      <c r="D1378" s="130" t="s">
        <v>407</v>
      </c>
      <c r="E1378" s="130" t="s">
        <v>407</v>
      </c>
      <c r="F1378" s="130" t="s">
        <v>219</v>
      </c>
      <c r="H1378" s="130">
        <v>30</v>
      </c>
    </row>
    <row r="1379" spans="1:24" x14ac:dyDescent="0.5">
      <c r="A1379" s="129" t="s">
        <v>410</v>
      </c>
      <c r="B1379" s="129">
        <v>0</v>
      </c>
      <c r="C1379" s="129">
        <v>2042</v>
      </c>
      <c r="D1379" s="130" t="s">
        <v>407</v>
      </c>
      <c r="E1379" s="130" t="s">
        <v>407</v>
      </c>
      <c r="F1379" s="130" t="s">
        <v>220</v>
      </c>
      <c r="H1379" s="130">
        <v>30</v>
      </c>
    </row>
    <row r="1380" spans="1:24" x14ac:dyDescent="0.5">
      <c r="A1380" s="129" t="s">
        <v>410</v>
      </c>
      <c r="B1380" s="129">
        <v>0</v>
      </c>
      <c r="C1380" s="129">
        <v>2042</v>
      </c>
      <c r="D1380" s="130" t="s">
        <v>407</v>
      </c>
      <c r="E1380" s="130" t="s">
        <v>407</v>
      </c>
      <c r="F1380" s="130" t="s">
        <v>221</v>
      </c>
      <c r="H1380" s="130">
        <v>15</v>
      </c>
    </row>
    <row r="1381" spans="1:24" x14ac:dyDescent="0.5">
      <c r="A1381" s="129" t="s">
        <v>410</v>
      </c>
      <c r="B1381" s="129">
        <v>0</v>
      </c>
      <c r="C1381" s="129">
        <v>2042</v>
      </c>
      <c r="D1381" s="130" t="s">
        <v>407</v>
      </c>
      <c r="E1381" s="130" t="s">
        <v>407</v>
      </c>
      <c r="F1381" s="130" t="s">
        <v>222</v>
      </c>
      <c r="H1381" s="130">
        <v>1</v>
      </c>
    </row>
    <row r="1382" spans="1:24" x14ac:dyDescent="0.5">
      <c r="A1382" s="129" t="s">
        <v>410</v>
      </c>
      <c r="B1382" s="129">
        <v>0</v>
      </c>
      <c r="C1382" s="129">
        <v>2042</v>
      </c>
      <c r="D1382" s="130" t="s">
        <v>407</v>
      </c>
      <c r="E1382" s="130" t="s">
        <v>407</v>
      </c>
      <c r="F1382" s="130" t="s">
        <v>230</v>
      </c>
      <c r="H1382" s="130">
        <v>1</v>
      </c>
    </row>
    <row r="1383" spans="1:24" x14ac:dyDescent="0.5">
      <c r="A1383" s="129" t="s">
        <v>410</v>
      </c>
      <c r="B1383" s="129">
        <v>0</v>
      </c>
      <c r="C1383" s="129">
        <v>2042</v>
      </c>
      <c r="D1383" s="130" t="s">
        <v>407</v>
      </c>
      <c r="E1383" s="130" t="s">
        <v>407</v>
      </c>
      <c r="F1383" s="130" t="s">
        <v>235</v>
      </c>
      <c r="H1383" s="130">
        <v>1</v>
      </c>
    </row>
    <row r="1384" spans="1:24" x14ac:dyDescent="0.5">
      <c r="A1384" s="129" t="s">
        <v>410</v>
      </c>
      <c r="B1384" s="129">
        <v>0</v>
      </c>
      <c r="C1384" s="129">
        <v>2042</v>
      </c>
      <c r="D1384" s="130" t="s">
        <v>407</v>
      </c>
      <c r="E1384" s="130" t="s">
        <v>407</v>
      </c>
      <c r="F1384" s="130" t="s">
        <v>341</v>
      </c>
      <c r="H1384" s="130">
        <v>20</v>
      </c>
    </row>
    <row r="1385" spans="1:24" x14ac:dyDescent="0.5">
      <c r="A1385" s="129" t="s">
        <v>410</v>
      </c>
      <c r="B1385" s="129">
        <v>0</v>
      </c>
      <c r="C1385" s="129">
        <v>2043</v>
      </c>
      <c r="D1385" s="130" t="s">
        <v>407</v>
      </c>
      <c r="E1385" s="130" t="s">
        <v>407</v>
      </c>
      <c r="F1385" s="130" t="s">
        <v>446</v>
      </c>
      <c r="H1385" s="130">
        <v>1</v>
      </c>
      <c r="I1385" s="130">
        <v>18088.451171875</v>
      </c>
      <c r="L1385" s="130">
        <v>64879.80859375</v>
      </c>
      <c r="M1385" s="130">
        <v>3503.8564453125</v>
      </c>
      <c r="N1385" s="130">
        <v>7448.37158203125</v>
      </c>
      <c r="O1385" s="130">
        <v>999.93463134765602</v>
      </c>
      <c r="P1385" s="130">
        <v>15708.8291015625</v>
      </c>
      <c r="S1385" s="130">
        <v>1009.11065673828</v>
      </c>
      <c r="U1385" s="130">
        <v>5045.55322265625</v>
      </c>
      <c r="V1385" s="130">
        <v>53072.015625</v>
      </c>
      <c r="W1385" s="130">
        <v>4313.623046875</v>
      </c>
      <c r="X1385" s="130">
        <v>3248.24389648438</v>
      </c>
    </row>
    <row r="1386" spans="1:24" x14ac:dyDescent="0.5">
      <c r="A1386" s="129" t="s">
        <v>410</v>
      </c>
      <c r="B1386" s="129">
        <v>0</v>
      </c>
      <c r="C1386" s="129">
        <v>2043</v>
      </c>
      <c r="D1386" s="130" t="s">
        <v>407</v>
      </c>
      <c r="E1386" s="130" t="s">
        <v>407</v>
      </c>
      <c r="F1386" s="130" t="s">
        <v>429</v>
      </c>
      <c r="G1386" s="130">
        <v>6</v>
      </c>
      <c r="H1386" s="130">
        <v>6</v>
      </c>
    </row>
    <row r="1387" spans="1:24" x14ac:dyDescent="0.5">
      <c r="A1387" s="129" t="s">
        <v>410</v>
      </c>
      <c r="B1387" s="129">
        <v>0</v>
      </c>
      <c r="C1387" s="129">
        <v>2043</v>
      </c>
      <c r="D1387" s="130" t="s">
        <v>407</v>
      </c>
      <c r="E1387" s="130" t="s">
        <v>407</v>
      </c>
      <c r="F1387" s="130" t="s">
        <v>265</v>
      </c>
      <c r="H1387" s="130">
        <v>5</v>
      </c>
    </row>
    <row r="1388" spans="1:24" x14ac:dyDescent="0.5">
      <c r="A1388" s="129" t="s">
        <v>410</v>
      </c>
      <c r="B1388" s="129">
        <v>0</v>
      </c>
      <c r="C1388" s="129">
        <v>2043</v>
      </c>
      <c r="D1388" s="130" t="s">
        <v>407</v>
      </c>
      <c r="E1388" s="130" t="s">
        <v>407</v>
      </c>
      <c r="F1388" s="130" t="s">
        <v>219</v>
      </c>
      <c r="H1388" s="130">
        <v>30</v>
      </c>
    </row>
    <row r="1389" spans="1:24" x14ac:dyDescent="0.5">
      <c r="A1389" s="129" t="s">
        <v>410</v>
      </c>
      <c r="B1389" s="129">
        <v>0</v>
      </c>
      <c r="C1389" s="129">
        <v>2043</v>
      </c>
      <c r="D1389" s="130" t="s">
        <v>407</v>
      </c>
      <c r="E1389" s="130" t="s">
        <v>407</v>
      </c>
      <c r="F1389" s="130" t="s">
        <v>220</v>
      </c>
      <c r="H1389" s="130">
        <v>30</v>
      </c>
    </row>
    <row r="1390" spans="1:24" x14ac:dyDescent="0.5">
      <c r="A1390" s="129" t="s">
        <v>410</v>
      </c>
      <c r="B1390" s="129">
        <v>0</v>
      </c>
      <c r="C1390" s="129">
        <v>2043</v>
      </c>
      <c r="D1390" s="130" t="s">
        <v>407</v>
      </c>
      <c r="E1390" s="130" t="s">
        <v>407</v>
      </c>
      <c r="F1390" s="130" t="s">
        <v>221</v>
      </c>
      <c r="H1390" s="130">
        <v>15</v>
      </c>
    </row>
    <row r="1391" spans="1:24" x14ac:dyDescent="0.5">
      <c r="A1391" s="129" t="s">
        <v>410</v>
      </c>
      <c r="B1391" s="129">
        <v>0</v>
      </c>
      <c r="C1391" s="129">
        <v>2043</v>
      </c>
      <c r="D1391" s="130" t="s">
        <v>407</v>
      </c>
      <c r="E1391" s="130" t="s">
        <v>407</v>
      </c>
      <c r="F1391" s="130" t="s">
        <v>222</v>
      </c>
      <c r="H1391" s="130">
        <v>1</v>
      </c>
    </row>
    <row r="1392" spans="1:24" x14ac:dyDescent="0.5">
      <c r="A1392" s="129" t="s">
        <v>410</v>
      </c>
      <c r="B1392" s="129">
        <v>0</v>
      </c>
      <c r="C1392" s="129">
        <v>2043</v>
      </c>
      <c r="D1392" s="130" t="s">
        <v>407</v>
      </c>
      <c r="E1392" s="130" t="s">
        <v>407</v>
      </c>
      <c r="F1392" s="130" t="s">
        <v>230</v>
      </c>
      <c r="H1392" s="130">
        <v>1</v>
      </c>
    </row>
    <row r="1393" spans="1:24" x14ac:dyDescent="0.5">
      <c r="A1393" s="129" t="s">
        <v>410</v>
      </c>
      <c r="B1393" s="129">
        <v>0</v>
      </c>
      <c r="C1393" s="129">
        <v>2043</v>
      </c>
      <c r="D1393" s="130" t="s">
        <v>407</v>
      </c>
      <c r="E1393" s="130" t="s">
        <v>407</v>
      </c>
      <c r="F1393" s="130" t="s">
        <v>235</v>
      </c>
      <c r="H1393" s="130">
        <v>1</v>
      </c>
    </row>
    <row r="1394" spans="1:24" x14ac:dyDescent="0.5">
      <c r="A1394" s="129" t="s">
        <v>410</v>
      </c>
      <c r="B1394" s="129">
        <v>0</v>
      </c>
      <c r="C1394" s="129">
        <v>2043</v>
      </c>
      <c r="D1394" s="130" t="s">
        <v>407</v>
      </c>
      <c r="E1394" s="130" t="s">
        <v>407</v>
      </c>
      <c r="F1394" s="130" t="s">
        <v>341</v>
      </c>
      <c r="H1394" s="130">
        <v>20</v>
      </c>
    </row>
    <row r="1395" spans="1:24" x14ac:dyDescent="0.5">
      <c r="A1395" s="129" t="s">
        <v>410</v>
      </c>
      <c r="B1395" s="129">
        <v>0</v>
      </c>
      <c r="C1395" s="129">
        <v>2044</v>
      </c>
      <c r="D1395" s="130" t="s">
        <v>407</v>
      </c>
      <c r="E1395" s="130" t="s">
        <v>407</v>
      </c>
      <c r="F1395" s="130" t="s">
        <v>446</v>
      </c>
      <c r="H1395" s="130">
        <v>1</v>
      </c>
      <c r="I1395" s="130">
        <v>18485.537109375</v>
      </c>
      <c r="L1395" s="130">
        <v>60376.01953125</v>
      </c>
      <c r="M1395" s="130">
        <v>3503.8564453125</v>
      </c>
      <c r="N1395" s="130">
        <v>7448.37158203125</v>
      </c>
      <c r="O1395" s="130">
        <v>999.93463134765602</v>
      </c>
      <c r="P1395" s="130">
        <v>16708.763671875</v>
      </c>
      <c r="S1395" s="130">
        <v>1009.11065673828</v>
      </c>
      <c r="U1395" s="130">
        <v>5045.55322265625</v>
      </c>
      <c r="V1395" s="130">
        <v>51942.7109375</v>
      </c>
      <c r="W1395" s="130">
        <v>4313.623046875</v>
      </c>
      <c r="X1395" s="130">
        <v>3184.32080078125</v>
      </c>
    </row>
    <row r="1396" spans="1:24" x14ac:dyDescent="0.5">
      <c r="A1396" s="129" t="s">
        <v>410</v>
      </c>
      <c r="B1396" s="129">
        <v>0</v>
      </c>
      <c r="C1396" s="129">
        <v>2044</v>
      </c>
      <c r="D1396" s="130" t="s">
        <v>407</v>
      </c>
      <c r="E1396" s="130" t="s">
        <v>407</v>
      </c>
      <c r="F1396" s="130" t="s">
        <v>430</v>
      </c>
      <c r="G1396" s="130">
        <v>5</v>
      </c>
      <c r="H1396" s="130">
        <v>5</v>
      </c>
    </row>
    <row r="1397" spans="1:24" x14ac:dyDescent="0.5">
      <c r="A1397" s="129" t="s">
        <v>410</v>
      </c>
      <c r="B1397" s="129">
        <v>0</v>
      </c>
      <c r="C1397" s="129">
        <v>2044</v>
      </c>
      <c r="D1397" s="130" t="s">
        <v>407</v>
      </c>
      <c r="E1397" s="130" t="s">
        <v>407</v>
      </c>
      <c r="F1397" s="130" t="s">
        <v>265</v>
      </c>
      <c r="H1397" s="130">
        <v>5</v>
      </c>
    </row>
    <row r="1398" spans="1:24" x14ac:dyDescent="0.5">
      <c r="A1398" s="129" t="s">
        <v>410</v>
      </c>
      <c r="B1398" s="129">
        <v>0</v>
      </c>
      <c r="C1398" s="129">
        <v>2044</v>
      </c>
      <c r="D1398" s="130" t="s">
        <v>407</v>
      </c>
      <c r="E1398" s="130" t="s">
        <v>407</v>
      </c>
      <c r="F1398" s="130" t="s">
        <v>219</v>
      </c>
      <c r="H1398" s="130">
        <v>30</v>
      </c>
    </row>
    <row r="1399" spans="1:24" x14ac:dyDescent="0.5">
      <c r="A1399" s="129" t="s">
        <v>410</v>
      </c>
      <c r="B1399" s="129">
        <v>0</v>
      </c>
      <c r="C1399" s="129">
        <v>2044</v>
      </c>
      <c r="D1399" s="130" t="s">
        <v>407</v>
      </c>
      <c r="E1399" s="130" t="s">
        <v>407</v>
      </c>
      <c r="F1399" s="130" t="s">
        <v>220</v>
      </c>
      <c r="H1399" s="130">
        <v>30</v>
      </c>
    </row>
    <row r="1400" spans="1:24" x14ac:dyDescent="0.5">
      <c r="A1400" s="129" t="s">
        <v>410</v>
      </c>
      <c r="B1400" s="129">
        <v>0</v>
      </c>
      <c r="C1400" s="129">
        <v>2044</v>
      </c>
      <c r="D1400" s="130" t="s">
        <v>407</v>
      </c>
      <c r="E1400" s="130" t="s">
        <v>407</v>
      </c>
      <c r="F1400" s="130" t="s">
        <v>221</v>
      </c>
      <c r="H1400" s="130">
        <v>15</v>
      </c>
    </row>
    <row r="1401" spans="1:24" x14ac:dyDescent="0.5">
      <c r="A1401" s="129" t="s">
        <v>410</v>
      </c>
      <c r="B1401" s="129">
        <v>0</v>
      </c>
      <c r="C1401" s="129">
        <v>2044</v>
      </c>
      <c r="D1401" s="130" t="s">
        <v>407</v>
      </c>
      <c r="E1401" s="130" t="s">
        <v>407</v>
      </c>
      <c r="F1401" s="130" t="s">
        <v>222</v>
      </c>
      <c r="H1401" s="130">
        <v>1</v>
      </c>
    </row>
    <row r="1402" spans="1:24" x14ac:dyDescent="0.5">
      <c r="A1402" s="129" t="s">
        <v>410</v>
      </c>
      <c r="B1402" s="129">
        <v>0</v>
      </c>
      <c r="C1402" s="129">
        <v>2044</v>
      </c>
      <c r="D1402" s="130" t="s">
        <v>407</v>
      </c>
      <c r="E1402" s="130" t="s">
        <v>407</v>
      </c>
      <c r="F1402" s="130" t="s">
        <v>230</v>
      </c>
      <c r="H1402" s="130">
        <v>1</v>
      </c>
    </row>
    <row r="1403" spans="1:24" x14ac:dyDescent="0.5">
      <c r="A1403" s="129" t="s">
        <v>410</v>
      </c>
      <c r="B1403" s="129">
        <v>0</v>
      </c>
      <c r="C1403" s="129">
        <v>2044</v>
      </c>
      <c r="D1403" s="130" t="s">
        <v>407</v>
      </c>
      <c r="E1403" s="130" t="s">
        <v>407</v>
      </c>
      <c r="F1403" s="130" t="s">
        <v>235</v>
      </c>
      <c r="H1403" s="130">
        <v>1</v>
      </c>
    </row>
    <row r="1404" spans="1:24" x14ac:dyDescent="0.5">
      <c r="A1404" s="129" t="s">
        <v>410</v>
      </c>
      <c r="B1404" s="129">
        <v>0</v>
      </c>
      <c r="C1404" s="129">
        <v>2044</v>
      </c>
      <c r="D1404" s="130" t="s">
        <v>407</v>
      </c>
      <c r="E1404" s="130" t="s">
        <v>407</v>
      </c>
      <c r="F1404" s="130" t="s">
        <v>341</v>
      </c>
      <c r="H1404" s="130">
        <v>20</v>
      </c>
    </row>
    <row r="1405" spans="1:24" x14ac:dyDescent="0.5">
      <c r="A1405" s="129" t="s">
        <v>410</v>
      </c>
      <c r="B1405" s="129">
        <v>0</v>
      </c>
      <c r="C1405" s="129">
        <v>2044</v>
      </c>
      <c r="D1405" s="130" t="s">
        <v>407</v>
      </c>
      <c r="E1405" s="130" t="s">
        <v>407</v>
      </c>
      <c r="F1405" s="130" t="s">
        <v>344</v>
      </c>
      <c r="G1405" s="130">
        <v>6</v>
      </c>
      <c r="H1405" s="130">
        <v>6</v>
      </c>
    </row>
    <row r="1406" spans="1:24" x14ac:dyDescent="0.5">
      <c r="A1406" s="129" t="s">
        <v>410</v>
      </c>
      <c r="B1406" s="129">
        <v>0</v>
      </c>
      <c r="C1406" s="129">
        <v>2045</v>
      </c>
      <c r="D1406" s="130" t="s">
        <v>407</v>
      </c>
      <c r="E1406" s="130" t="s">
        <v>407</v>
      </c>
      <c r="F1406" s="130" t="s">
        <v>446</v>
      </c>
      <c r="H1406" s="130">
        <v>1</v>
      </c>
      <c r="I1406" s="130">
        <v>18911.609375</v>
      </c>
      <c r="L1406" s="130">
        <v>55872.23046875</v>
      </c>
      <c r="M1406" s="130">
        <v>3503.8564453125</v>
      </c>
      <c r="N1406" s="130">
        <v>7448.37158203125</v>
      </c>
      <c r="O1406" s="130">
        <v>999.93463134765602</v>
      </c>
      <c r="P1406" s="130">
        <v>17708.69921875</v>
      </c>
      <c r="S1406" s="130">
        <v>1009.11065673828</v>
      </c>
      <c r="U1406" s="130">
        <v>5045.55322265625</v>
      </c>
      <c r="V1406" s="130">
        <v>50745.6484375</v>
      </c>
      <c r="W1406" s="130">
        <v>4313.623046875</v>
      </c>
      <c r="X1406" s="130">
        <v>3116.5625</v>
      </c>
    </row>
    <row r="1407" spans="1:24" x14ac:dyDescent="0.5">
      <c r="A1407" s="129" t="s">
        <v>410</v>
      </c>
      <c r="B1407" s="129">
        <v>0</v>
      </c>
      <c r="C1407" s="129">
        <v>2045</v>
      </c>
      <c r="D1407" s="130" t="s">
        <v>407</v>
      </c>
      <c r="E1407" s="130" t="s">
        <v>407</v>
      </c>
      <c r="F1407" s="130" t="s">
        <v>431</v>
      </c>
      <c r="G1407" s="130">
        <v>5</v>
      </c>
      <c r="H1407" s="130">
        <v>5</v>
      </c>
    </row>
    <row r="1408" spans="1:24" x14ac:dyDescent="0.5">
      <c r="A1408" s="129" t="s">
        <v>410</v>
      </c>
      <c r="B1408" s="129">
        <v>0</v>
      </c>
      <c r="C1408" s="129">
        <v>2045</v>
      </c>
      <c r="D1408" s="130" t="s">
        <v>407</v>
      </c>
      <c r="E1408" s="130" t="s">
        <v>407</v>
      </c>
      <c r="F1408" s="130" t="s">
        <v>265</v>
      </c>
      <c r="H1408" s="130">
        <v>5</v>
      </c>
    </row>
    <row r="1409" spans="1:24" x14ac:dyDescent="0.5">
      <c r="A1409" s="129" t="s">
        <v>410</v>
      </c>
      <c r="B1409" s="129">
        <v>0</v>
      </c>
      <c r="C1409" s="129">
        <v>2045</v>
      </c>
      <c r="D1409" s="130" t="s">
        <v>407</v>
      </c>
      <c r="E1409" s="130" t="s">
        <v>407</v>
      </c>
      <c r="F1409" s="130" t="s">
        <v>219</v>
      </c>
      <c r="H1409" s="130">
        <v>30</v>
      </c>
    </row>
    <row r="1410" spans="1:24" x14ac:dyDescent="0.5">
      <c r="A1410" s="129" t="s">
        <v>410</v>
      </c>
      <c r="B1410" s="129">
        <v>0</v>
      </c>
      <c r="C1410" s="129">
        <v>2045</v>
      </c>
      <c r="D1410" s="130" t="s">
        <v>407</v>
      </c>
      <c r="E1410" s="130" t="s">
        <v>407</v>
      </c>
      <c r="F1410" s="130" t="s">
        <v>220</v>
      </c>
      <c r="H1410" s="130">
        <v>30</v>
      </c>
    </row>
    <row r="1411" spans="1:24" x14ac:dyDescent="0.5">
      <c r="A1411" s="129" t="s">
        <v>410</v>
      </c>
      <c r="B1411" s="129">
        <v>0</v>
      </c>
      <c r="C1411" s="129">
        <v>2045</v>
      </c>
      <c r="D1411" s="130" t="s">
        <v>407</v>
      </c>
      <c r="E1411" s="130" t="s">
        <v>407</v>
      </c>
      <c r="F1411" s="130" t="s">
        <v>221</v>
      </c>
      <c r="H1411" s="130">
        <v>15</v>
      </c>
    </row>
    <row r="1412" spans="1:24" x14ac:dyDescent="0.5">
      <c r="A1412" s="129" t="s">
        <v>410</v>
      </c>
      <c r="B1412" s="129">
        <v>0</v>
      </c>
      <c r="C1412" s="129">
        <v>2045</v>
      </c>
      <c r="D1412" s="130" t="s">
        <v>407</v>
      </c>
      <c r="E1412" s="130" t="s">
        <v>407</v>
      </c>
      <c r="F1412" s="130" t="s">
        <v>222</v>
      </c>
      <c r="H1412" s="130">
        <v>1</v>
      </c>
    </row>
    <row r="1413" spans="1:24" x14ac:dyDescent="0.5">
      <c r="A1413" s="129" t="s">
        <v>410</v>
      </c>
      <c r="B1413" s="129">
        <v>0</v>
      </c>
      <c r="C1413" s="129">
        <v>2045</v>
      </c>
      <c r="D1413" s="130" t="s">
        <v>407</v>
      </c>
      <c r="E1413" s="130" t="s">
        <v>407</v>
      </c>
      <c r="F1413" s="130" t="s">
        <v>230</v>
      </c>
      <c r="H1413" s="130">
        <v>1</v>
      </c>
    </row>
    <row r="1414" spans="1:24" x14ac:dyDescent="0.5">
      <c r="A1414" s="129" t="s">
        <v>410</v>
      </c>
      <c r="B1414" s="129">
        <v>0</v>
      </c>
      <c r="C1414" s="129">
        <v>2045</v>
      </c>
      <c r="D1414" s="130" t="s">
        <v>407</v>
      </c>
      <c r="E1414" s="130" t="s">
        <v>407</v>
      </c>
      <c r="F1414" s="130" t="s">
        <v>235</v>
      </c>
      <c r="H1414" s="130">
        <v>1</v>
      </c>
    </row>
    <row r="1415" spans="1:24" x14ac:dyDescent="0.5">
      <c r="A1415" s="129" t="s">
        <v>410</v>
      </c>
      <c r="B1415" s="129">
        <v>0</v>
      </c>
      <c r="C1415" s="129">
        <v>2045</v>
      </c>
      <c r="D1415" s="130" t="s">
        <v>407</v>
      </c>
      <c r="E1415" s="130" t="s">
        <v>407</v>
      </c>
      <c r="F1415" s="130" t="s">
        <v>341</v>
      </c>
      <c r="H1415" s="130">
        <v>20</v>
      </c>
    </row>
    <row r="1416" spans="1:24" x14ac:dyDescent="0.5">
      <c r="A1416" s="129" t="s">
        <v>410</v>
      </c>
      <c r="B1416" s="129">
        <v>0</v>
      </c>
      <c r="C1416" s="129">
        <v>2045</v>
      </c>
      <c r="D1416" s="130" t="s">
        <v>407</v>
      </c>
      <c r="E1416" s="130" t="s">
        <v>407</v>
      </c>
      <c r="F1416" s="130" t="s">
        <v>344</v>
      </c>
      <c r="H1416" s="130">
        <v>6</v>
      </c>
    </row>
    <row r="1417" spans="1:24" x14ac:dyDescent="0.5">
      <c r="A1417" s="129" t="s">
        <v>410</v>
      </c>
      <c r="B1417" s="129">
        <v>0</v>
      </c>
      <c r="C1417" s="129">
        <v>2046</v>
      </c>
      <c r="D1417" s="130" t="s">
        <v>407</v>
      </c>
      <c r="E1417" s="130" t="s">
        <v>407</v>
      </c>
      <c r="F1417" s="130" t="s">
        <v>446</v>
      </c>
      <c r="H1417" s="130">
        <v>1</v>
      </c>
      <c r="I1417" s="130">
        <v>19309.564453125</v>
      </c>
      <c r="L1417" s="130">
        <v>52312.5234375</v>
      </c>
      <c r="M1417" s="130">
        <v>3503.8564453125</v>
      </c>
      <c r="N1417" s="130">
        <v>3724.18579101563</v>
      </c>
      <c r="O1417" s="130">
        <v>55.853492736816399</v>
      </c>
      <c r="P1417" s="130">
        <v>17764.552734375</v>
      </c>
      <c r="S1417" s="130">
        <v>1009.11065673828</v>
      </c>
      <c r="U1417" s="130">
        <v>5045.55322265625</v>
      </c>
      <c r="V1417" s="130">
        <v>49476.7578125</v>
      </c>
      <c r="W1417" s="130">
        <v>4313.623046875</v>
      </c>
      <c r="X1417" s="130">
        <v>3044.73876953125</v>
      </c>
    </row>
    <row r="1418" spans="1:24" x14ac:dyDescent="0.5">
      <c r="A1418" s="129" t="s">
        <v>410</v>
      </c>
      <c r="B1418" s="129">
        <v>0</v>
      </c>
      <c r="C1418" s="129">
        <v>2046</v>
      </c>
      <c r="D1418" s="130" t="s">
        <v>407</v>
      </c>
      <c r="E1418" s="130" t="s">
        <v>407</v>
      </c>
      <c r="F1418" s="130" t="s">
        <v>432</v>
      </c>
      <c r="G1418" s="130">
        <v>5</v>
      </c>
      <c r="H1418" s="130">
        <v>5</v>
      </c>
    </row>
    <row r="1419" spans="1:24" x14ac:dyDescent="0.5">
      <c r="A1419" s="129" t="s">
        <v>410</v>
      </c>
      <c r="B1419" s="129">
        <v>0</v>
      </c>
      <c r="C1419" s="129">
        <v>2046</v>
      </c>
      <c r="D1419" s="130" t="s">
        <v>407</v>
      </c>
      <c r="E1419" s="130" t="s">
        <v>407</v>
      </c>
      <c r="F1419" s="130" t="s">
        <v>265</v>
      </c>
      <c r="H1419" s="130">
        <v>5</v>
      </c>
    </row>
    <row r="1420" spans="1:24" x14ac:dyDescent="0.5">
      <c r="A1420" s="129" t="s">
        <v>410</v>
      </c>
      <c r="B1420" s="129">
        <v>0</v>
      </c>
      <c r="C1420" s="129">
        <v>2046</v>
      </c>
      <c r="D1420" s="130" t="s">
        <v>407</v>
      </c>
      <c r="E1420" s="130" t="s">
        <v>407</v>
      </c>
      <c r="F1420" s="130" t="s">
        <v>219</v>
      </c>
      <c r="H1420" s="130">
        <v>30</v>
      </c>
    </row>
    <row r="1421" spans="1:24" x14ac:dyDescent="0.5">
      <c r="A1421" s="129" t="s">
        <v>410</v>
      </c>
      <c r="B1421" s="129">
        <v>0</v>
      </c>
      <c r="C1421" s="129">
        <v>2046</v>
      </c>
      <c r="D1421" s="130" t="s">
        <v>407</v>
      </c>
      <c r="E1421" s="130" t="s">
        <v>407</v>
      </c>
      <c r="F1421" s="130" t="s">
        <v>220</v>
      </c>
      <c r="H1421" s="130">
        <v>30</v>
      </c>
    </row>
    <row r="1422" spans="1:24" x14ac:dyDescent="0.5">
      <c r="A1422" s="129" t="s">
        <v>410</v>
      </c>
      <c r="B1422" s="129">
        <v>0</v>
      </c>
      <c r="C1422" s="129">
        <v>2046</v>
      </c>
      <c r="D1422" s="130" t="s">
        <v>407</v>
      </c>
      <c r="E1422" s="130" t="s">
        <v>407</v>
      </c>
      <c r="F1422" s="130" t="s">
        <v>221</v>
      </c>
      <c r="H1422" s="130">
        <v>15</v>
      </c>
    </row>
    <row r="1423" spans="1:24" x14ac:dyDescent="0.5">
      <c r="A1423" s="129" t="s">
        <v>410</v>
      </c>
      <c r="B1423" s="129">
        <v>0</v>
      </c>
      <c r="C1423" s="129">
        <v>2046</v>
      </c>
      <c r="D1423" s="130" t="s">
        <v>407</v>
      </c>
      <c r="E1423" s="130" t="s">
        <v>407</v>
      </c>
      <c r="F1423" s="130" t="s">
        <v>222</v>
      </c>
      <c r="H1423" s="130">
        <v>1</v>
      </c>
    </row>
    <row r="1424" spans="1:24" x14ac:dyDescent="0.5">
      <c r="A1424" s="129" t="s">
        <v>410</v>
      </c>
      <c r="B1424" s="129">
        <v>0</v>
      </c>
      <c r="C1424" s="129">
        <v>2046</v>
      </c>
      <c r="D1424" s="130" t="s">
        <v>407</v>
      </c>
      <c r="E1424" s="130" t="s">
        <v>407</v>
      </c>
      <c r="F1424" s="130" t="s">
        <v>230</v>
      </c>
      <c r="H1424" s="130">
        <v>1</v>
      </c>
    </row>
    <row r="1425" spans="1:24" x14ac:dyDescent="0.5">
      <c r="A1425" s="129" t="s">
        <v>410</v>
      </c>
      <c r="B1425" s="129">
        <v>0</v>
      </c>
      <c r="C1425" s="129">
        <v>2046</v>
      </c>
      <c r="D1425" s="130" t="s">
        <v>407</v>
      </c>
      <c r="E1425" s="130" t="s">
        <v>407</v>
      </c>
      <c r="F1425" s="130" t="s">
        <v>235</v>
      </c>
      <c r="H1425" s="130">
        <v>1</v>
      </c>
    </row>
    <row r="1426" spans="1:24" x14ac:dyDescent="0.5">
      <c r="A1426" s="129" t="s">
        <v>410</v>
      </c>
      <c r="B1426" s="129">
        <v>0</v>
      </c>
      <c r="C1426" s="129">
        <v>2046</v>
      </c>
      <c r="D1426" s="130" t="s">
        <v>407</v>
      </c>
      <c r="E1426" s="130" t="s">
        <v>407</v>
      </c>
      <c r="F1426" s="130" t="s">
        <v>341</v>
      </c>
      <c r="H1426" s="130">
        <v>20</v>
      </c>
    </row>
    <row r="1427" spans="1:24" x14ac:dyDescent="0.5">
      <c r="A1427" s="129" t="s">
        <v>410</v>
      </c>
      <c r="B1427" s="129">
        <v>0</v>
      </c>
      <c r="C1427" s="129">
        <v>2046</v>
      </c>
      <c r="D1427" s="130" t="s">
        <v>407</v>
      </c>
      <c r="E1427" s="130" t="s">
        <v>407</v>
      </c>
      <c r="F1427" s="130" t="s">
        <v>344</v>
      </c>
      <c r="H1427" s="130">
        <v>6</v>
      </c>
    </row>
    <row r="1428" spans="1:24" x14ac:dyDescent="0.5">
      <c r="A1428" s="129" t="s">
        <v>410</v>
      </c>
      <c r="B1428" s="129">
        <v>0</v>
      </c>
      <c r="C1428" s="129">
        <v>2047</v>
      </c>
      <c r="D1428" s="130" t="s">
        <v>407</v>
      </c>
      <c r="E1428" s="130" t="s">
        <v>407</v>
      </c>
      <c r="F1428" s="130" t="s">
        <v>446</v>
      </c>
      <c r="H1428" s="130">
        <v>1</v>
      </c>
      <c r="I1428" s="130">
        <v>19734.384765625</v>
      </c>
      <c r="L1428" s="130">
        <v>49696.89453125</v>
      </c>
      <c r="M1428" s="130">
        <v>3503.8564453125</v>
      </c>
      <c r="O1428" s="130">
        <v>-888.22766113281295</v>
      </c>
      <c r="P1428" s="130">
        <v>16876.32421875</v>
      </c>
      <c r="S1428" s="130">
        <v>1009.11065673828</v>
      </c>
      <c r="U1428" s="130">
        <v>5045.55322265625</v>
      </c>
      <c r="V1428" s="130">
        <v>48131.734375</v>
      </c>
      <c r="W1428" s="130">
        <v>4313.623046875</v>
      </c>
      <c r="X1428" s="130">
        <v>2968.60546875</v>
      </c>
    </row>
    <row r="1429" spans="1:24" x14ac:dyDescent="0.5">
      <c r="A1429" s="129" t="s">
        <v>410</v>
      </c>
      <c r="B1429" s="129">
        <v>0</v>
      </c>
      <c r="C1429" s="129">
        <v>2047</v>
      </c>
      <c r="D1429" s="130" t="s">
        <v>407</v>
      </c>
      <c r="E1429" s="130" t="s">
        <v>407</v>
      </c>
      <c r="F1429" s="130" t="s">
        <v>433</v>
      </c>
      <c r="G1429" s="130">
        <v>5</v>
      </c>
      <c r="H1429" s="130">
        <v>5</v>
      </c>
    </row>
    <row r="1430" spans="1:24" x14ac:dyDescent="0.5">
      <c r="A1430" s="129" t="s">
        <v>410</v>
      </c>
      <c r="B1430" s="129">
        <v>0</v>
      </c>
      <c r="C1430" s="129">
        <v>2047</v>
      </c>
      <c r="D1430" s="130" t="s">
        <v>407</v>
      </c>
      <c r="E1430" s="130" t="s">
        <v>407</v>
      </c>
      <c r="F1430" s="130" t="s">
        <v>265</v>
      </c>
      <c r="H1430" s="130">
        <v>5</v>
      </c>
    </row>
    <row r="1431" spans="1:24" x14ac:dyDescent="0.5">
      <c r="A1431" s="129" t="s">
        <v>410</v>
      </c>
      <c r="B1431" s="129">
        <v>0</v>
      </c>
      <c r="C1431" s="129">
        <v>2047</v>
      </c>
      <c r="D1431" s="130" t="s">
        <v>407</v>
      </c>
      <c r="E1431" s="130" t="s">
        <v>407</v>
      </c>
      <c r="F1431" s="130" t="s">
        <v>219</v>
      </c>
      <c r="H1431" s="130">
        <v>30</v>
      </c>
    </row>
    <row r="1432" spans="1:24" x14ac:dyDescent="0.5">
      <c r="A1432" s="129" t="s">
        <v>410</v>
      </c>
      <c r="B1432" s="129">
        <v>0</v>
      </c>
      <c r="C1432" s="129">
        <v>2047</v>
      </c>
      <c r="D1432" s="130" t="s">
        <v>407</v>
      </c>
      <c r="E1432" s="130" t="s">
        <v>407</v>
      </c>
      <c r="F1432" s="130" t="s">
        <v>220</v>
      </c>
      <c r="H1432" s="130">
        <v>30</v>
      </c>
    </row>
    <row r="1433" spans="1:24" x14ac:dyDescent="0.5">
      <c r="A1433" s="129" t="s">
        <v>410</v>
      </c>
      <c r="B1433" s="129">
        <v>0</v>
      </c>
      <c r="C1433" s="129">
        <v>2047</v>
      </c>
      <c r="D1433" s="130" t="s">
        <v>407</v>
      </c>
      <c r="E1433" s="130" t="s">
        <v>407</v>
      </c>
      <c r="F1433" s="130" t="s">
        <v>221</v>
      </c>
      <c r="H1433" s="130">
        <v>15</v>
      </c>
    </row>
    <row r="1434" spans="1:24" x14ac:dyDescent="0.5">
      <c r="A1434" s="129" t="s">
        <v>410</v>
      </c>
      <c r="B1434" s="129">
        <v>0</v>
      </c>
      <c r="C1434" s="129">
        <v>2047</v>
      </c>
      <c r="D1434" s="130" t="s">
        <v>407</v>
      </c>
      <c r="E1434" s="130" t="s">
        <v>407</v>
      </c>
      <c r="F1434" s="130" t="s">
        <v>222</v>
      </c>
      <c r="H1434" s="130">
        <v>1</v>
      </c>
    </row>
    <row r="1435" spans="1:24" x14ac:dyDescent="0.5">
      <c r="A1435" s="129" t="s">
        <v>410</v>
      </c>
      <c r="B1435" s="129">
        <v>0</v>
      </c>
      <c r="C1435" s="129">
        <v>2047</v>
      </c>
      <c r="D1435" s="130" t="s">
        <v>407</v>
      </c>
      <c r="E1435" s="130" t="s">
        <v>407</v>
      </c>
      <c r="F1435" s="130" t="s">
        <v>230</v>
      </c>
      <c r="H1435" s="130">
        <v>1</v>
      </c>
    </row>
    <row r="1436" spans="1:24" x14ac:dyDescent="0.5">
      <c r="A1436" s="129" t="s">
        <v>410</v>
      </c>
      <c r="B1436" s="129">
        <v>0</v>
      </c>
      <c r="C1436" s="129">
        <v>2047</v>
      </c>
      <c r="D1436" s="130" t="s">
        <v>407</v>
      </c>
      <c r="E1436" s="130" t="s">
        <v>407</v>
      </c>
      <c r="F1436" s="130" t="s">
        <v>235</v>
      </c>
      <c r="H1436" s="130">
        <v>1</v>
      </c>
    </row>
    <row r="1437" spans="1:24" x14ac:dyDescent="0.5">
      <c r="A1437" s="129" t="s">
        <v>410</v>
      </c>
      <c r="B1437" s="129">
        <v>0</v>
      </c>
      <c r="C1437" s="129">
        <v>2047</v>
      </c>
      <c r="D1437" s="130" t="s">
        <v>407</v>
      </c>
      <c r="E1437" s="130" t="s">
        <v>407</v>
      </c>
      <c r="F1437" s="130" t="s">
        <v>341</v>
      </c>
      <c r="H1437" s="130">
        <v>20</v>
      </c>
    </row>
    <row r="1438" spans="1:24" x14ac:dyDescent="0.5">
      <c r="A1438" s="129" t="s">
        <v>410</v>
      </c>
      <c r="B1438" s="129">
        <v>0</v>
      </c>
      <c r="C1438" s="129">
        <v>2047</v>
      </c>
      <c r="D1438" s="130" t="s">
        <v>407</v>
      </c>
      <c r="E1438" s="130" t="s">
        <v>407</v>
      </c>
      <c r="F1438" s="130" t="s">
        <v>344</v>
      </c>
      <c r="H1438" s="130">
        <v>6</v>
      </c>
    </row>
    <row r="1439" spans="1:24" x14ac:dyDescent="0.5">
      <c r="A1439" s="129" t="s">
        <v>410</v>
      </c>
      <c r="B1439" s="129">
        <v>0</v>
      </c>
      <c r="C1439" s="129">
        <v>2048</v>
      </c>
      <c r="D1439" s="130" t="s">
        <v>407</v>
      </c>
      <c r="E1439" s="130" t="s">
        <v>407</v>
      </c>
      <c r="F1439" s="130" t="s">
        <v>446</v>
      </c>
      <c r="H1439" s="130">
        <v>1</v>
      </c>
      <c r="I1439" s="130">
        <v>20168.53515625</v>
      </c>
      <c r="L1439" s="130">
        <v>47081.265625</v>
      </c>
      <c r="M1439" s="130">
        <v>3503.8564453125</v>
      </c>
      <c r="O1439" s="130">
        <v>-888.22766113281295</v>
      </c>
      <c r="P1439" s="130">
        <v>15988.0966796875</v>
      </c>
      <c r="S1439" s="130">
        <v>1009.11065673828</v>
      </c>
      <c r="U1439" s="130">
        <v>5045.55322265625</v>
      </c>
      <c r="V1439" s="130">
        <v>46706.015625</v>
      </c>
      <c r="W1439" s="130">
        <v>4313.623046875</v>
      </c>
      <c r="X1439" s="130">
        <v>2887.90405273438</v>
      </c>
    </row>
    <row r="1440" spans="1:24" x14ac:dyDescent="0.5">
      <c r="A1440" s="129" t="s">
        <v>410</v>
      </c>
      <c r="B1440" s="129">
        <v>0</v>
      </c>
      <c r="C1440" s="129">
        <v>2048</v>
      </c>
      <c r="D1440" s="130" t="s">
        <v>407</v>
      </c>
      <c r="E1440" s="130" t="s">
        <v>407</v>
      </c>
      <c r="F1440" s="130" t="s">
        <v>434</v>
      </c>
      <c r="G1440" s="130">
        <v>5</v>
      </c>
      <c r="H1440" s="130">
        <v>5</v>
      </c>
    </row>
    <row r="1441" spans="1:24" x14ac:dyDescent="0.5">
      <c r="A1441" s="129" t="s">
        <v>410</v>
      </c>
      <c r="B1441" s="129">
        <v>0</v>
      </c>
      <c r="C1441" s="129">
        <v>2048</v>
      </c>
      <c r="D1441" s="130" t="s">
        <v>407</v>
      </c>
      <c r="E1441" s="130" t="s">
        <v>407</v>
      </c>
      <c r="F1441" s="130" t="s">
        <v>265</v>
      </c>
      <c r="H1441" s="130">
        <v>5</v>
      </c>
    </row>
    <row r="1442" spans="1:24" x14ac:dyDescent="0.5">
      <c r="A1442" s="129" t="s">
        <v>410</v>
      </c>
      <c r="B1442" s="129">
        <v>0</v>
      </c>
      <c r="C1442" s="129">
        <v>2048</v>
      </c>
      <c r="D1442" s="130" t="s">
        <v>407</v>
      </c>
      <c r="E1442" s="130" t="s">
        <v>407</v>
      </c>
      <c r="F1442" s="130" t="s">
        <v>219</v>
      </c>
      <c r="H1442" s="130">
        <v>30</v>
      </c>
    </row>
    <row r="1443" spans="1:24" x14ac:dyDescent="0.5">
      <c r="A1443" s="129" t="s">
        <v>410</v>
      </c>
      <c r="B1443" s="129">
        <v>0</v>
      </c>
      <c r="C1443" s="129">
        <v>2048</v>
      </c>
      <c r="D1443" s="130" t="s">
        <v>407</v>
      </c>
      <c r="E1443" s="130" t="s">
        <v>407</v>
      </c>
      <c r="F1443" s="130" t="s">
        <v>220</v>
      </c>
      <c r="H1443" s="130">
        <v>30</v>
      </c>
    </row>
    <row r="1444" spans="1:24" x14ac:dyDescent="0.5">
      <c r="A1444" s="129" t="s">
        <v>410</v>
      </c>
      <c r="B1444" s="129">
        <v>0</v>
      </c>
      <c r="C1444" s="129">
        <v>2048</v>
      </c>
      <c r="D1444" s="130" t="s">
        <v>407</v>
      </c>
      <c r="E1444" s="130" t="s">
        <v>407</v>
      </c>
      <c r="F1444" s="130" t="s">
        <v>221</v>
      </c>
      <c r="H1444" s="130">
        <v>15</v>
      </c>
    </row>
    <row r="1445" spans="1:24" x14ac:dyDescent="0.5">
      <c r="A1445" s="129" t="s">
        <v>410</v>
      </c>
      <c r="B1445" s="129">
        <v>0</v>
      </c>
      <c r="C1445" s="129">
        <v>2048</v>
      </c>
      <c r="D1445" s="130" t="s">
        <v>407</v>
      </c>
      <c r="E1445" s="130" t="s">
        <v>407</v>
      </c>
      <c r="F1445" s="130" t="s">
        <v>222</v>
      </c>
      <c r="H1445" s="130">
        <v>1</v>
      </c>
    </row>
    <row r="1446" spans="1:24" x14ac:dyDescent="0.5">
      <c r="A1446" s="129" t="s">
        <v>410</v>
      </c>
      <c r="B1446" s="129">
        <v>0</v>
      </c>
      <c r="C1446" s="129">
        <v>2048</v>
      </c>
      <c r="D1446" s="130" t="s">
        <v>407</v>
      </c>
      <c r="E1446" s="130" t="s">
        <v>407</v>
      </c>
      <c r="F1446" s="130" t="s">
        <v>230</v>
      </c>
      <c r="H1446" s="130">
        <v>1</v>
      </c>
    </row>
    <row r="1447" spans="1:24" x14ac:dyDescent="0.5">
      <c r="A1447" s="129" t="s">
        <v>410</v>
      </c>
      <c r="B1447" s="129">
        <v>0</v>
      </c>
      <c r="C1447" s="129">
        <v>2048</v>
      </c>
      <c r="D1447" s="130" t="s">
        <v>407</v>
      </c>
      <c r="E1447" s="130" t="s">
        <v>407</v>
      </c>
      <c r="F1447" s="130" t="s">
        <v>235</v>
      </c>
      <c r="H1447" s="130">
        <v>1</v>
      </c>
    </row>
    <row r="1448" spans="1:24" x14ac:dyDescent="0.5">
      <c r="A1448" s="129" t="s">
        <v>410</v>
      </c>
      <c r="B1448" s="129">
        <v>0</v>
      </c>
      <c r="C1448" s="129">
        <v>2048</v>
      </c>
      <c r="D1448" s="130" t="s">
        <v>407</v>
      </c>
      <c r="E1448" s="130" t="s">
        <v>407</v>
      </c>
      <c r="F1448" s="130" t="s">
        <v>341</v>
      </c>
      <c r="H1448" s="130">
        <v>20</v>
      </c>
    </row>
    <row r="1449" spans="1:24" x14ac:dyDescent="0.5">
      <c r="A1449" s="129" t="s">
        <v>410</v>
      </c>
      <c r="B1449" s="129">
        <v>0</v>
      </c>
      <c r="C1449" s="129">
        <v>2048</v>
      </c>
      <c r="D1449" s="130" t="s">
        <v>407</v>
      </c>
      <c r="E1449" s="130" t="s">
        <v>407</v>
      </c>
      <c r="F1449" s="130" t="s">
        <v>344</v>
      </c>
      <c r="H1449" s="130">
        <v>6</v>
      </c>
    </row>
    <row r="1450" spans="1:24" x14ac:dyDescent="0.5">
      <c r="A1450" s="129" t="s">
        <v>410</v>
      </c>
      <c r="B1450" s="129">
        <v>0</v>
      </c>
      <c r="C1450" s="129">
        <v>2049</v>
      </c>
      <c r="D1450" s="130" t="s">
        <v>407</v>
      </c>
      <c r="E1450" s="130" t="s">
        <v>407</v>
      </c>
      <c r="F1450" s="130" t="s">
        <v>446</v>
      </c>
      <c r="H1450" s="130">
        <v>1</v>
      </c>
      <c r="I1450" s="130">
        <v>20610.400390625</v>
      </c>
      <c r="L1450" s="130">
        <v>44465.63671875</v>
      </c>
      <c r="M1450" s="130">
        <v>3503.8564453125</v>
      </c>
      <c r="O1450" s="130">
        <v>-888.22766113281295</v>
      </c>
      <c r="P1450" s="130">
        <v>15099.869140625</v>
      </c>
      <c r="S1450" s="130">
        <v>1009.11065673828</v>
      </c>
      <c r="U1450" s="130">
        <v>5045.55322265625</v>
      </c>
      <c r="V1450" s="130">
        <v>45194.75</v>
      </c>
      <c r="W1450" s="130">
        <v>4313.623046875</v>
      </c>
      <c r="X1450" s="130">
        <v>2802.36083984375</v>
      </c>
    </row>
    <row r="1451" spans="1:24" x14ac:dyDescent="0.5">
      <c r="A1451" s="129" t="s">
        <v>410</v>
      </c>
      <c r="B1451" s="129">
        <v>0</v>
      </c>
      <c r="C1451" s="129">
        <v>2049</v>
      </c>
      <c r="D1451" s="130" t="s">
        <v>407</v>
      </c>
      <c r="E1451" s="130" t="s">
        <v>407</v>
      </c>
      <c r="F1451" s="130" t="s">
        <v>435</v>
      </c>
      <c r="G1451" s="130">
        <v>5</v>
      </c>
      <c r="H1451" s="130">
        <v>5</v>
      </c>
    </row>
    <row r="1452" spans="1:24" x14ac:dyDescent="0.5">
      <c r="A1452" s="129" t="s">
        <v>410</v>
      </c>
      <c r="B1452" s="129">
        <v>0</v>
      </c>
      <c r="C1452" s="129">
        <v>2049</v>
      </c>
      <c r="D1452" s="130" t="s">
        <v>407</v>
      </c>
      <c r="E1452" s="130" t="s">
        <v>407</v>
      </c>
      <c r="F1452" s="130" t="s">
        <v>265</v>
      </c>
      <c r="H1452" s="130">
        <v>5</v>
      </c>
    </row>
    <row r="1453" spans="1:24" x14ac:dyDescent="0.5">
      <c r="A1453" s="129" t="s">
        <v>410</v>
      </c>
      <c r="B1453" s="129">
        <v>0</v>
      </c>
      <c r="C1453" s="129">
        <v>2049</v>
      </c>
      <c r="D1453" s="130" t="s">
        <v>407</v>
      </c>
      <c r="E1453" s="130" t="s">
        <v>407</v>
      </c>
      <c r="F1453" s="130" t="s">
        <v>219</v>
      </c>
      <c r="H1453" s="130">
        <v>30</v>
      </c>
    </row>
    <row r="1454" spans="1:24" x14ac:dyDescent="0.5">
      <c r="A1454" s="129" t="s">
        <v>410</v>
      </c>
      <c r="B1454" s="129">
        <v>0</v>
      </c>
      <c r="C1454" s="129">
        <v>2049</v>
      </c>
      <c r="D1454" s="130" t="s">
        <v>407</v>
      </c>
      <c r="E1454" s="130" t="s">
        <v>407</v>
      </c>
      <c r="F1454" s="130" t="s">
        <v>220</v>
      </c>
      <c r="H1454" s="130">
        <v>30</v>
      </c>
    </row>
    <row r="1455" spans="1:24" x14ac:dyDescent="0.5">
      <c r="A1455" s="129" t="s">
        <v>410</v>
      </c>
      <c r="B1455" s="129">
        <v>0</v>
      </c>
      <c r="C1455" s="129">
        <v>2049</v>
      </c>
      <c r="D1455" s="130" t="s">
        <v>407</v>
      </c>
      <c r="E1455" s="130" t="s">
        <v>407</v>
      </c>
      <c r="F1455" s="130" t="s">
        <v>221</v>
      </c>
      <c r="H1455" s="130">
        <v>15</v>
      </c>
    </row>
    <row r="1456" spans="1:24" x14ac:dyDescent="0.5">
      <c r="A1456" s="129" t="s">
        <v>410</v>
      </c>
      <c r="B1456" s="129">
        <v>0</v>
      </c>
      <c r="C1456" s="129">
        <v>2049</v>
      </c>
      <c r="D1456" s="130" t="s">
        <v>407</v>
      </c>
      <c r="E1456" s="130" t="s">
        <v>407</v>
      </c>
      <c r="F1456" s="130" t="s">
        <v>222</v>
      </c>
      <c r="H1456" s="130">
        <v>1</v>
      </c>
    </row>
    <row r="1457" spans="1:24" x14ac:dyDescent="0.5">
      <c r="A1457" s="129" t="s">
        <v>410</v>
      </c>
      <c r="B1457" s="129">
        <v>0</v>
      </c>
      <c r="C1457" s="129">
        <v>2049</v>
      </c>
      <c r="D1457" s="130" t="s">
        <v>407</v>
      </c>
      <c r="E1457" s="130" t="s">
        <v>407</v>
      </c>
      <c r="F1457" s="130" t="s">
        <v>230</v>
      </c>
      <c r="H1457" s="130">
        <v>1</v>
      </c>
    </row>
    <row r="1458" spans="1:24" x14ac:dyDescent="0.5">
      <c r="A1458" s="129" t="s">
        <v>410</v>
      </c>
      <c r="B1458" s="129">
        <v>0</v>
      </c>
      <c r="C1458" s="129">
        <v>2049</v>
      </c>
      <c r="D1458" s="130" t="s">
        <v>407</v>
      </c>
      <c r="E1458" s="130" t="s">
        <v>407</v>
      </c>
      <c r="F1458" s="130" t="s">
        <v>235</v>
      </c>
      <c r="H1458" s="130">
        <v>1</v>
      </c>
    </row>
    <row r="1459" spans="1:24" x14ac:dyDescent="0.5">
      <c r="A1459" s="129" t="s">
        <v>410</v>
      </c>
      <c r="B1459" s="129">
        <v>0</v>
      </c>
      <c r="C1459" s="129">
        <v>2049</v>
      </c>
      <c r="D1459" s="130" t="s">
        <v>407</v>
      </c>
      <c r="E1459" s="130" t="s">
        <v>407</v>
      </c>
      <c r="F1459" s="130" t="s">
        <v>341</v>
      </c>
      <c r="H1459" s="130">
        <v>20</v>
      </c>
    </row>
    <row r="1460" spans="1:24" x14ac:dyDescent="0.5">
      <c r="A1460" s="129" t="s">
        <v>410</v>
      </c>
      <c r="B1460" s="129">
        <v>0</v>
      </c>
      <c r="C1460" s="129">
        <v>2049</v>
      </c>
      <c r="D1460" s="130" t="s">
        <v>407</v>
      </c>
      <c r="E1460" s="130" t="s">
        <v>407</v>
      </c>
      <c r="F1460" s="130" t="s">
        <v>344</v>
      </c>
      <c r="H1460" s="130">
        <v>6</v>
      </c>
    </row>
    <row r="1461" spans="1:24" x14ac:dyDescent="0.5">
      <c r="A1461" s="129" t="s">
        <v>410</v>
      </c>
      <c r="B1461" s="129">
        <v>0</v>
      </c>
      <c r="C1461" s="129">
        <v>2050</v>
      </c>
      <c r="D1461" s="130" t="s">
        <v>407</v>
      </c>
      <c r="E1461" s="130" t="s">
        <v>407</v>
      </c>
      <c r="F1461" s="130" t="s">
        <v>446</v>
      </c>
      <c r="H1461" s="130">
        <v>1</v>
      </c>
      <c r="I1461" s="130">
        <v>21085.4453125</v>
      </c>
      <c r="L1461" s="130">
        <v>41850.0078125</v>
      </c>
      <c r="M1461" s="130">
        <v>3503.8564453125</v>
      </c>
      <c r="O1461" s="130">
        <v>-888.22766113281295</v>
      </c>
      <c r="P1461" s="130">
        <v>14211.6416015625</v>
      </c>
      <c r="S1461" s="130">
        <v>1009.11065673828</v>
      </c>
      <c r="U1461" s="130">
        <v>5045.55322265625</v>
      </c>
      <c r="V1461" s="130">
        <v>43592.8125</v>
      </c>
      <c r="W1461" s="130">
        <v>4313.623046875</v>
      </c>
      <c r="X1461" s="130">
        <v>2711.68505859375</v>
      </c>
    </row>
    <row r="1462" spans="1:24" x14ac:dyDescent="0.5">
      <c r="A1462" s="129" t="s">
        <v>410</v>
      </c>
      <c r="B1462" s="129">
        <v>0</v>
      </c>
      <c r="C1462" s="129">
        <v>2050</v>
      </c>
      <c r="D1462" s="130" t="s">
        <v>407</v>
      </c>
      <c r="E1462" s="130" t="s">
        <v>407</v>
      </c>
      <c r="F1462" s="130" t="s">
        <v>372</v>
      </c>
      <c r="G1462" s="130">
        <v>9</v>
      </c>
      <c r="H1462" s="130">
        <v>9</v>
      </c>
    </row>
    <row r="1463" spans="1:24" x14ac:dyDescent="0.5">
      <c r="A1463" s="129" t="s">
        <v>410</v>
      </c>
      <c r="B1463" s="129">
        <v>0</v>
      </c>
      <c r="C1463" s="129">
        <v>2050</v>
      </c>
      <c r="D1463" s="130" t="s">
        <v>407</v>
      </c>
      <c r="E1463" s="130" t="s">
        <v>407</v>
      </c>
      <c r="F1463" s="130" t="s">
        <v>436</v>
      </c>
      <c r="G1463" s="130">
        <v>4</v>
      </c>
      <c r="H1463" s="130">
        <v>4</v>
      </c>
    </row>
    <row r="1464" spans="1:24" x14ac:dyDescent="0.5">
      <c r="A1464" s="129" t="s">
        <v>410</v>
      </c>
      <c r="B1464" s="129">
        <v>0</v>
      </c>
      <c r="C1464" s="129">
        <v>2050</v>
      </c>
      <c r="D1464" s="130" t="s">
        <v>407</v>
      </c>
      <c r="E1464" s="130" t="s">
        <v>407</v>
      </c>
      <c r="F1464" s="130" t="s">
        <v>382</v>
      </c>
      <c r="G1464" s="130">
        <v>3</v>
      </c>
      <c r="H1464" s="130">
        <v>3</v>
      </c>
    </row>
    <row r="1465" spans="1:24" x14ac:dyDescent="0.5">
      <c r="A1465" s="129" t="s">
        <v>410</v>
      </c>
      <c r="B1465" s="129">
        <v>0</v>
      </c>
      <c r="C1465" s="129">
        <v>2050</v>
      </c>
      <c r="D1465" s="130" t="s">
        <v>407</v>
      </c>
      <c r="E1465" s="130" t="s">
        <v>407</v>
      </c>
      <c r="F1465" s="130" t="s">
        <v>265</v>
      </c>
      <c r="H1465" s="130">
        <v>5</v>
      </c>
    </row>
    <row r="1466" spans="1:24" x14ac:dyDescent="0.5">
      <c r="A1466" s="129" t="s">
        <v>410</v>
      </c>
      <c r="B1466" s="129">
        <v>0</v>
      </c>
      <c r="C1466" s="129">
        <v>2050</v>
      </c>
      <c r="D1466" s="130" t="s">
        <v>407</v>
      </c>
      <c r="E1466" s="130" t="s">
        <v>407</v>
      </c>
      <c r="F1466" s="130" t="s">
        <v>219</v>
      </c>
      <c r="H1466" s="130">
        <v>30</v>
      </c>
    </row>
    <row r="1467" spans="1:24" x14ac:dyDescent="0.5">
      <c r="A1467" s="129" t="s">
        <v>410</v>
      </c>
      <c r="B1467" s="129">
        <v>0</v>
      </c>
      <c r="C1467" s="129">
        <v>2050</v>
      </c>
      <c r="D1467" s="130" t="s">
        <v>407</v>
      </c>
      <c r="E1467" s="130" t="s">
        <v>407</v>
      </c>
      <c r="F1467" s="130" t="s">
        <v>220</v>
      </c>
      <c r="H1467" s="130">
        <v>30</v>
      </c>
    </row>
    <row r="1468" spans="1:24" x14ac:dyDescent="0.5">
      <c r="A1468" s="129" t="s">
        <v>410</v>
      </c>
      <c r="B1468" s="129">
        <v>0</v>
      </c>
      <c r="C1468" s="129">
        <v>2050</v>
      </c>
      <c r="D1468" s="130" t="s">
        <v>407</v>
      </c>
      <c r="E1468" s="130" t="s">
        <v>407</v>
      </c>
      <c r="F1468" s="130" t="s">
        <v>221</v>
      </c>
      <c r="H1468" s="130">
        <v>15</v>
      </c>
    </row>
    <row r="1469" spans="1:24" x14ac:dyDescent="0.5">
      <c r="A1469" s="129" t="s">
        <v>410</v>
      </c>
      <c r="B1469" s="129">
        <v>0</v>
      </c>
      <c r="C1469" s="129">
        <v>2050</v>
      </c>
      <c r="D1469" s="130" t="s">
        <v>407</v>
      </c>
      <c r="E1469" s="130" t="s">
        <v>407</v>
      </c>
      <c r="F1469" s="130" t="s">
        <v>222</v>
      </c>
      <c r="H1469" s="130">
        <v>1</v>
      </c>
    </row>
    <row r="1470" spans="1:24" x14ac:dyDescent="0.5">
      <c r="A1470" s="129" t="s">
        <v>410</v>
      </c>
      <c r="B1470" s="129">
        <v>0</v>
      </c>
      <c r="C1470" s="129">
        <v>2050</v>
      </c>
      <c r="D1470" s="130" t="s">
        <v>407</v>
      </c>
      <c r="E1470" s="130" t="s">
        <v>407</v>
      </c>
      <c r="F1470" s="130" t="s">
        <v>230</v>
      </c>
      <c r="H1470" s="130">
        <v>1</v>
      </c>
    </row>
    <row r="1471" spans="1:24" x14ac:dyDescent="0.5">
      <c r="A1471" s="129" t="s">
        <v>410</v>
      </c>
      <c r="B1471" s="129">
        <v>0</v>
      </c>
      <c r="C1471" s="129">
        <v>2050</v>
      </c>
      <c r="D1471" s="130" t="s">
        <v>407</v>
      </c>
      <c r="E1471" s="130" t="s">
        <v>407</v>
      </c>
      <c r="F1471" s="130" t="s">
        <v>235</v>
      </c>
      <c r="H1471" s="130">
        <v>1</v>
      </c>
    </row>
    <row r="1472" spans="1:24" x14ac:dyDescent="0.5">
      <c r="A1472" s="129" t="s">
        <v>410</v>
      </c>
      <c r="B1472" s="129">
        <v>0</v>
      </c>
      <c r="C1472" s="129">
        <v>2050</v>
      </c>
      <c r="D1472" s="130" t="s">
        <v>407</v>
      </c>
      <c r="E1472" s="130" t="s">
        <v>407</v>
      </c>
      <c r="F1472" s="130" t="s">
        <v>341</v>
      </c>
      <c r="H1472" s="130">
        <v>20</v>
      </c>
    </row>
    <row r="1473" spans="1:24" x14ac:dyDescent="0.5">
      <c r="A1473" s="129" t="s">
        <v>410</v>
      </c>
      <c r="B1473" s="129">
        <v>0</v>
      </c>
      <c r="C1473" s="129">
        <v>2050</v>
      </c>
      <c r="D1473" s="130" t="s">
        <v>407</v>
      </c>
      <c r="E1473" s="130" t="s">
        <v>407</v>
      </c>
      <c r="F1473" s="130" t="s">
        <v>344</v>
      </c>
      <c r="H1473" s="130">
        <v>6</v>
      </c>
    </row>
    <row r="1474" spans="1:24" x14ac:dyDescent="0.5">
      <c r="A1474" s="129" t="s">
        <v>410</v>
      </c>
      <c r="B1474" s="129">
        <v>0</v>
      </c>
      <c r="C1474" s="129">
        <v>2051</v>
      </c>
      <c r="D1474" s="130" t="s">
        <v>407</v>
      </c>
      <c r="E1474" s="130" t="s">
        <v>407</v>
      </c>
      <c r="F1474" s="130" t="s">
        <v>446</v>
      </c>
      <c r="H1474" s="130">
        <v>1</v>
      </c>
      <c r="I1474" s="130">
        <v>21549.32421875</v>
      </c>
      <c r="L1474" s="130">
        <v>39234.37890625</v>
      </c>
      <c r="M1474" s="130">
        <v>3503.8564453125</v>
      </c>
      <c r="O1474" s="130">
        <v>-888.22766113281295</v>
      </c>
      <c r="P1474" s="130">
        <v>13323.4140625</v>
      </c>
      <c r="S1474" s="130">
        <v>1009.11065673828</v>
      </c>
      <c r="U1474" s="130">
        <v>5045.55322265625</v>
      </c>
      <c r="V1474" s="130">
        <v>41894.7578125</v>
      </c>
      <c r="W1474" s="130">
        <v>4313.623046875</v>
      </c>
      <c r="X1474" s="130">
        <v>2615.56860351563</v>
      </c>
    </row>
    <row r="1475" spans="1:24" x14ac:dyDescent="0.5">
      <c r="A1475" s="129" t="s">
        <v>410</v>
      </c>
      <c r="B1475" s="129">
        <v>0</v>
      </c>
      <c r="C1475" s="129">
        <v>2051</v>
      </c>
      <c r="D1475" s="130" t="s">
        <v>407</v>
      </c>
      <c r="E1475" s="130" t="s">
        <v>407</v>
      </c>
      <c r="F1475" s="130" t="s">
        <v>372</v>
      </c>
      <c r="H1475" s="130">
        <v>9</v>
      </c>
    </row>
    <row r="1476" spans="1:24" x14ac:dyDescent="0.5">
      <c r="A1476" s="129" t="s">
        <v>410</v>
      </c>
      <c r="B1476" s="129">
        <v>0</v>
      </c>
      <c r="C1476" s="129">
        <v>2051</v>
      </c>
      <c r="D1476" s="130" t="s">
        <v>407</v>
      </c>
      <c r="E1476" s="130" t="s">
        <v>407</v>
      </c>
      <c r="F1476" s="130" t="s">
        <v>382</v>
      </c>
      <c r="H1476" s="130">
        <v>3</v>
      </c>
    </row>
    <row r="1477" spans="1:24" x14ac:dyDescent="0.5">
      <c r="A1477" s="129" t="s">
        <v>410</v>
      </c>
      <c r="B1477" s="129">
        <v>0</v>
      </c>
      <c r="C1477" s="129">
        <v>2051</v>
      </c>
      <c r="D1477" s="130" t="s">
        <v>407</v>
      </c>
      <c r="E1477" s="130" t="s">
        <v>407</v>
      </c>
      <c r="F1477" s="130" t="s">
        <v>265</v>
      </c>
      <c r="H1477" s="130">
        <v>5</v>
      </c>
    </row>
    <row r="1478" spans="1:24" x14ac:dyDescent="0.5">
      <c r="A1478" s="129" t="s">
        <v>410</v>
      </c>
      <c r="B1478" s="129">
        <v>0</v>
      </c>
      <c r="C1478" s="129">
        <v>2051</v>
      </c>
      <c r="D1478" s="130" t="s">
        <v>407</v>
      </c>
      <c r="E1478" s="130" t="s">
        <v>407</v>
      </c>
      <c r="F1478" s="130" t="s">
        <v>219</v>
      </c>
      <c r="H1478" s="130">
        <v>30</v>
      </c>
    </row>
    <row r="1479" spans="1:24" x14ac:dyDescent="0.5">
      <c r="A1479" s="129" t="s">
        <v>410</v>
      </c>
      <c r="B1479" s="129">
        <v>0</v>
      </c>
      <c r="C1479" s="129">
        <v>2051</v>
      </c>
      <c r="D1479" s="130" t="s">
        <v>407</v>
      </c>
      <c r="E1479" s="130" t="s">
        <v>407</v>
      </c>
      <c r="F1479" s="130" t="s">
        <v>220</v>
      </c>
      <c r="H1479" s="130">
        <v>30</v>
      </c>
    </row>
    <row r="1480" spans="1:24" x14ac:dyDescent="0.5">
      <c r="A1480" s="129" t="s">
        <v>410</v>
      </c>
      <c r="B1480" s="129">
        <v>0</v>
      </c>
      <c r="C1480" s="129">
        <v>2051</v>
      </c>
      <c r="D1480" s="130" t="s">
        <v>407</v>
      </c>
      <c r="E1480" s="130" t="s">
        <v>407</v>
      </c>
      <c r="F1480" s="130" t="s">
        <v>221</v>
      </c>
      <c r="H1480" s="130">
        <v>15</v>
      </c>
    </row>
    <row r="1481" spans="1:24" x14ac:dyDescent="0.5">
      <c r="A1481" s="129" t="s">
        <v>410</v>
      </c>
      <c r="B1481" s="129">
        <v>0</v>
      </c>
      <c r="C1481" s="129">
        <v>2051</v>
      </c>
      <c r="D1481" s="130" t="s">
        <v>407</v>
      </c>
      <c r="E1481" s="130" t="s">
        <v>407</v>
      </c>
      <c r="F1481" s="130" t="s">
        <v>222</v>
      </c>
      <c r="H1481" s="130">
        <v>1</v>
      </c>
    </row>
    <row r="1482" spans="1:24" x14ac:dyDescent="0.5">
      <c r="A1482" s="129" t="s">
        <v>410</v>
      </c>
      <c r="B1482" s="129">
        <v>0</v>
      </c>
      <c r="C1482" s="129">
        <v>2051</v>
      </c>
      <c r="D1482" s="130" t="s">
        <v>407</v>
      </c>
      <c r="E1482" s="130" t="s">
        <v>407</v>
      </c>
      <c r="F1482" s="130" t="s">
        <v>230</v>
      </c>
      <c r="H1482" s="130">
        <v>1</v>
      </c>
    </row>
    <row r="1483" spans="1:24" x14ac:dyDescent="0.5">
      <c r="A1483" s="129" t="s">
        <v>410</v>
      </c>
      <c r="B1483" s="129">
        <v>0</v>
      </c>
      <c r="C1483" s="129">
        <v>2051</v>
      </c>
      <c r="D1483" s="130" t="s">
        <v>407</v>
      </c>
      <c r="E1483" s="130" t="s">
        <v>407</v>
      </c>
      <c r="F1483" s="130" t="s">
        <v>235</v>
      </c>
      <c r="H1483" s="130">
        <v>1</v>
      </c>
    </row>
    <row r="1484" spans="1:24" x14ac:dyDescent="0.5">
      <c r="A1484" s="129" t="s">
        <v>410</v>
      </c>
      <c r="B1484" s="129">
        <v>0</v>
      </c>
      <c r="C1484" s="129">
        <v>2051</v>
      </c>
      <c r="D1484" s="130" t="s">
        <v>407</v>
      </c>
      <c r="E1484" s="130" t="s">
        <v>407</v>
      </c>
      <c r="F1484" s="130" t="s">
        <v>341</v>
      </c>
      <c r="H1484" s="130">
        <v>20</v>
      </c>
    </row>
    <row r="1485" spans="1:24" x14ac:dyDescent="0.5">
      <c r="A1485" s="129" t="s">
        <v>410</v>
      </c>
      <c r="B1485" s="129">
        <v>0</v>
      </c>
      <c r="C1485" s="129">
        <v>2051</v>
      </c>
      <c r="D1485" s="130" t="s">
        <v>407</v>
      </c>
      <c r="E1485" s="130" t="s">
        <v>407</v>
      </c>
      <c r="F1485" s="130" t="s">
        <v>344</v>
      </c>
      <c r="H1485" s="130">
        <v>6</v>
      </c>
    </row>
    <row r="1486" spans="1:24" x14ac:dyDescent="0.5">
      <c r="A1486" s="129" t="s">
        <v>410</v>
      </c>
      <c r="B1486" s="129">
        <v>0</v>
      </c>
      <c r="C1486" s="129">
        <v>2052</v>
      </c>
      <c r="D1486" s="130" t="s">
        <v>407</v>
      </c>
      <c r="E1486" s="130" t="s">
        <v>407</v>
      </c>
      <c r="F1486" s="130" t="s">
        <v>446</v>
      </c>
      <c r="H1486" s="130">
        <v>1</v>
      </c>
      <c r="I1486" s="130">
        <v>22023.41015625</v>
      </c>
      <c r="L1486" s="130">
        <v>36618.75</v>
      </c>
      <c r="M1486" s="130">
        <v>3503.8564453125</v>
      </c>
      <c r="O1486" s="130">
        <v>-888.22766113281295</v>
      </c>
      <c r="P1486" s="130">
        <v>12435.1865234375</v>
      </c>
      <c r="S1486" s="130">
        <v>1009.11065673828</v>
      </c>
      <c r="U1486" s="130">
        <v>5045.55322265625</v>
      </c>
      <c r="V1486" s="130">
        <v>40094.8203125</v>
      </c>
      <c r="W1486" s="130">
        <v>4313.623046875</v>
      </c>
      <c r="X1486" s="130">
        <v>2513.68530273438</v>
      </c>
    </row>
    <row r="1487" spans="1:24" x14ac:dyDescent="0.5">
      <c r="A1487" s="129" t="s">
        <v>410</v>
      </c>
      <c r="B1487" s="129">
        <v>0</v>
      </c>
      <c r="C1487" s="129">
        <v>2052</v>
      </c>
      <c r="D1487" s="130" t="s">
        <v>407</v>
      </c>
      <c r="E1487" s="130" t="s">
        <v>407</v>
      </c>
      <c r="F1487" s="130" t="s">
        <v>372</v>
      </c>
      <c r="H1487" s="130">
        <v>9</v>
      </c>
    </row>
    <row r="1488" spans="1:24" x14ac:dyDescent="0.5">
      <c r="A1488" s="129" t="s">
        <v>410</v>
      </c>
      <c r="B1488" s="129">
        <v>0</v>
      </c>
      <c r="C1488" s="129">
        <v>2052</v>
      </c>
      <c r="D1488" s="130" t="s">
        <v>407</v>
      </c>
      <c r="E1488" s="130" t="s">
        <v>407</v>
      </c>
      <c r="F1488" s="130" t="s">
        <v>382</v>
      </c>
      <c r="H1488" s="130">
        <v>3</v>
      </c>
    </row>
    <row r="1489" spans="1:24" x14ac:dyDescent="0.5">
      <c r="A1489" s="129" t="s">
        <v>410</v>
      </c>
      <c r="B1489" s="129">
        <v>0</v>
      </c>
      <c r="C1489" s="129">
        <v>2052</v>
      </c>
      <c r="D1489" s="130" t="s">
        <v>407</v>
      </c>
      <c r="E1489" s="130" t="s">
        <v>407</v>
      </c>
      <c r="F1489" s="130" t="s">
        <v>265</v>
      </c>
      <c r="H1489" s="130">
        <v>5</v>
      </c>
    </row>
    <row r="1490" spans="1:24" x14ac:dyDescent="0.5">
      <c r="A1490" s="129" t="s">
        <v>410</v>
      </c>
      <c r="B1490" s="129">
        <v>0</v>
      </c>
      <c r="C1490" s="129">
        <v>2052</v>
      </c>
      <c r="D1490" s="130" t="s">
        <v>407</v>
      </c>
      <c r="E1490" s="130" t="s">
        <v>407</v>
      </c>
      <c r="F1490" s="130" t="s">
        <v>219</v>
      </c>
      <c r="H1490" s="130">
        <v>30</v>
      </c>
    </row>
    <row r="1491" spans="1:24" x14ac:dyDescent="0.5">
      <c r="A1491" s="129" t="s">
        <v>410</v>
      </c>
      <c r="B1491" s="129">
        <v>0</v>
      </c>
      <c r="C1491" s="129">
        <v>2052</v>
      </c>
      <c r="D1491" s="130" t="s">
        <v>407</v>
      </c>
      <c r="E1491" s="130" t="s">
        <v>407</v>
      </c>
      <c r="F1491" s="130" t="s">
        <v>220</v>
      </c>
      <c r="H1491" s="130">
        <v>30</v>
      </c>
    </row>
    <row r="1492" spans="1:24" x14ac:dyDescent="0.5">
      <c r="A1492" s="129" t="s">
        <v>410</v>
      </c>
      <c r="B1492" s="129">
        <v>0</v>
      </c>
      <c r="C1492" s="129">
        <v>2052</v>
      </c>
      <c r="D1492" s="130" t="s">
        <v>407</v>
      </c>
      <c r="E1492" s="130" t="s">
        <v>407</v>
      </c>
      <c r="F1492" s="130" t="s">
        <v>221</v>
      </c>
      <c r="H1492" s="130">
        <v>15</v>
      </c>
    </row>
    <row r="1493" spans="1:24" x14ac:dyDescent="0.5">
      <c r="A1493" s="129" t="s">
        <v>410</v>
      </c>
      <c r="B1493" s="129">
        <v>0</v>
      </c>
      <c r="C1493" s="129">
        <v>2052</v>
      </c>
      <c r="D1493" s="130" t="s">
        <v>407</v>
      </c>
      <c r="E1493" s="130" t="s">
        <v>407</v>
      </c>
      <c r="F1493" s="130" t="s">
        <v>222</v>
      </c>
      <c r="H1493" s="130">
        <v>1</v>
      </c>
    </row>
    <row r="1494" spans="1:24" x14ac:dyDescent="0.5">
      <c r="A1494" s="129" t="s">
        <v>410</v>
      </c>
      <c r="B1494" s="129">
        <v>0</v>
      </c>
      <c r="C1494" s="129">
        <v>2052</v>
      </c>
      <c r="D1494" s="130" t="s">
        <v>407</v>
      </c>
      <c r="E1494" s="130" t="s">
        <v>407</v>
      </c>
      <c r="F1494" s="130" t="s">
        <v>230</v>
      </c>
      <c r="H1494" s="130">
        <v>1</v>
      </c>
    </row>
    <row r="1495" spans="1:24" x14ac:dyDescent="0.5">
      <c r="A1495" s="129" t="s">
        <v>410</v>
      </c>
      <c r="B1495" s="129">
        <v>0</v>
      </c>
      <c r="C1495" s="129">
        <v>2052</v>
      </c>
      <c r="D1495" s="130" t="s">
        <v>407</v>
      </c>
      <c r="E1495" s="130" t="s">
        <v>407</v>
      </c>
      <c r="F1495" s="130" t="s">
        <v>235</v>
      </c>
      <c r="H1495" s="130">
        <v>1</v>
      </c>
    </row>
    <row r="1496" spans="1:24" x14ac:dyDescent="0.5">
      <c r="A1496" s="129" t="s">
        <v>410</v>
      </c>
      <c r="B1496" s="129">
        <v>0</v>
      </c>
      <c r="C1496" s="129">
        <v>2052</v>
      </c>
      <c r="D1496" s="130" t="s">
        <v>407</v>
      </c>
      <c r="E1496" s="130" t="s">
        <v>407</v>
      </c>
      <c r="F1496" s="130" t="s">
        <v>341</v>
      </c>
      <c r="H1496" s="130">
        <v>20</v>
      </c>
    </row>
    <row r="1497" spans="1:24" x14ac:dyDescent="0.5">
      <c r="A1497" s="129" t="s">
        <v>410</v>
      </c>
      <c r="B1497" s="129">
        <v>0</v>
      </c>
      <c r="C1497" s="129">
        <v>2052</v>
      </c>
      <c r="D1497" s="130" t="s">
        <v>407</v>
      </c>
      <c r="E1497" s="130" t="s">
        <v>407</v>
      </c>
      <c r="F1497" s="130" t="s">
        <v>344</v>
      </c>
      <c r="H1497" s="130">
        <v>6</v>
      </c>
    </row>
    <row r="1498" spans="1:24" x14ac:dyDescent="0.5">
      <c r="A1498" s="129" t="s">
        <v>410</v>
      </c>
      <c r="B1498" s="129">
        <v>0</v>
      </c>
      <c r="C1498" s="129">
        <v>2053</v>
      </c>
      <c r="D1498" s="130" t="s">
        <v>407</v>
      </c>
      <c r="E1498" s="130" t="s">
        <v>407</v>
      </c>
      <c r="F1498" s="130" t="s">
        <v>446</v>
      </c>
      <c r="H1498" s="130">
        <v>1</v>
      </c>
      <c r="I1498" s="130">
        <v>22507.923828125</v>
      </c>
      <c r="L1498" s="130">
        <v>34003.12109375</v>
      </c>
      <c r="M1498" s="130">
        <v>3503.8564453125</v>
      </c>
      <c r="O1498" s="130">
        <v>-888.22766113281295</v>
      </c>
      <c r="P1498" s="130">
        <v>11546.958984375</v>
      </c>
      <c r="S1498" s="130">
        <v>1009.11065673828</v>
      </c>
      <c r="U1498" s="130">
        <v>5045.55322265625</v>
      </c>
      <c r="V1498" s="130">
        <v>38186.8828125</v>
      </c>
      <c r="W1498" s="130">
        <v>4313.623046875</v>
      </c>
      <c r="X1498" s="130">
        <v>2405.68920898438</v>
      </c>
    </row>
    <row r="1499" spans="1:24" x14ac:dyDescent="0.5">
      <c r="A1499" s="129" t="s">
        <v>410</v>
      </c>
      <c r="B1499" s="129">
        <v>0</v>
      </c>
      <c r="C1499" s="129">
        <v>2053</v>
      </c>
      <c r="D1499" s="130" t="s">
        <v>407</v>
      </c>
      <c r="E1499" s="130" t="s">
        <v>407</v>
      </c>
      <c r="F1499" s="130" t="s">
        <v>372</v>
      </c>
      <c r="H1499" s="130">
        <v>9</v>
      </c>
    </row>
    <row r="1500" spans="1:24" x14ac:dyDescent="0.5">
      <c r="A1500" s="129" t="s">
        <v>410</v>
      </c>
      <c r="B1500" s="129">
        <v>0</v>
      </c>
      <c r="C1500" s="129">
        <v>2053</v>
      </c>
      <c r="D1500" s="130" t="s">
        <v>407</v>
      </c>
      <c r="E1500" s="130" t="s">
        <v>407</v>
      </c>
      <c r="F1500" s="130" t="s">
        <v>382</v>
      </c>
      <c r="H1500" s="130">
        <v>3</v>
      </c>
    </row>
    <row r="1501" spans="1:24" x14ac:dyDescent="0.5">
      <c r="A1501" s="129" t="s">
        <v>410</v>
      </c>
      <c r="B1501" s="129">
        <v>0</v>
      </c>
      <c r="C1501" s="129">
        <v>2053</v>
      </c>
      <c r="D1501" s="130" t="s">
        <v>407</v>
      </c>
      <c r="E1501" s="130" t="s">
        <v>407</v>
      </c>
      <c r="F1501" s="130" t="s">
        <v>219</v>
      </c>
      <c r="H1501" s="130">
        <v>30</v>
      </c>
    </row>
    <row r="1502" spans="1:24" x14ac:dyDescent="0.5">
      <c r="A1502" s="129" t="s">
        <v>410</v>
      </c>
      <c r="B1502" s="129">
        <v>0</v>
      </c>
      <c r="C1502" s="129">
        <v>2053</v>
      </c>
      <c r="D1502" s="130" t="s">
        <v>407</v>
      </c>
      <c r="E1502" s="130" t="s">
        <v>407</v>
      </c>
      <c r="F1502" s="130" t="s">
        <v>220</v>
      </c>
      <c r="H1502" s="130">
        <v>30</v>
      </c>
    </row>
    <row r="1503" spans="1:24" x14ac:dyDescent="0.5">
      <c r="A1503" s="129" t="s">
        <v>410</v>
      </c>
      <c r="B1503" s="129">
        <v>0</v>
      </c>
      <c r="C1503" s="129">
        <v>2053</v>
      </c>
      <c r="D1503" s="130" t="s">
        <v>407</v>
      </c>
      <c r="E1503" s="130" t="s">
        <v>407</v>
      </c>
      <c r="F1503" s="130" t="s">
        <v>221</v>
      </c>
      <c r="H1503" s="130">
        <v>15</v>
      </c>
    </row>
    <row r="1504" spans="1:24" x14ac:dyDescent="0.5">
      <c r="A1504" s="129" t="s">
        <v>410</v>
      </c>
      <c r="B1504" s="129">
        <v>0</v>
      </c>
      <c r="C1504" s="129">
        <v>2053</v>
      </c>
      <c r="D1504" s="130" t="s">
        <v>407</v>
      </c>
      <c r="E1504" s="130" t="s">
        <v>407</v>
      </c>
      <c r="F1504" s="130" t="s">
        <v>222</v>
      </c>
      <c r="H1504" s="130">
        <v>1</v>
      </c>
    </row>
    <row r="1505" spans="1:24" x14ac:dyDescent="0.5">
      <c r="A1505" s="129" t="s">
        <v>410</v>
      </c>
      <c r="B1505" s="129">
        <v>0</v>
      </c>
      <c r="C1505" s="129">
        <v>2053</v>
      </c>
      <c r="D1505" s="130" t="s">
        <v>407</v>
      </c>
      <c r="E1505" s="130" t="s">
        <v>407</v>
      </c>
      <c r="F1505" s="130" t="s">
        <v>230</v>
      </c>
      <c r="H1505" s="130">
        <v>1</v>
      </c>
    </row>
    <row r="1506" spans="1:24" x14ac:dyDescent="0.5">
      <c r="A1506" s="129" t="s">
        <v>410</v>
      </c>
      <c r="B1506" s="129">
        <v>0</v>
      </c>
      <c r="C1506" s="129">
        <v>2053</v>
      </c>
      <c r="D1506" s="130" t="s">
        <v>407</v>
      </c>
      <c r="E1506" s="130" t="s">
        <v>407</v>
      </c>
      <c r="F1506" s="130" t="s">
        <v>235</v>
      </c>
      <c r="H1506" s="130">
        <v>1</v>
      </c>
    </row>
    <row r="1507" spans="1:24" x14ac:dyDescent="0.5">
      <c r="A1507" s="129" t="s">
        <v>410</v>
      </c>
      <c r="B1507" s="129">
        <v>0</v>
      </c>
      <c r="C1507" s="129">
        <v>2053</v>
      </c>
      <c r="D1507" s="130" t="s">
        <v>407</v>
      </c>
      <c r="E1507" s="130" t="s">
        <v>407</v>
      </c>
      <c r="F1507" s="130" t="s">
        <v>341</v>
      </c>
      <c r="H1507" s="130">
        <v>20</v>
      </c>
    </row>
    <row r="1508" spans="1:24" x14ac:dyDescent="0.5">
      <c r="A1508" s="129" t="s">
        <v>410</v>
      </c>
      <c r="B1508" s="129">
        <v>0</v>
      </c>
      <c r="C1508" s="129">
        <v>2053</v>
      </c>
      <c r="D1508" s="130" t="s">
        <v>407</v>
      </c>
      <c r="E1508" s="130" t="s">
        <v>407</v>
      </c>
      <c r="F1508" s="130" t="s">
        <v>344</v>
      </c>
      <c r="H1508" s="130">
        <v>6</v>
      </c>
    </row>
    <row r="1509" spans="1:24" x14ac:dyDescent="0.5">
      <c r="A1509" s="129" t="s">
        <v>410</v>
      </c>
      <c r="B1509" s="129">
        <v>0</v>
      </c>
      <c r="C1509" s="129">
        <v>2054</v>
      </c>
      <c r="D1509" s="130" t="s">
        <v>407</v>
      </c>
      <c r="E1509" s="130" t="s">
        <v>407</v>
      </c>
      <c r="F1509" s="130" t="s">
        <v>446</v>
      </c>
      <c r="H1509" s="130">
        <v>1</v>
      </c>
      <c r="I1509" s="130">
        <v>23003.095703125</v>
      </c>
      <c r="L1509" s="130">
        <v>31387.494140625</v>
      </c>
      <c r="M1509" s="130">
        <v>3503.8564453125</v>
      </c>
      <c r="O1509" s="130">
        <v>-888.22766113281295</v>
      </c>
      <c r="P1509" s="130">
        <v>10658.7314453125</v>
      </c>
      <c r="S1509" s="130">
        <v>1009.11065673828</v>
      </c>
      <c r="U1509" s="130">
        <v>5045.55322265625</v>
      </c>
      <c r="V1509" s="130">
        <v>36164.46875</v>
      </c>
      <c r="W1509" s="130">
        <v>4313.623046875</v>
      </c>
      <c r="X1509" s="130">
        <v>2291.212890625</v>
      </c>
    </row>
    <row r="1510" spans="1:24" x14ac:dyDescent="0.5">
      <c r="A1510" s="129" t="s">
        <v>410</v>
      </c>
      <c r="B1510" s="129">
        <v>0</v>
      </c>
      <c r="C1510" s="129">
        <v>2054</v>
      </c>
      <c r="D1510" s="130" t="s">
        <v>407</v>
      </c>
      <c r="E1510" s="130" t="s">
        <v>407</v>
      </c>
      <c r="F1510" s="130" t="s">
        <v>372</v>
      </c>
      <c r="H1510" s="130">
        <v>9</v>
      </c>
    </row>
    <row r="1511" spans="1:24" x14ac:dyDescent="0.5">
      <c r="A1511" s="129" t="s">
        <v>410</v>
      </c>
      <c r="B1511" s="129">
        <v>0</v>
      </c>
      <c r="C1511" s="129">
        <v>2054</v>
      </c>
      <c r="D1511" s="130" t="s">
        <v>407</v>
      </c>
      <c r="E1511" s="130" t="s">
        <v>407</v>
      </c>
      <c r="F1511" s="130" t="s">
        <v>382</v>
      </c>
      <c r="H1511" s="130">
        <v>3</v>
      </c>
    </row>
    <row r="1512" spans="1:24" x14ac:dyDescent="0.5">
      <c r="A1512" s="129" t="s">
        <v>410</v>
      </c>
      <c r="B1512" s="129">
        <v>0</v>
      </c>
      <c r="C1512" s="129">
        <v>2054</v>
      </c>
      <c r="D1512" s="130" t="s">
        <v>407</v>
      </c>
      <c r="E1512" s="130" t="s">
        <v>407</v>
      </c>
      <c r="F1512" s="130" t="s">
        <v>219</v>
      </c>
      <c r="H1512" s="130">
        <v>30</v>
      </c>
    </row>
    <row r="1513" spans="1:24" x14ac:dyDescent="0.5">
      <c r="A1513" s="129" t="s">
        <v>410</v>
      </c>
      <c r="B1513" s="129">
        <v>0</v>
      </c>
      <c r="C1513" s="129">
        <v>2054</v>
      </c>
      <c r="D1513" s="130" t="s">
        <v>407</v>
      </c>
      <c r="E1513" s="130" t="s">
        <v>407</v>
      </c>
      <c r="F1513" s="130" t="s">
        <v>220</v>
      </c>
      <c r="H1513" s="130">
        <v>30</v>
      </c>
    </row>
    <row r="1514" spans="1:24" x14ac:dyDescent="0.5">
      <c r="A1514" s="129" t="s">
        <v>410</v>
      </c>
      <c r="B1514" s="129">
        <v>0</v>
      </c>
      <c r="C1514" s="129">
        <v>2054</v>
      </c>
      <c r="D1514" s="130" t="s">
        <v>407</v>
      </c>
      <c r="E1514" s="130" t="s">
        <v>407</v>
      </c>
      <c r="F1514" s="130" t="s">
        <v>221</v>
      </c>
      <c r="H1514" s="130">
        <v>15</v>
      </c>
    </row>
    <row r="1515" spans="1:24" x14ac:dyDescent="0.5">
      <c r="A1515" s="129" t="s">
        <v>410</v>
      </c>
      <c r="B1515" s="129">
        <v>0</v>
      </c>
      <c r="C1515" s="129">
        <v>2054</v>
      </c>
      <c r="D1515" s="130" t="s">
        <v>407</v>
      </c>
      <c r="E1515" s="130" t="s">
        <v>407</v>
      </c>
      <c r="F1515" s="130" t="s">
        <v>222</v>
      </c>
      <c r="H1515" s="130">
        <v>1</v>
      </c>
    </row>
    <row r="1516" spans="1:24" x14ac:dyDescent="0.5">
      <c r="A1516" s="129" t="s">
        <v>410</v>
      </c>
      <c r="B1516" s="129">
        <v>0</v>
      </c>
      <c r="C1516" s="129">
        <v>2054</v>
      </c>
      <c r="D1516" s="130" t="s">
        <v>407</v>
      </c>
      <c r="E1516" s="130" t="s">
        <v>407</v>
      </c>
      <c r="F1516" s="130" t="s">
        <v>230</v>
      </c>
      <c r="H1516" s="130">
        <v>1</v>
      </c>
    </row>
    <row r="1517" spans="1:24" x14ac:dyDescent="0.5">
      <c r="A1517" s="129" t="s">
        <v>410</v>
      </c>
      <c r="B1517" s="129">
        <v>0</v>
      </c>
      <c r="C1517" s="129">
        <v>2054</v>
      </c>
      <c r="D1517" s="130" t="s">
        <v>407</v>
      </c>
      <c r="E1517" s="130" t="s">
        <v>407</v>
      </c>
      <c r="F1517" s="130" t="s">
        <v>235</v>
      </c>
      <c r="H1517" s="130">
        <v>1</v>
      </c>
    </row>
    <row r="1518" spans="1:24" x14ac:dyDescent="0.5">
      <c r="A1518" s="129" t="s">
        <v>410</v>
      </c>
      <c r="B1518" s="129">
        <v>0</v>
      </c>
      <c r="C1518" s="129">
        <v>2054</v>
      </c>
      <c r="D1518" s="130" t="s">
        <v>407</v>
      </c>
      <c r="E1518" s="130" t="s">
        <v>407</v>
      </c>
      <c r="F1518" s="130" t="s">
        <v>341</v>
      </c>
      <c r="H1518" s="130">
        <v>20</v>
      </c>
    </row>
    <row r="1519" spans="1:24" x14ac:dyDescent="0.5">
      <c r="A1519" s="129" t="s">
        <v>410</v>
      </c>
      <c r="B1519" s="129">
        <v>0</v>
      </c>
      <c r="C1519" s="129">
        <v>2054</v>
      </c>
      <c r="D1519" s="130" t="s">
        <v>407</v>
      </c>
      <c r="E1519" s="130" t="s">
        <v>407</v>
      </c>
      <c r="F1519" s="130" t="s">
        <v>344</v>
      </c>
      <c r="H1519" s="130">
        <v>6</v>
      </c>
    </row>
    <row r="1520" spans="1:24" x14ac:dyDescent="0.5">
      <c r="A1520" s="129" t="s">
        <v>410</v>
      </c>
      <c r="B1520" s="129">
        <v>0</v>
      </c>
      <c r="C1520" s="129">
        <v>2055</v>
      </c>
      <c r="D1520" s="130" t="s">
        <v>407</v>
      </c>
      <c r="E1520" s="130" t="s">
        <v>407</v>
      </c>
      <c r="F1520" s="130" t="s">
        <v>446</v>
      </c>
      <c r="H1520" s="130">
        <v>1</v>
      </c>
      <c r="I1520" s="130">
        <v>23509.1640625</v>
      </c>
      <c r="L1520" s="130">
        <v>28771.865234375</v>
      </c>
      <c r="M1520" s="130">
        <v>3503.8564453125</v>
      </c>
      <c r="O1520" s="130">
        <v>-888.22766113281295</v>
      </c>
      <c r="P1520" s="130">
        <v>9770.50390625</v>
      </c>
      <c r="S1520" s="130">
        <v>1009.11065673828</v>
      </c>
      <c r="U1520" s="130">
        <v>5045.55322265625</v>
      </c>
      <c r="V1520" s="130">
        <v>34020.7109375</v>
      </c>
      <c r="W1520" s="130">
        <v>4313.623046875</v>
      </c>
      <c r="X1520" s="130">
        <v>2169.8681640625</v>
      </c>
    </row>
    <row r="1521" spans="1:24" x14ac:dyDescent="0.5">
      <c r="A1521" s="129" t="s">
        <v>410</v>
      </c>
      <c r="B1521" s="129">
        <v>0</v>
      </c>
      <c r="C1521" s="129">
        <v>2055</v>
      </c>
      <c r="D1521" s="130" t="s">
        <v>407</v>
      </c>
      <c r="E1521" s="130" t="s">
        <v>407</v>
      </c>
      <c r="F1521" s="130" t="s">
        <v>372</v>
      </c>
      <c r="H1521" s="130">
        <v>9</v>
      </c>
    </row>
    <row r="1522" spans="1:24" x14ac:dyDescent="0.5">
      <c r="A1522" s="129" t="s">
        <v>410</v>
      </c>
      <c r="B1522" s="129">
        <v>0</v>
      </c>
      <c r="C1522" s="129">
        <v>2055</v>
      </c>
      <c r="D1522" s="130" t="s">
        <v>407</v>
      </c>
      <c r="E1522" s="130" t="s">
        <v>407</v>
      </c>
      <c r="F1522" s="130" t="s">
        <v>382</v>
      </c>
      <c r="H1522" s="130">
        <v>3</v>
      </c>
    </row>
    <row r="1523" spans="1:24" x14ac:dyDescent="0.5">
      <c r="A1523" s="129" t="s">
        <v>410</v>
      </c>
      <c r="B1523" s="129">
        <v>0</v>
      </c>
      <c r="C1523" s="129">
        <v>2055</v>
      </c>
      <c r="D1523" s="130" t="s">
        <v>407</v>
      </c>
      <c r="E1523" s="130" t="s">
        <v>407</v>
      </c>
      <c r="F1523" s="130" t="s">
        <v>219</v>
      </c>
      <c r="H1523" s="130">
        <v>30</v>
      </c>
    </row>
    <row r="1524" spans="1:24" x14ac:dyDescent="0.5">
      <c r="A1524" s="129" t="s">
        <v>410</v>
      </c>
      <c r="B1524" s="129">
        <v>0</v>
      </c>
      <c r="C1524" s="129">
        <v>2055</v>
      </c>
      <c r="D1524" s="130" t="s">
        <v>407</v>
      </c>
      <c r="E1524" s="130" t="s">
        <v>407</v>
      </c>
      <c r="F1524" s="130" t="s">
        <v>220</v>
      </c>
      <c r="H1524" s="130">
        <v>30</v>
      </c>
    </row>
    <row r="1525" spans="1:24" x14ac:dyDescent="0.5">
      <c r="A1525" s="129" t="s">
        <v>410</v>
      </c>
      <c r="B1525" s="129">
        <v>0</v>
      </c>
      <c r="C1525" s="129">
        <v>2055</v>
      </c>
      <c r="D1525" s="130" t="s">
        <v>407</v>
      </c>
      <c r="E1525" s="130" t="s">
        <v>407</v>
      </c>
      <c r="F1525" s="130" t="s">
        <v>221</v>
      </c>
      <c r="H1525" s="130">
        <v>15</v>
      </c>
    </row>
    <row r="1526" spans="1:24" x14ac:dyDescent="0.5">
      <c r="A1526" s="129" t="s">
        <v>410</v>
      </c>
      <c r="B1526" s="129">
        <v>0</v>
      </c>
      <c r="C1526" s="129">
        <v>2055</v>
      </c>
      <c r="D1526" s="130" t="s">
        <v>407</v>
      </c>
      <c r="E1526" s="130" t="s">
        <v>407</v>
      </c>
      <c r="F1526" s="130" t="s">
        <v>222</v>
      </c>
      <c r="H1526" s="130">
        <v>1</v>
      </c>
    </row>
    <row r="1527" spans="1:24" x14ac:dyDescent="0.5">
      <c r="A1527" s="129" t="s">
        <v>410</v>
      </c>
      <c r="B1527" s="129">
        <v>0</v>
      </c>
      <c r="C1527" s="129">
        <v>2055</v>
      </c>
      <c r="D1527" s="130" t="s">
        <v>407</v>
      </c>
      <c r="E1527" s="130" t="s">
        <v>407</v>
      </c>
      <c r="F1527" s="130" t="s">
        <v>230</v>
      </c>
      <c r="H1527" s="130">
        <v>1</v>
      </c>
    </row>
    <row r="1528" spans="1:24" x14ac:dyDescent="0.5">
      <c r="A1528" s="129" t="s">
        <v>410</v>
      </c>
      <c r="B1528" s="129">
        <v>0</v>
      </c>
      <c r="C1528" s="129">
        <v>2055</v>
      </c>
      <c r="D1528" s="130" t="s">
        <v>407</v>
      </c>
      <c r="E1528" s="130" t="s">
        <v>407</v>
      </c>
      <c r="F1528" s="130" t="s">
        <v>235</v>
      </c>
      <c r="H1528" s="130">
        <v>1</v>
      </c>
    </row>
    <row r="1529" spans="1:24" x14ac:dyDescent="0.5">
      <c r="A1529" s="129" t="s">
        <v>410</v>
      </c>
      <c r="B1529" s="129">
        <v>0</v>
      </c>
      <c r="C1529" s="129">
        <v>2055</v>
      </c>
      <c r="D1529" s="130" t="s">
        <v>407</v>
      </c>
      <c r="E1529" s="130" t="s">
        <v>407</v>
      </c>
      <c r="F1529" s="130" t="s">
        <v>341</v>
      </c>
      <c r="H1529" s="130">
        <v>20</v>
      </c>
    </row>
    <row r="1530" spans="1:24" x14ac:dyDescent="0.5">
      <c r="A1530" s="129" t="s">
        <v>410</v>
      </c>
      <c r="B1530" s="129">
        <v>0</v>
      </c>
      <c r="C1530" s="129">
        <v>2055</v>
      </c>
      <c r="D1530" s="130" t="s">
        <v>407</v>
      </c>
      <c r="E1530" s="130" t="s">
        <v>407</v>
      </c>
      <c r="F1530" s="130" t="s">
        <v>344</v>
      </c>
      <c r="H1530" s="130">
        <v>6</v>
      </c>
    </row>
    <row r="1531" spans="1:24" x14ac:dyDescent="0.5">
      <c r="A1531" s="129" t="s">
        <v>410</v>
      </c>
      <c r="B1531" s="129">
        <v>0</v>
      </c>
      <c r="C1531" s="129">
        <v>2056</v>
      </c>
      <c r="D1531" s="130" t="s">
        <v>407</v>
      </c>
      <c r="E1531" s="130" t="s">
        <v>407</v>
      </c>
      <c r="F1531" s="130" t="s">
        <v>446</v>
      </c>
      <c r="H1531" s="130">
        <v>1</v>
      </c>
      <c r="I1531" s="130">
        <v>24026.36328125</v>
      </c>
      <c r="L1531" s="130">
        <v>26156.236328125</v>
      </c>
      <c r="M1531" s="130">
        <v>3503.8564453125</v>
      </c>
      <c r="O1531" s="130">
        <v>-888.22766113281295</v>
      </c>
      <c r="P1531" s="130">
        <v>8882.2763671875</v>
      </c>
      <c r="S1531" s="130">
        <v>1009.11065673828</v>
      </c>
      <c r="U1531" s="130">
        <v>5045.55322265625</v>
      </c>
      <c r="V1531" s="130">
        <v>31748.330078125</v>
      </c>
      <c r="W1531" s="130">
        <v>4313.623046875</v>
      </c>
      <c r="X1531" s="130">
        <v>2041.24255371094</v>
      </c>
    </row>
    <row r="1532" spans="1:24" x14ac:dyDescent="0.5">
      <c r="A1532" s="129" t="s">
        <v>410</v>
      </c>
      <c r="B1532" s="129">
        <v>0</v>
      </c>
      <c r="C1532" s="129">
        <v>2056</v>
      </c>
      <c r="D1532" s="130" t="s">
        <v>407</v>
      </c>
      <c r="E1532" s="130" t="s">
        <v>407</v>
      </c>
      <c r="F1532" s="130" t="s">
        <v>372</v>
      </c>
      <c r="H1532" s="130">
        <v>9</v>
      </c>
    </row>
    <row r="1533" spans="1:24" x14ac:dyDescent="0.5">
      <c r="A1533" s="129" t="s">
        <v>410</v>
      </c>
      <c r="B1533" s="129">
        <v>0</v>
      </c>
      <c r="C1533" s="129">
        <v>2056</v>
      </c>
      <c r="D1533" s="130" t="s">
        <v>407</v>
      </c>
      <c r="E1533" s="130" t="s">
        <v>407</v>
      </c>
      <c r="F1533" s="130" t="s">
        <v>382</v>
      </c>
      <c r="H1533" s="130">
        <v>3</v>
      </c>
    </row>
    <row r="1534" spans="1:24" x14ac:dyDescent="0.5">
      <c r="A1534" s="129" t="s">
        <v>410</v>
      </c>
      <c r="B1534" s="129">
        <v>0</v>
      </c>
      <c r="C1534" s="129">
        <v>2056</v>
      </c>
      <c r="D1534" s="130" t="s">
        <v>407</v>
      </c>
      <c r="E1534" s="130" t="s">
        <v>407</v>
      </c>
      <c r="F1534" s="130" t="s">
        <v>219</v>
      </c>
      <c r="H1534" s="130">
        <v>30</v>
      </c>
    </row>
    <row r="1535" spans="1:24" x14ac:dyDescent="0.5">
      <c r="A1535" s="129" t="s">
        <v>410</v>
      </c>
      <c r="B1535" s="129">
        <v>0</v>
      </c>
      <c r="C1535" s="129">
        <v>2056</v>
      </c>
      <c r="D1535" s="130" t="s">
        <v>407</v>
      </c>
      <c r="E1535" s="130" t="s">
        <v>407</v>
      </c>
      <c r="F1535" s="130" t="s">
        <v>220</v>
      </c>
      <c r="H1535" s="130">
        <v>30</v>
      </c>
    </row>
    <row r="1536" spans="1:24" x14ac:dyDescent="0.5">
      <c r="A1536" s="129" t="s">
        <v>410</v>
      </c>
      <c r="B1536" s="129">
        <v>0</v>
      </c>
      <c r="C1536" s="129">
        <v>2056</v>
      </c>
      <c r="D1536" s="130" t="s">
        <v>407</v>
      </c>
      <c r="E1536" s="130" t="s">
        <v>407</v>
      </c>
      <c r="F1536" s="130" t="s">
        <v>221</v>
      </c>
      <c r="H1536" s="130">
        <v>15</v>
      </c>
    </row>
    <row r="1537" spans="1:24" x14ac:dyDescent="0.5">
      <c r="A1537" s="129" t="s">
        <v>410</v>
      </c>
      <c r="B1537" s="129">
        <v>0</v>
      </c>
      <c r="C1537" s="129">
        <v>2056</v>
      </c>
      <c r="D1537" s="130" t="s">
        <v>407</v>
      </c>
      <c r="E1537" s="130" t="s">
        <v>407</v>
      </c>
      <c r="F1537" s="130" t="s">
        <v>222</v>
      </c>
      <c r="H1537" s="130">
        <v>1</v>
      </c>
    </row>
    <row r="1538" spans="1:24" x14ac:dyDescent="0.5">
      <c r="A1538" s="129" t="s">
        <v>410</v>
      </c>
      <c r="B1538" s="129">
        <v>0</v>
      </c>
      <c r="C1538" s="129">
        <v>2056</v>
      </c>
      <c r="D1538" s="130" t="s">
        <v>407</v>
      </c>
      <c r="E1538" s="130" t="s">
        <v>407</v>
      </c>
      <c r="F1538" s="130" t="s">
        <v>230</v>
      </c>
      <c r="H1538" s="130">
        <v>1</v>
      </c>
    </row>
    <row r="1539" spans="1:24" x14ac:dyDescent="0.5">
      <c r="A1539" s="129" t="s">
        <v>410</v>
      </c>
      <c r="B1539" s="129">
        <v>0</v>
      </c>
      <c r="C1539" s="129">
        <v>2056</v>
      </c>
      <c r="D1539" s="130" t="s">
        <v>407</v>
      </c>
      <c r="E1539" s="130" t="s">
        <v>407</v>
      </c>
      <c r="F1539" s="130" t="s">
        <v>235</v>
      </c>
      <c r="H1539" s="130">
        <v>1</v>
      </c>
    </row>
    <row r="1540" spans="1:24" x14ac:dyDescent="0.5">
      <c r="A1540" s="129" t="s">
        <v>410</v>
      </c>
      <c r="B1540" s="129">
        <v>0</v>
      </c>
      <c r="C1540" s="129">
        <v>2056</v>
      </c>
      <c r="D1540" s="130" t="s">
        <v>407</v>
      </c>
      <c r="E1540" s="130" t="s">
        <v>407</v>
      </c>
      <c r="F1540" s="130" t="s">
        <v>341</v>
      </c>
      <c r="H1540" s="130">
        <v>20</v>
      </c>
    </row>
    <row r="1541" spans="1:24" x14ac:dyDescent="0.5">
      <c r="A1541" s="129" t="s">
        <v>410</v>
      </c>
      <c r="B1541" s="129">
        <v>0</v>
      </c>
      <c r="C1541" s="129">
        <v>2056</v>
      </c>
      <c r="D1541" s="130" t="s">
        <v>407</v>
      </c>
      <c r="E1541" s="130" t="s">
        <v>407</v>
      </c>
      <c r="F1541" s="130" t="s">
        <v>344</v>
      </c>
      <c r="H1541" s="130">
        <v>6</v>
      </c>
    </row>
    <row r="1542" spans="1:24" x14ac:dyDescent="0.5">
      <c r="A1542" s="129" t="s">
        <v>410</v>
      </c>
      <c r="B1542" s="129">
        <v>0</v>
      </c>
      <c r="C1542" s="129">
        <v>2057</v>
      </c>
      <c r="D1542" s="130" t="s">
        <v>407</v>
      </c>
      <c r="E1542" s="130" t="s">
        <v>407</v>
      </c>
      <c r="F1542" s="130" t="s">
        <v>446</v>
      </c>
      <c r="H1542" s="130">
        <v>1</v>
      </c>
      <c r="I1542" s="130">
        <v>24554.94140625</v>
      </c>
      <c r="L1542" s="130">
        <v>23540.607421875</v>
      </c>
      <c r="M1542" s="130">
        <v>3503.8564453125</v>
      </c>
      <c r="O1542" s="130">
        <v>-888.22766113281295</v>
      </c>
      <c r="P1542" s="130">
        <v>7994.048828125</v>
      </c>
      <c r="S1542" s="130">
        <v>1009.11065673828</v>
      </c>
      <c r="U1542" s="130">
        <v>5045.55322265625</v>
      </c>
      <c r="V1542" s="130">
        <v>29339.603515625</v>
      </c>
      <c r="W1542" s="130">
        <v>4313.623046875</v>
      </c>
      <c r="X1542" s="130">
        <v>1904.89978027344</v>
      </c>
    </row>
    <row r="1543" spans="1:24" x14ac:dyDescent="0.5">
      <c r="A1543" s="129" t="s">
        <v>410</v>
      </c>
      <c r="B1543" s="129">
        <v>0</v>
      </c>
      <c r="C1543" s="129">
        <v>2057</v>
      </c>
      <c r="D1543" s="130" t="s">
        <v>407</v>
      </c>
      <c r="E1543" s="130" t="s">
        <v>407</v>
      </c>
      <c r="F1543" s="130" t="s">
        <v>372</v>
      </c>
      <c r="H1543" s="130">
        <v>9</v>
      </c>
    </row>
    <row r="1544" spans="1:24" x14ac:dyDescent="0.5">
      <c r="A1544" s="129" t="s">
        <v>410</v>
      </c>
      <c r="B1544" s="129">
        <v>0</v>
      </c>
      <c r="C1544" s="129">
        <v>2057</v>
      </c>
      <c r="D1544" s="130" t="s">
        <v>407</v>
      </c>
      <c r="E1544" s="130" t="s">
        <v>407</v>
      </c>
      <c r="F1544" s="130" t="s">
        <v>382</v>
      </c>
      <c r="H1544" s="130">
        <v>3</v>
      </c>
    </row>
    <row r="1545" spans="1:24" x14ac:dyDescent="0.5">
      <c r="A1545" s="129" t="s">
        <v>410</v>
      </c>
      <c r="B1545" s="129">
        <v>0</v>
      </c>
      <c r="C1545" s="129">
        <v>2057</v>
      </c>
      <c r="D1545" s="130" t="s">
        <v>407</v>
      </c>
      <c r="E1545" s="130" t="s">
        <v>407</v>
      </c>
      <c r="F1545" s="130" t="s">
        <v>219</v>
      </c>
      <c r="H1545" s="130">
        <v>30</v>
      </c>
    </row>
    <row r="1546" spans="1:24" x14ac:dyDescent="0.5">
      <c r="A1546" s="129" t="s">
        <v>410</v>
      </c>
      <c r="B1546" s="129">
        <v>0</v>
      </c>
      <c r="C1546" s="129">
        <v>2057</v>
      </c>
      <c r="D1546" s="130" t="s">
        <v>407</v>
      </c>
      <c r="E1546" s="130" t="s">
        <v>407</v>
      </c>
      <c r="F1546" s="130" t="s">
        <v>220</v>
      </c>
      <c r="H1546" s="130">
        <v>30</v>
      </c>
    </row>
    <row r="1547" spans="1:24" x14ac:dyDescent="0.5">
      <c r="A1547" s="129" t="s">
        <v>410</v>
      </c>
      <c r="B1547" s="129">
        <v>0</v>
      </c>
      <c r="C1547" s="129">
        <v>2057</v>
      </c>
      <c r="D1547" s="130" t="s">
        <v>407</v>
      </c>
      <c r="E1547" s="130" t="s">
        <v>407</v>
      </c>
      <c r="F1547" s="130" t="s">
        <v>221</v>
      </c>
      <c r="H1547" s="130">
        <v>15</v>
      </c>
    </row>
    <row r="1548" spans="1:24" x14ac:dyDescent="0.5">
      <c r="A1548" s="129" t="s">
        <v>410</v>
      </c>
      <c r="B1548" s="129">
        <v>0</v>
      </c>
      <c r="C1548" s="129">
        <v>2057</v>
      </c>
      <c r="D1548" s="130" t="s">
        <v>407</v>
      </c>
      <c r="E1548" s="130" t="s">
        <v>407</v>
      </c>
      <c r="F1548" s="130" t="s">
        <v>222</v>
      </c>
      <c r="H1548" s="130">
        <v>1</v>
      </c>
    </row>
    <row r="1549" spans="1:24" x14ac:dyDescent="0.5">
      <c r="A1549" s="129" t="s">
        <v>410</v>
      </c>
      <c r="B1549" s="129">
        <v>0</v>
      </c>
      <c r="C1549" s="129">
        <v>2057</v>
      </c>
      <c r="D1549" s="130" t="s">
        <v>407</v>
      </c>
      <c r="E1549" s="130" t="s">
        <v>407</v>
      </c>
      <c r="F1549" s="130" t="s">
        <v>230</v>
      </c>
      <c r="H1549" s="130">
        <v>1</v>
      </c>
    </row>
    <row r="1550" spans="1:24" x14ac:dyDescent="0.5">
      <c r="A1550" s="129" t="s">
        <v>410</v>
      </c>
      <c r="B1550" s="129">
        <v>0</v>
      </c>
      <c r="C1550" s="129">
        <v>2057</v>
      </c>
      <c r="D1550" s="130" t="s">
        <v>407</v>
      </c>
      <c r="E1550" s="130" t="s">
        <v>407</v>
      </c>
      <c r="F1550" s="130" t="s">
        <v>235</v>
      </c>
      <c r="H1550" s="130">
        <v>1</v>
      </c>
    </row>
    <row r="1551" spans="1:24" x14ac:dyDescent="0.5">
      <c r="A1551" s="129" t="s">
        <v>410</v>
      </c>
      <c r="B1551" s="129">
        <v>0</v>
      </c>
      <c r="C1551" s="129">
        <v>2057</v>
      </c>
      <c r="D1551" s="130" t="s">
        <v>407</v>
      </c>
      <c r="E1551" s="130" t="s">
        <v>407</v>
      </c>
      <c r="F1551" s="130" t="s">
        <v>341</v>
      </c>
      <c r="H1551" s="130">
        <v>20</v>
      </c>
    </row>
    <row r="1552" spans="1:24" x14ac:dyDescent="0.5">
      <c r="A1552" s="129" t="s">
        <v>410</v>
      </c>
      <c r="B1552" s="129">
        <v>0</v>
      </c>
      <c r="C1552" s="129">
        <v>2057</v>
      </c>
      <c r="D1552" s="130" t="s">
        <v>407</v>
      </c>
      <c r="E1552" s="130" t="s">
        <v>407</v>
      </c>
      <c r="F1552" s="130" t="s">
        <v>344</v>
      </c>
      <c r="H1552" s="130">
        <v>6</v>
      </c>
    </row>
    <row r="1553" spans="1:24" x14ac:dyDescent="0.5">
      <c r="A1553" s="129" t="s">
        <v>410</v>
      </c>
      <c r="B1553" s="129">
        <v>0</v>
      </c>
      <c r="C1553" s="129">
        <v>2058</v>
      </c>
      <c r="D1553" s="130" t="s">
        <v>407</v>
      </c>
      <c r="E1553" s="130" t="s">
        <v>407</v>
      </c>
      <c r="F1553" s="130" t="s">
        <v>446</v>
      </c>
      <c r="H1553" s="130">
        <v>1</v>
      </c>
      <c r="I1553" s="130">
        <v>25095.150390625</v>
      </c>
      <c r="L1553" s="130">
        <v>20924.978515625</v>
      </c>
      <c r="M1553" s="130">
        <v>3503.8564453125</v>
      </c>
      <c r="O1553" s="130">
        <v>-888.22766113281295</v>
      </c>
      <c r="P1553" s="130">
        <v>7105.8212890625</v>
      </c>
      <c r="S1553" s="130">
        <v>1009.11065673828</v>
      </c>
      <c r="U1553" s="130">
        <v>5045.55322265625</v>
      </c>
      <c r="V1553" s="130">
        <v>26786.35546875</v>
      </c>
      <c r="W1553" s="130">
        <v>4313.623046875</v>
      </c>
      <c r="X1553" s="130">
        <v>1760.37622070313</v>
      </c>
    </row>
    <row r="1554" spans="1:24" x14ac:dyDescent="0.5">
      <c r="A1554" s="129" t="s">
        <v>410</v>
      </c>
      <c r="B1554" s="129">
        <v>0</v>
      </c>
      <c r="C1554" s="129">
        <v>2058</v>
      </c>
      <c r="D1554" s="130" t="s">
        <v>407</v>
      </c>
      <c r="E1554" s="130" t="s">
        <v>407</v>
      </c>
      <c r="F1554" s="130" t="s">
        <v>372</v>
      </c>
      <c r="H1554" s="130">
        <v>9</v>
      </c>
    </row>
    <row r="1555" spans="1:24" x14ac:dyDescent="0.5">
      <c r="A1555" s="129" t="s">
        <v>410</v>
      </c>
      <c r="B1555" s="129">
        <v>0</v>
      </c>
      <c r="C1555" s="129">
        <v>2058</v>
      </c>
      <c r="D1555" s="130" t="s">
        <v>407</v>
      </c>
      <c r="E1555" s="130" t="s">
        <v>407</v>
      </c>
      <c r="F1555" s="130" t="s">
        <v>382</v>
      </c>
      <c r="H1555" s="130">
        <v>3</v>
      </c>
    </row>
    <row r="1556" spans="1:24" x14ac:dyDescent="0.5">
      <c r="A1556" s="129" t="s">
        <v>410</v>
      </c>
      <c r="B1556" s="129">
        <v>0</v>
      </c>
      <c r="C1556" s="129">
        <v>2058</v>
      </c>
      <c r="D1556" s="130" t="s">
        <v>407</v>
      </c>
      <c r="E1556" s="130" t="s">
        <v>407</v>
      </c>
      <c r="F1556" s="130" t="s">
        <v>219</v>
      </c>
      <c r="H1556" s="130">
        <v>30</v>
      </c>
    </row>
    <row r="1557" spans="1:24" x14ac:dyDescent="0.5">
      <c r="A1557" s="129" t="s">
        <v>410</v>
      </c>
      <c r="B1557" s="129">
        <v>0</v>
      </c>
      <c r="C1557" s="129">
        <v>2058</v>
      </c>
      <c r="D1557" s="130" t="s">
        <v>407</v>
      </c>
      <c r="E1557" s="130" t="s">
        <v>407</v>
      </c>
      <c r="F1557" s="130" t="s">
        <v>220</v>
      </c>
      <c r="H1557" s="130">
        <v>30</v>
      </c>
    </row>
    <row r="1558" spans="1:24" x14ac:dyDescent="0.5">
      <c r="A1558" s="129" t="s">
        <v>410</v>
      </c>
      <c r="B1558" s="129">
        <v>0</v>
      </c>
      <c r="C1558" s="129">
        <v>2058</v>
      </c>
      <c r="D1558" s="130" t="s">
        <v>407</v>
      </c>
      <c r="E1558" s="130" t="s">
        <v>407</v>
      </c>
      <c r="F1558" s="130" t="s">
        <v>221</v>
      </c>
      <c r="H1558" s="130">
        <v>15</v>
      </c>
    </row>
    <row r="1559" spans="1:24" x14ac:dyDescent="0.5">
      <c r="A1559" s="129" t="s">
        <v>410</v>
      </c>
      <c r="B1559" s="129">
        <v>0</v>
      </c>
      <c r="C1559" s="129">
        <v>2058</v>
      </c>
      <c r="D1559" s="130" t="s">
        <v>407</v>
      </c>
      <c r="E1559" s="130" t="s">
        <v>407</v>
      </c>
      <c r="F1559" s="130" t="s">
        <v>222</v>
      </c>
      <c r="H1559" s="130">
        <v>1</v>
      </c>
    </row>
    <row r="1560" spans="1:24" x14ac:dyDescent="0.5">
      <c r="A1560" s="129" t="s">
        <v>410</v>
      </c>
      <c r="B1560" s="129">
        <v>0</v>
      </c>
      <c r="C1560" s="129">
        <v>2058</v>
      </c>
      <c r="D1560" s="130" t="s">
        <v>407</v>
      </c>
      <c r="E1560" s="130" t="s">
        <v>407</v>
      </c>
      <c r="F1560" s="130" t="s">
        <v>230</v>
      </c>
      <c r="H1560" s="130">
        <v>1</v>
      </c>
    </row>
    <row r="1561" spans="1:24" x14ac:dyDescent="0.5">
      <c r="A1561" s="129" t="s">
        <v>410</v>
      </c>
      <c r="B1561" s="129">
        <v>0</v>
      </c>
      <c r="C1561" s="129">
        <v>2058</v>
      </c>
      <c r="D1561" s="130" t="s">
        <v>407</v>
      </c>
      <c r="E1561" s="130" t="s">
        <v>407</v>
      </c>
      <c r="F1561" s="130" t="s">
        <v>235</v>
      </c>
      <c r="H1561" s="130">
        <v>1</v>
      </c>
    </row>
    <row r="1562" spans="1:24" x14ac:dyDescent="0.5">
      <c r="A1562" s="129" t="s">
        <v>410</v>
      </c>
      <c r="B1562" s="129">
        <v>0</v>
      </c>
      <c r="C1562" s="129">
        <v>2058</v>
      </c>
      <c r="D1562" s="130" t="s">
        <v>407</v>
      </c>
      <c r="E1562" s="130" t="s">
        <v>407</v>
      </c>
      <c r="F1562" s="130" t="s">
        <v>341</v>
      </c>
      <c r="H1562" s="130">
        <v>20</v>
      </c>
    </row>
    <row r="1563" spans="1:24" x14ac:dyDescent="0.5">
      <c r="A1563" s="129" t="s">
        <v>410</v>
      </c>
      <c r="B1563" s="129">
        <v>0</v>
      </c>
      <c r="C1563" s="129">
        <v>2058</v>
      </c>
      <c r="D1563" s="130" t="s">
        <v>407</v>
      </c>
      <c r="E1563" s="130" t="s">
        <v>407</v>
      </c>
      <c r="F1563" s="130" t="s">
        <v>344</v>
      </c>
      <c r="H1563" s="130">
        <v>6</v>
      </c>
    </row>
    <row r="1564" spans="1:24" x14ac:dyDescent="0.5">
      <c r="A1564" s="129" t="s">
        <v>410</v>
      </c>
      <c r="B1564" s="129">
        <v>0</v>
      </c>
      <c r="C1564" s="129">
        <v>2059</v>
      </c>
      <c r="D1564" s="130" t="s">
        <v>407</v>
      </c>
      <c r="E1564" s="130" t="s">
        <v>407</v>
      </c>
      <c r="F1564" s="130" t="s">
        <v>446</v>
      </c>
      <c r="H1564" s="130">
        <v>1</v>
      </c>
      <c r="I1564" s="130">
        <v>25647.2421875</v>
      </c>
      <c r="L1564" s="130">
        <v>18309.349609375</v>
      </c>
      <c r="M1564" s="130">
        <v>3503.8564453125</v>
      </c>
      <c r="O1564" s="130">
        <v>-888.22766113281295</v>
      </c>
      <c r="P1564" s="130">
        <v>6217.59375</v>
      </c>
      <c r="S1564" s="130">
        <v>1009.11065673828</v>
      </c>
      <c r="U1564" s="130">
        <v>5045.55322265625</v>
      </c>
      <c r="V1564" s="130">
        <v>24079.912109375</v>
      </c>
      <c r="W1564" s="130">
        <v>4313.623046875</v>
      </c>
      <c r="X1564" s="130">
        <v>1607.18127441406</v>
      </c>
    </row>
    <row r="1565" spans="1:24" x14ac:dyDescent="0.5">
      <c r="A1565" s="129" t="s">
        <v>410</v>
      </c>
      <c r="B1565" s="129">
        <v>0</v>
      </c>
      <c r="C1565" s="129">
        <v>2059</v>
      </c>
      <c r="D1565" s="130" t="s">
        <v>407</v>
      </c>
      <c r="E1565" s="130" t="s">
        <v>407</v>
      </c>
      <c r="F1565" s="130" t="s">
        <v>372</v>
      </c>
      <c r="H1565" s="130">
        <v>9</v>
      </c>
    </row>
    <row r="1566" spans="1:24" x14ac:dyDescent="0.5">
      <c r="A1566" s="129" t="s">
        <v>410</v>
      </c>
      <c r="B1566" s="129">
        <v>0</v>
      </c>
      <c r="C1566" s="129">
        <v>2059</v>
      </c>
      <c r="D1566" s="130" t="s">
        <v>407</v>
      </c>
      <c r="E1566" s="130" t="s">
        <v>407</v>
      </c>
      <c r="F1566" s="130" t="s">
        <v>382</v>
      </c>
      <c r="H1566" s="130">
        <v>3</v>
      </c>
    </row>
    <row r="1567" spans="1:24" x14ac:dyDescent="0.5">
      <c r="A1567" s="129" t="s">
        <v>410</v>
      </c>
      <c r="B1567" s="129">
        <v>0</v>
      </c>
      <c r="C1567" s="129">
        <v>2059</v>
      </c>
      <c r="D1567" s="130" t="s">
        <v>407</v>
      </c>
      <c r="E1567" s="130" t="s">
        <v>407</v>
      </c>
      <c r="F1567" s="130" t="s">
        <v>219</v>
      </c>
      <c r="H1567" s="130">
        <v>30</v>
      </c>
    </row>
    <row r="1568" spans="1:24" x14ac:dyDescent="0.5">
      <c r="A1568" s="129" t="s">
        <v>410</v>
      </c>
      <c r="B1568" s="129">
        <v>0</v>
      </c>
      <c r="C1568" s="129">
        <v>2059</v>
      </c>
      <c r="D1568" s="130" t="s">
        <v>407</v>
      </c>
      <c r="E1568" s="130" t="s">
        <v>407</v>
      </c>
      <c r="F1568" s="130" t="s">
        <v>220</v>
      </c>
      <c r="H1568" s="130">
        <v>30</v>
      </c>
    </row>
    <row r="1569" spans="1:24" x14ac:dyDescent="0.5">
      <c r="A1569" s="129" t="s">
        <v>410</v>
      </c>
      <c r="B1569" s="129">
        <v>0</v>
      </c>
      <c r="C1569" s="129">
        <v>2059</v>
      </c>
      <c r="D1569" s="130" t="s">
        <v>407</v>
      </c>
      <c r="E1569" s="130" t="s">
        <v>407</v>
      </c>
      <c r="F1569" s="130" t="s">
        <v>221</v>
      </c>
      <c r="H1569" s="130">
        <v>15</v>
      </c>
    </row>
    <row r="1570" spans="1:24" x14ac:dyDescent="0.5">
      <c r="A1570" s="129" t="s">
        <v>410</v>
      </c>
      <c r="B1570" s="129">
        <v>0</v>
      </c>
      <c r="C1570" s="129">
        <v>2059</v>
      </c>
      <c r="D1570" s="130" t="s">
        <v>407</v>
      </c>
      <c r="E1570" s="130" t="s">
        <v>407</v>
      </c>
      <c r="F1570" s="130" t="s">
        <v>222</v>
      </c>
      <c r="H1570" s="130">
        <v>1</v>
      </c>
    </row>
    <row r="1571" spans="1:24" x14ac:dyDescent="0.5">
      <c r="A1571" s="129" t="s">
        <v>410</v>
      </c>
      <c r="B1571" s="129">
        <v>0</v>
      </c>
      <c r="C1571" s="129">
        <v>2059</v>
      </c>
      <c r="D1571" s="130" t="s">
        <v>407</v>
      </c>
      <c r="E1571" s="130" t="s">
        <v>407</v>
      </c>
      <c r="F1571" s="130" t="s">
        <v>230</v>
      </c>
      <c r="H1571" s="130">
        <v>1</v>
      </c>
    </row>
    <row r="1572" spans="1:24" x14ac:dyDescent="0.5">
      <c r="A1572" s="129" t="s">
        <v>410</v>
      </c>
      <c r="B1572" s="129">
        <v>0</v>
      </c>
      <c r="C1572" s="129">
        <v>2059</v>
      </c>
      <c r="D1572" s="130" t="s">
        <v>407</v>
      </c>
      <c r="E1572" s="130" t="s">
        <v>407</v>
      </c>
      <c r="F1572" s="130" t="s">
        <v>235</v>
      </c>
      <c r="H1572" s="130">
        <v>1</v>
      </c>
    </row>
    <row r="1573" spans="1:24" x14ac:dyDescent="0.5">
      <c r="A1573" s="129" t="s">
        <v>410</v>
      </c>
      <c r="B1573" s="129">
        <v>0</v>
      </c>
      <c r="C1573" s="129">
        <v>2059</v>
      </c>
      <c r="D1573" s="130" t="s">
        <v>407</v>
      </c>
      <c r="E1573" s="130" t="s">
        <v>407</v>
      </c>
      <c r="F1573" s="130" t="s">
        <v>341</v>
      </c>
      <c r="H1573" s="130">
        <v>20</v>
      </c>
    </row>
    <row r="1574" spans="1:24" x14ac:dyDescent="0.5">
      <c r="A1574" s="129" t="s">
        <v>410</v>
      </c>
      <c r="B1574" s="129">
        <v>0</v>
      </c>
      <c r="C1574" s="129">
        <v>2059</v>
      </c>
      <c r="D1574" s="130" t="s">
        <v>407</v>
      </c>
      <c r="E1574" s="130" t="s">
        <v>407</v>
      </c>
      <c r="F1574" s="130" t="s">
        <v>344</v>
      </c>
      <c r="H1574" s="130">
        <v>6</v>
      </c>
    </row>
    <row r="1575" spans="1:24" x14ac:dyDescent="0.5">
      <c r="A1575" s="129" t="s">
        <v>410</v>
      </c>
      <c r="B1575" s="129">
        <v>0</v>
      </c>
      <c r="C1575" s="129">
        <v>2060</v>
      </c>
      <c r="D1575" s="130" t="s">
        <v>407</v>
      </c>
      <c r="E1575" s="130" t="s">
        <v>407</v>
      </c>
      <c r="F1575" s="130" t="s">
        <v>446</v>
      </c>
      <c r="H1575" s="130">
        <v>1</v>
      </c>
      <c r="I1575" s="130">
        <v>26211.48046875</v>
      </c>
      <c r="L1575" s="130">
        <v>15693.720703125</v>
      </c>
      <c r="M1575" s="130">
        <v>3503.8564453125</v>
      </c>
      <c r="O1575" s="130">
        <v>-888.22766113281295</v>
      </c>
      <c r="P1575" s="130">
        <v>5329.3662109375</v>
      </c>
      <c r="S1575" s="130">
        <v>1009.11065673828</v>
      </c>
      <c r="U1575" s="130">
        <v>5045.55322265625</v>
      </c>
      <c r="V1575" s="130">
        <v>21211.08203125</v>
      </c>
      <c r="W1575" s="130">
        <v>4313.623046875</v>
      </c>
      <c r="X1575" s="130">
        <v>1444.79467773438</v>
      </c>
    </row>
    <row r="1576" spans="1:24" x14ac:dyDescent="0.5">
      <c r="A1576" s="129" t="s">
        <v>410</v>
      </c>
      <c r="B1576" s="129">
        <v>0</v>
      </c>
      <c r="C1576" s="129">
        <v>2060</v>
      </c>
      <c r="D1576" s="130" t="s">
        <v>407</v>
      </c>
      <c r="E1576" s="130" t="s">
        <v>407</v>
      </c>
      <c r="F1576" s="130" t="s">
        <v>372</v>
      </c>
      <c r="H1576" s="130">
        <v>9</v>
      </c>
    </row>
    <row r="1577" spans="1:24" x14ac:dyDescent="0.5">
      <c r="A1577" s="129" t="s">
        <v>410</v>
      </c>
      <c r="B1577" s="129">
        <v>0</v>
      </c>
      <c r="C1577" s="129">
        <v>2060</v>
      </c>
      <c r="D1577" s="130" t="s">
        <v>407</v>
      </c>
      <c r="E1577" s="130" t="s">
        <v>407</v>
      </c>
      <c r="F1577" s="130" t="s">
        <v>382</v>
      </c>
      <c r="H1577" s="130">
        <v>3</v>
      </c>
    </row>
    <row r="1578" spans="1:24" x14ac:dyDescent="0.5">
      <c r="A1578" s="129" t="s">
        <v>410</v>
      </c>
      <c r="B1578" s="129">
        <v>0</v>
      </c>
      <c r="C1578" s="129">
        <v>2060</v>
      </c>
      <c r="D1578" s="130" t="s">
        <v>407</v>
      </c>
      <c r="E1578" s="130" t="s">
        <v>407</v>
      </c>
      <c r="F1578" s="130" t="s">
        <v>219</v>
      </c>
      <c r="H1578" s="130">
        <v>30</v>
      </c>
    </row>
    <row r="1579" spans="1:24" x14ac:dyDescent="0.5">
      <c r="A1579" s="129" t="s">
        <v>410</v>
      </c>
      <c r="B1579" s="129">
        <v>0</v>
      </c>
      <c r="C1579" s="129">
        <v>2060</v>
      </c>
      <c r="D1579" s="130" t="s">
        <v>407</v>
      </c>
      <c r="E1579" s="130" t="s">
        <v>407</v>
      </c>
      <c r="F1579" s="130" t="s">
        <v>220</v>
      </c>
      <c r="H1579" s="130">
        <v>30</v>
      </c>
    </row>
    <row r="1580" spans="1:24" x14ac:dyDescent="0.5">
      <c r="A1580" s="129" t="s">
        <v>410</v>
      </c>
      <c r="B1580" s="129">
        <v>0</v>
      </c>
      <c r="C1580" s="129">
        <v>2060</v>
      </c>
      <c r="D1580" s="130" t="s">
        <v>407</v>
      </c>
      <c r="E1580" s="130" t="s">
        <v>407</v>
      </c>
      <c r="F1580" s="130" t="s">
        <v>221</v>
      </c>
      <c r="H1580" s="130">
        <v>15</v>
      </c>
    </row>
    <row r="1581" spans="1:24" x14ac:dyDescent="0.5">
      <c r="A1581" s="129" t="s">
        <v>410</v>
      </c>
      <c r="B1581" s="129">
        <v>0</v>
      </c>
      <c r="C1581" s="129">
        <v>2060</v>
      </c>
      <c r="D1581" s="130" t="s">
        <v>407</v>
      </c>
      <c r="E1581" s="130" t="s">
        <v>407</v>
      </c>
      <c r="F1581" s="130" t="s">
        <v>222</v>
      </c>
      <c r="H1581" s="130">
        <v>1</v>
      </c>
    </row>
    <row r="1582" spans="1:24" x14ac:dyDescent="0.5">
      <c r="A1582" s="129" t="s">
        <v>410</v>
      </c>
      <c r="B1582" s="129">
        <v>0</v>
      </c>
      <c r="C1582" s="129">
        <v>2060</v>
      </c>
      <c r="D1582" s="130" t="s">
        <v>407</v>
      </c>
      <c r="E1582" s="130" t="s">
        <v>407</v>
      </c>
      <c r="F1582" s="130" t="s">
        <v>230</v>
      </c>
      <c r="H1582" s="130">
        <v>1</v>
      </c>
    </row>
    <row r="1583" spans="1:24" x14ac:dyDescent="0.5">
      <c r="A1583" s="129" t="s">
        <v>410</v>
      </c>
      <c r="B1583" s="129">
        <v>0</v>
      </c>
      <c r="C1583" s="129">
        <v>2060</v>
      </c>
      <c r="D1583" s="130" t="s">
        <v>407</v>
      </c>
      <c r="E1583" s="130" t="s">
        <v>407</v>
      </c>
      <c r="F1583" s="130" t="s">
        <v>235</v>
      </c>
      <c r="H1583" s="130">
        <v>1</v>
      </c>
    </row>
    <row r="1584" spans="1:24" x14ac:dyDescent="0.5">
      <c r="A1584" s="129" t="s">
        <v>410</v>
      </c>
      <c r="B1584" s="129">
        <v>0</v>
      </c>
      <c r="C1584" s="129">
        <v>2060</v>
      </c>
      <c r="D1584" s="130" t="s">
        <v>407</v>
      </c>
      <c r="E1584" s="130" t="s">
        <v>407</v>
      </c>
      <c r="F1584" s="130" t="s">
        <v>341</v>
      </c>
      <c r="H1584" s="130">
        <v>20</v>
      </c>
    </row>
    <row r="1585" spans="1:24" x14ac:dyDescent="0.5">
      <c r="A1585" s="129" t="s">
        <v>410</v>
      </c>
      <c r="B1585" s="129">
        <v>0</v>
      </c>
      <c r="C1585" s="129">
        <v>2060</v>
      </c>
      <c r="D1585" s="130" t="s">
        <v>407</v>
      </c>
      <c r="E1585" s="130" t="s">
        <v>407</v>
      </c>
      <c r="F1585" s="130" t="s">
        <v>344</v>
      </c>
      <c r="H1585" s="130">
        <v>6</v>
      </c>
    </row>
    <row r="1586" spans="1:24" x14ac:dyDescent="0.5">
      <c r="A1586" s="129" t="s">
        <v>410</v>
      </c>
      <c r="B1586" s="129">
        <v>0</v>
      </c>
      <c r="C1586" s="129">
        <v>2061</v>
      </c>
      <c r="D1586" s="130" t="s">
        <v>407</v>
      </c>
      <c r="E1586" s="130" t="s">
        <v>407</v>
      </c>
      <c r="F1586" s="130" t="s">
        <v>446</v>
      </c>
      <c r="H1586" s="130">
        <v>1</v>
      </c>
      <c r="I1586" s="130">
        <v>26788.1328125</v>
      </c>
      <c r="L1586" s="130">
        <v>13078.091796875</v>
      </c>
      <c r="M1586" s="130">
        <v>3503.8564453125</v>
      </c>
      <c r="O1586" s="130">
        <v>-888.22766113281295</v>
      </c>
      <c r="P1586" s="130">
        <v>4441.138671875</v>
      </c>
      <c r="S1586" s="130">
        <v>1009.11065673828</v>
      </c>
      <c r="U1586" s="130">
        <v>5045.55322265625</v>
      </c>
      <c r="V1586" s="130">
        <v>18170.123046875</v>
      </c>
      <c r="W1586" s="130">
        <v>4313.623046875</v>
      </c>
      <c r="X1586" s="130">
        <v>1272.66491699219</v>
      </c>
    </row>
    <row r="1587" spans="1:24" x14ac:dyDescent="0.5">
      <c r="A1587" s="129" t="s">
        <v>410</v>
      </c>
      <c r="B1587" s="129">
        <v>0</v>
      </c>
      <c r="C1587" s="129">
        <v>2061</v>
      </c>
      <c r="D1587" s="130" t="s">
        <v>407</v>
      </c>
      <c r="E1587" s="130" t="s">
        <v>407</v>
      </c>
      <c r="F1587" s="130" t="s">
        <v>372</v>
      </c>
      <c r="H1587" s="130">
        <v>9</v>
      </c>
    </row>
    <row r="1588" spans="1:24" x14ac:dyDescent="0.5">
      <c r="A1588" s="129" t="s">
        <v>410</v>
      </c>
      <c r="B1588" s="129">
        <v>0</v>
      </c>
      <c r="C1588" s="129">
        <v>2061</v>
      </c>
      <c r="D1588" s="130" t="s">
        <v>407</v>
      </c>
      <c r="E1588" s="130" t="s">
        <v>407</v>
      </c>
      <c r="F1588" s="130" t="s">
        <v>382</v>
      </c>
      <c r="H1588" s="130">
        <v>3</v>
      </c>
    </row>
    <row r="1589" spans="1:24" x14ac:dyDescent="0.5">
      <c r="A1589" s="129" t="s">
        <v>410</v>
      </c>
      <c r="B1589" s="129">
        <v>0</v>
      </c>
      <c r="C1589" s="129">
        <v>2061</v>
      </c>
      <c r="D1589" s="130" t="s">
        <v>407</v>
      </c>
      <c r="E1589" s="130" t="s">
        <v>407</v>
      </c>
      <c r="F1589" s="130" t="s">
        <v>220</v>
      </c>
      <c r="H1589" s="130">
        <v>30</v>
      </c>
    </row>
    <row r="1590" spans="1:24" x14ac:dyDescent="0.5">
      <c r="A1590" s="129" t="s">
        <v>410</v>
      </c>
      <c r="B1590" s="129">
        <v>0</v>
      </c>
      <c r="C1590" s="129">
        <v>2061</v>
      </c>
      <c r="D1590" s="130" t="s">
        <v>407</v>
      </c>
      <c r="E1590" s="130" t="s">
        <v>407</v>
      </c>
      <c r="F1590" s="130" t="s">
        <v>221</v>
      </c>
      <c r="H1590" s="130">
        <v>15</v>
      </c>
    </row>
    <row r="1591" spans="1:24" x14ac:dyDescent="0.5">
      <c r="A1591" s="129" t="s">
        <v>410</v>
      </c>
      <c r="B1591" s="129">
        <v>0</v>
      </c>
      <c r="C1591" s="129">
        <v>2061</v>
      </c>
      <c r="D1591" s="130" t="s">
        <v>407</v>
      </c>
      <c r="E1591" s="130" t="s">
        <v>407</v>
      </c>
      <c r="F1591" s="130" t="s">
        <v>222</v>
      </c>
      <c r="H1591" s="130">
        <v>1</v>
      </c>
    </row>
    <row r="1592" spans="1:24" x14ac:dyDescent="0.5">
      <c r="A1592" s="129" t="s">
        <v>410</v>
      </c>
      <c r="B1592" s="129">
        <v>0</v>
      </c>
      <c r="C1592" s="129">
        <v>2061</v>
      </c>
      <c r="D1592" s="130" t="s">
        <v>407</v>
      </c>
      <c r="E1592" s="130" t="s">
        <v>407</v>
      </c>
      <c r="F1592" s="130" t="s">
        <v>230</v>
      </c>
      <c r="H1592" s="130">
        <v>1</v>
      </c>
    </row>
    <row r="1593" spans="1:24" x14ac:dyDescent="0.5">
      <c r="A1593" s="129" t="s">
        <v>410</v>
      </c>
      <c r="B1593" s="129">
        <v>0</v>
      </c>
      <c r="C1593" s="129">
        <v>2061</v>
      </c>
      <c r="D1593" s="130" t="s">
        <v>407</v>
      </c>
      <c r="E1593" s="130" t="s">
        <v>407</v>
      </c>
      <c r="F1593" s="130" t="s">
        <v>235</v>
      </c>
      <c r="H1593" s="130">
        <v>1</v>
      </c>
    </row>
    <row r="1594" spans="1:24" x14ac:dyDescent="0.5">
      <c r="A1594" s="129" t="s">
        <v>410</v>
      </c>
      <c r="B1594" s="129">
        <v>0</v>
      </c>
      <c r="C1594" s="129">
        <v>2061</v>
      </c>
      <c r="D1594" s="130" t="s">
        <v>407</v>
      </c>
      <c r="E1594" s="130" t="s">
        <v>407</v>
      </c>
      <c r="F1594" s="130" t="s">
        <v>341</v>
      </c>
      <c r="H1594" s="130">
        <v>20</v>
      </c>
    </row>
    <row r="1595" spans="1:24" x14ac:dyDescent="0.5">
      <c r="A1595" s="129" t="s">
        <v>410</v>
      </c>
      <c r="B1595" s="129">
        <v>0</v>
      </c>
      <c r="C1595" s="129">
        <v>2061</v>
      </c>
      <c r="D1595" s="130" t="s">
        <v>407</v>
      </c>
      <c r="E1595" s="130" t="s">
        <v>407</v>
      </c>
      <c r="F1595" s="130" t="s">
        <v>344</v>
      </c>
      <c r="H1595" s="130">
        <v>6</v>
      </c>
    </row>
    <row r="1596" spans="1:24" x14ac:dyDescent="0.5">
      <c r="A1596" s="129" t="s">
        <v>410</v>
      </c>
      <c r="B1596" s="129">
        <v>0</v>
      </c>
      <c r="C1596" s="129">
        <v>2062</v>
      </c>
      <c r="D1596" s="130" t="s">
        <v>407</v>
      </c>
      <c r="E1596" s="130" t="s">
        <v>407</v>
      </c>
      <c r="F1596" s="130" t="s">
        <v>446</v>
      </c>
      <c r="H1596" s="130">
        <v>1</v>
      </c>
      <c r="I1596" s="130">
        <v>27377.470703125</v>
      </c>
      <c r="L1596" s="130">
        <v>10462.462890625</v>
      </c>
      <c r="M1596" s="130">
        <v>3503.8564453125</v>
      </c>
      <c r="O1596" s="130">
        <v>-888.22766113281295</v>
      </c>
      <c r="P1596" s="130">
        <v>3552.9111328125</v>
      </c>
      <c r="S1596" s="130">
        <v>1009.11065673828</v>
      </c>
      <c r="U1596" s="130">
        <v>5045.55322265625</v>
      </c>
      <c r="V1596" s="130">
        <v>14946.70703125</v>
      </c>
      <c r="W1596" s="130">
        <v>4313.623046875</v>
      </c>
      <c r="X1596" s="130">
        <v>1090.20739746094</v>
      </c>
    </row>
    <row r="1597" spans="1:24" x14ac:dyDescent="0.5">
      <c r="A1597" s="129" t="s">
        <v>410</v>
      </c>
      <c r="B1597" s="129">
        <v>0</v>
      </c>
      <c r="C1597" s="129">
        <v>2062</v>
      </c>
      <c r="D1597" s="130" t="s">
        <v>407</v>
      </c>
      <c r="E1597" s="130" t="s">
        <v>407</v>
      </c>
      <c r="F1597" s="130" t="s">
        <v>372</v>
      </c>
      <c r="H1597" s="130">
        <v>9</v>
      </c>
    </row>
    <row r="1598" spans="1:24" x14ac:dyDescent="0.5">
      <c r="A1598" s="129" t="s">
        <v>410</v>
      </c>
      <c r="B1598" s="129">
        <v>0</v>
      </c>
      <c r="C1598" s="129">
        <v>2062</v>
      </c>
      <c r="D1598" s="130" t="s">
        <v>407</v>
      </c>
      <c r="E1598" s="130" t="s">
        <v>407</v>
      </c>
      <c r="F1598" s="130" t="s">
        <v>382</v>
      </c>
      <c r="H1598" s="130">
        <v>3</v>
      </c>
    </row>
    <row r="1599" spans="1:24" x14ac:dyDescent="0.5">
      <c r="A1599" s="129" t="s">
        <v>410</v>
      </c>
      <c r="B1599" s="129">
        <v>0</v>
      </c>
      <c r="C1599" s="129">
        <v>2062</v>
      </c>
      <c r="D1599" s="130" t="s">
        <v>407</v>
      </c>
      <c r="E1599" s="130" t="s">
        <v>407</v>
      </c>
      <c r="F1599" s="130" t="s">
        <v>221</v>
      </c>
      <c r="H1599" s="130">
        <v>15</v>
      </c>
    </row>
    <row r="1600" spans="1:24" x14ac:dyDescent="0.5">
      <c r="A1600" s="129" t="s">
        <v>410</v>
      </c>
      <c r="B1600" s="129">
        <v>0</v>
      </c>
      <c r="C1600" s="129">
        <v>2062</v>
      </c>
      <c r="D1600" s="130" t="s">
        <v>407</v>
      </c>
      <c r="E1600" s="130" t="s">
        <v>407</v>
      </c>
      <c r="F1600" s="130" t="s">
        <v>222</v>
      </c>
      <c r="H1600" s="130">
        <v>1</v>
      </c>
    </row>
    <row r="1601" spans="1:24" x14ac:dyDescent="0.5">
      <c r="A1601" s="129" t="s">
        <v>410</v>
      </c>
      <c r="B1601" s="129">
        <v>0</v>
      </c>
      <c r="C1601" s="129">
        <v>2062</v>
      </c>
      <c r="D1601" s="130" t="s">
        <v>407</v>
      </c>
      <c r="E1601" s="130" t="s">
        <v>407</v>
      </c>
      <c r="F1601" s="130" t="s">
        <v>230</v>
      </c>
      <c r="H1601" s="130">
        <v>1</v>
      </c>
    </row>
    <row r="1602" spans="1:24" x14ac:dyDescent="0.5">
      <c r="A1602" s="129" t="s">
        <v>410</v>
      </c>
      <c r="B1602" s="129">
        <v>0</v>
      </c>
      <c r="C1602" s="129">
        <v>2062</v>
      </c>
      <c r="D1602" s="130" t="s">
        <v>407</v>
      </c>
      <c r="E1602" s="130" t="s">
        <v>407</v>
      </c>
      <c r="F1602" s="130" t="s">
        <v>235</v>
      </c>
      <c r="H1602" s="130">
        <v>1</v>
      </c>
    </row>
    <row r="1603" spans="1:24" x14ac:dyDescent="0.5">
      <c r="A1603" s="129" t="s">
        <v>410</v>
      </c>
      <c r="B1603" s="129">
        <v>0</v>
      </c>
      <c r="C1603" s="129">
        <v>2062</v>
      </c>
      <c r="D1603" s="130" t="s">
        <v>407</v>
      </c>
      <c r="E1603" s="130" t="s">
        <v>407</v>
      </c>
      <c r="F1603" s="130" t="s">
        <v>341</v>
      </c>
      <c r="H1603" s="130">
        <v>20</v>
      </c>
    </row>
    <row r="1604" spans="1:24" x14ac:dyDescent="0.5">
      <c r="A1604" s="129" t="s">
        <v>410</v>
      </c>
      <c r="B1604" s="129">
        <v>0</v>
      </c>
      <c r="C1604" s="129">
        <v>2062</v>
      </c>
      <c r="D1604" s="130" t="s">
        <v>407</v>
      </c>
      <c r="E1604" s="130" t="s">
        <v>407</v>
      </c>
      <c r="F1604" s="130" t="s">
        <v>344</v>
      </c>
      <c r="H1604" s="130">
        <v>6</v>
      </c>
    </row>
    <row r="1605" spans="1:24" x14ac:dyDescent="0.5">
      <c r="A1605" s="129" t="s">
        <v>410</v>
      </c>
      <c r="B1605" s="129">
        <v>0</v>
      </c>
      <c r="C1605" s="129">
        <v>2063</v>
      </c>
      <c r="D1605" s="130" t="s">
        <v>407</v>
      </c>
      <c r="E1605" s="130" t="s">
        <v>407</v>
      </c>
      <c r="F1605" s="130" t="s">
        <v>446</v>
      </c>
      <c r="H1605" s="130">
        <v>1</v>
      </c>
      <c r="I1605" s="130">
        <v>27979.7734375</v>
      </c>
      <c r="L1605" s="130">
        <v>7846.833984375</v>
      </c>
      <c r="M1605" s="130">
        <v>3503.8564453125</v>
      </c>
      <c r="O1605" s="130">
        <v>-888.22766113281295</v>
      </c>
      <c r="P1605" s="130">
        <v>2664.68359375</v>
      </c>
      <c r="S1605" s="130">
        <v>1009.11065673828</v>
      </c>
      <c r="U1605" s="130">
        <v>5045.55322265625</v>
      </c>
      <c r="V1605" s="130">
        <v>11529.8857421875</v>
      </c>
      <c r="W1605" s="130">
        <v>4313.623046875</v>
      </c>
      <c r="X1605" s="130">
        <v>896.80242919921898</v>
      </c>
    </row>
    <row r="1606" spans="1:24" x14ac:dyDescent="0.5">
      <c r="A1606" s="129" t="s">
        <v>410</v>
      </c>
      <c r="B1606" s="129">
        <v>0</v>
      </c>
      <c r="C1606" s="129">
        <v>2063</v>
      </c>
      <c r="D1606" s="130" t="s">
        <v>407</v>
      </c>
      <c r="E1606" s="130" t="s">
        <v>407</v>
      </c>
      <c r="F1606" s="130" t="s">
        <v>372</v>
      </c>
      <c r="H1606" s="130">
        <v>9</v>
      </c>
    </row>
    <row r="1607" spans="1:24" x14ac:dyDescent="0.5">
      <c r="A1607" s="129" t="s">
        <v>410</v>
      </c>
      <c r="B1607" s="129">
        <v>0</v>
      </c>
      <c r="C1607" s="129">
        <v>2063</v>
      </c>
      <c r="D1607" s="130" t="s">
        <v>407</v>
      </c>
      <c r="E1607" s="130" t="s">
        <v>407</v>
      </c>
      <c r="F1607" s="130" t="s">
        <v>382</v>
      </c>
      <c r="H1607" s="130">
        <v>3</v>
      </c>
    </row>
    <row r="1608" spans="1:24" x14ac:dyDescent="0.5">
      <c r="A1608" s="129" t="s">
        <v>410</v>
      </c>
      <c r="B1608" s="129">
        <v>0</v>
      </c>
      <c r="C1608" s="129">
        <v>2063</v>
      </c>
      <c r="D1608" s="130" t="s">
        <v>407</v>
      </c>
      <c r="E1608" s="130" t="s">
        <v>407</v>
      </c>
      <c r="F1608" s="130" t="s">
        <v>222</v>
      </c>
      <c r="H1608" s="130">
        <v>1</v>
      </c>
    </row>
    <row r="1609" spans="1:24" x14ac:dyDescent="0.5">
      <c r="A1609" s="129" t="s">
        <v>410</v>
      </c>
      <c r="B1609" s="129">
        <v>0</v>
      </c>
      <c r="C1609" s="129">
        <v>2063</v>
      </c>
      <c r="D1609" s="130" t="s">
        <v>407</v>
      </c>
      <c r="E1609" s="130" t="s">
        <v>407</v>
      </c>
      <c r="F1609" s="130" t="s">
        <v>230</v>
      </c>
      <c r="H1609" s="130">
        <v>1</v>
      </c>
    </row>
    <row r="1610" spans="1:24" x14ac:dyDescent="0.5">
      <c r="A1610" s="129" t="s">
        <v>410</v>
      </c>
      <c r="B1610" s="129">
        <v>0</v>
      </c>
      <c r="C1610" s="129">
        <v>2063</v>
      </c>
      <c r="D1610" s="130" t="s">
        <v>407</v>
      </c>
      <c r="E1610" s="130" t="s">
        <v>407</v>
      </c>
      <c r="F1610" s="130" t="s">
        <v>235</v>
      </c>
      <c r="H1610" s="130">
        <v>1</v>
      </c>
    </row>
    <row r="1611" spans="1:24" x14ac:dyDescent="0.5">
      <c r="A1611" s="129" t="s">
        <v>410</v>
      </c>
      <c r="B1611" s="129">
        <v>0</v>
      </c>
      <c r="C1611" s="129">
        <v>2063</v>
      </c>
      <c r="D1611" s="130" t="s">
        <v>407</v>
      </c>
      <c r="E1611" s="130" t="s">
        <v>407</v>
      </c>
      <c r="F1611" s="130" t="s">
        <v>341</v>
      </c>
      <c r="H1611" s="130">
        <v>20</v>
      </c>
    </row>
    <row r="1612" spans="1:24" x14ac:dyDescent="0.5">
      <c r="A1612" s="129" t="s">
        <v>410</v>
      </c>
      <c r="B1612" s="129">
        <v>0</v>
      </c>
      <c r="C1612" s="129">
        <v>2063</v>
      </c>
      <c r="D1612" s="130" t="s">
        <v>407</v>
      </c>
      <c r="E1612" s="130" t="s">
        <v>407</v>
      </c>
      <c r="F1612" s="130" t="s">
        <v>344</v>
      </c>
      <c r="H1612" s="130">
        <v>6</v>
      </c>
    </row>
    <row r="1613" spans="1:24" x14ac:dyDescent="0.5">
      <c r="A1613" s="129" t="s">
        <v>410</v>
      </c>
      <c r="B1613" s="129">
        <v>0</v>
      </c>
      <c r="C1613" s="129">
        <v>2064</v>
      </c>
      <c r="D1613" s="130" t="s">
        <v>407</v>
      </c>
      <c r="E1613" s="130" t="s">
        <v>407</v>
      </c>
      <c r="F1613" s="130" t="s">
        <v>446</v>
      </c>
      <c r="H1613" s="130">
        <v>1</v>
      </c>
      <c r="I1613" s="130">
        <v>28595.326171875</v>
      </c>
      <c r="L1613" s="130">
        <v>5231.205078125</v>
      </c>
      <c r="M1613" s="130">
        <v>3503.8564453125</v>
      </c>
      <c r="O1613" s="130">
        <v>-888.22766113281295</v>
      </c>
      <c r="P1613" s="130">
        <v>1776.45593261719</v>
      </c>
      <c r="S1613" s="130">
        <v>1009.11065673828</v>
      </c>
      <c r="U1613" s="130">
        <v>5045.55322265625</v>
      </c>
      <c r="V1613" s="130">
        <v>7908.0556640625</v>
      </c>
      <c r="W1613" s="130">
        <v>4313.623046875</v>
      </c>
      <c r="X1613" s="130">
        <v>691.79315185546898</v>
      </c>
    </row>
    <row r="1614" spans="1:24" x14ac:dyDescent="0.5">
      <c r="A1614" s="129" t="s">
        <v>410</v>
      </c>
      <c r="B1614" s="129">
        <v>0</v>
      </c>
      <c r="C1614" s="129">
        <v>2064</v>
      </c>
      <c r="D1614" s="130" t="s">
        <v>407</v>
      </c>
      <c r="E1614" s="130" t="s">
        <v>407</v>
      </c>
      <c r="F1614" s="130" t="s">
        <v>372</v>
      </c>
      <c r="H1614" s="130">
        <v>9</v>
      </c>
    </row>
    <row r="1615" spans="1:24" x14ac:dyDescent="0.5">
      <c r="A1615" s="129" t="s">
        <v>410</v>
      </c>
      <c r="B1615" s="129">
        <v>0</v>
      </c>
      <c r="C1615" s="129">
        <v>2064</v>
      </c>
      <c r="D1615" s="130" t="s">
        <v>407</v>
      </c>
      <c r="E1615" s="130" t="s">
        <v>407</v>
      </c>
      <c r="F1615" s="130" t="s">
        <v>382</v>
      </c>
      <c r="H1615" s="130">
        <v>3</v>
      </c>
    </row>
    <row r="1616" spans="1:24" x14ac:dyDescent="0.5">
      <c r="A1616" s="129" t="s">
        <v>410</v>
      </c>
      <c r="B1616" s="129">
        <v>0</v>
      </c>
      <c r="C1616" s="129">
        <v>2064</v>
      </c>
      <c r="D1616" s="130" t="s">
        <v>407</v>
      </c>
      <c r="E1616" s="130" t="s">
        <v>407</v>
      </c>
      <c r="F1616" s="130" t="s">
        <v>230</v>
      </c>
      <c r="H1616" s="130">
        <v>1</v>
      </c>
    </row>
    <row r="1617" spans="1:24" x14ac:dyDescent="0.5">
      <c r="A1617" s="129" t="s">
        <v>410</v>
      </c>
      <c r="B1617" s="129">
        <v>0</v>
      </c>
      <c r="C1617" s="129">
        <v>2064</v>
      </c>
      <c r="D1617" s="130" t="s">
        <v>407</v>
      </c>
      <c r="E1617" s="130" t="s">
        <v>407</v>
      </c>
      <c r="F1617" s="130" t="s">
        <v>235</v>
      </c>
      <c r="H1617" s="130">
        <v>1</v>
      </c>
    </row>
    <row r="1618" spans="1:24" x14ac:dyDescent="0.5">
      <c r="A1618" s="129" t="s">
        <v>410</v>
      </c>
      <c r="B1618" s="129">
        <v>0</v>
      </c>
      <c r="C1618" s="129">
        <v>2064</v>
      </c>
      <c r="D1618" s="130" t="s">
        <v>407</v>
      </c>
      <c r="E1618" s="130" t="s">
        <v>407</v>
      </c>
      <c r="F1618" s="130" t="s">
        <v>341</v>
      </c>
      <c r="H1618" s="130">
        <v>20</v>
      </c>
    </row>
    <row r="1619" spans="1:24" x14ac:dyDescent="0.5">
      <c r="A1619" s="129" t="s">
        <v>410</v>
      </c>
      <c r="B1619" s="129">
        <v>0</v>
      </c>
      <c r="C1619" s="129">
        <v>2064</v>
      </c>
      <c r="D1619" s="130" t="s">
        <v>407</v>
      </c>
      <c r="E1619" s="130" t="s">
        <v>407</v>
      </c>
      <c r="F1619" s="130" t="s">
        <v>344</v>
      </c>
      <c r="H1619" s="130">
        <v>6</v>
      </c>
    </row>
    <row r="1620" spans="1:24" x14ac:dyDescent="0.5">
      <c r="A1620" s="129" t="s">
        <v>410</v>
      </c>
      <c r="B1620" s="129">
        <v>0</v>
      </c>
      <c r="C1620" s="129">
        <v>2065</v>
      </c>
      <c r="D1620" s="130" t="s">
        <v>407</v>
      </c>
      <c r="E1620" s="130" t="s">
        <v>407</v>
      </c>
      <c r="F1620" s="130" t="s">
        <v>446</v>
      </c>
      <c r="H1620" s="130">
        <v>1</v>
      </c>
      <c r="I1620" s="130">
        <v>29224.421875</v>
      </c>
      <c r="L1620" s="130">
        <v>2615.576171875</v>
      </c>
      <c r="M1620" s="130">
        <v>3503.8564453125</v>
      </c>
      <c r="O1620" s="130">
        <v>-888.22766113281295</v>
      </c>
      <c r="P1620" s="130">
        <v>888.228271484375</v>
      </c>
      <c r="S1620" s="130">
        <v>1009.11065673828</v>
      </c>
      <c r="U1620" s="130">
        <v>5045.55322265625</v>
      </c>
      <c r="V1620" s="130">
        <v>4068.9150390625</v>
      </c>
      <c r="W1620" s="130">
        <v>4313.623046875</v>
      </c>
      <c r="X1620" s="130">
        <v>474.48333740234398</v>
      </c>
    </row>
    <row r="1621" spans="1:24" x14ac:dyDescent="0.5">
      <c r="A1621" s="129" t="s">
        <v>410</v>
      </c>
      <c r="B1621" s="129">
        <v>0</v>
      </c>
      <c r="C1621" s="129">
        <v>2065</v>
      </c>
      <c r="D1621" s="130" t="s">
        <v>407</v>
      </c>
      <c r="E1621" s="130" t="s">
        <v>407</v>
      </c>
      <c r="F1621" s="130" t="s">
        <v>382</v>
      </c>
      <c r="H1621" s="130">
        <v>3</v>
      </c>
    </row>
    <row r="1622" spans="1:24" x14ac:dyDescent="0.5">
      <c r="A1622" s="129" t="s">
        <v>410</v>
      </c>
      <c r="B1622" s="129">
        <v>0</v>
      </c>
      <c r="C1622" s="129">
        <v>2065</v>
      </c>
      <c r="D1622" s="130" t="s">
        <v>407</v>
      </c>
      <c r="E1622" s="130" t="s">
        <v>407</v>
      </c>
      <c r="F1622" s="130" t="s">
        <v>230</v>
      </c>
      <c r="H1622" s="130">
        <v>1</v>
      </c>
    </row>
    <row r="1623" spans="1:24" x14ac:dyDescent="0.5">
      <c r="A1623" s="129" t="s">
        <v>410</v>
      </c>
      <c r="B1623" s="129">
        <v>0</v>
      </c>
      <c r="C1623" s="129">
        <v>2065</v>
      </c>
      <c r="D1623" s="130" t="s">
        <v>407</v>
      </c>
      <c r="E1623" s="130" t="s">
        <v>407</v>
      </c>
      <c r="F1623" s="130" t="s">
        <v>235</v>
      </c>
      <c r="H1623" s="130">
        <v>1</v>
      </c>
    </row>
    <row r="1624" spans="1:24" x14ac:dyDescent="0.5">
      <c r="A1624" s="129" t="s">
        <v>410</v>
      </c>
      <c r="B1624" s="129">
        <v>0</v>
      </c>
      <c r="C1624" s="129">
        <v>2065</v>
      </c>
      <c r="D1624" s="130" t="s">
        <v>407</v>
      </c>
      <c r="E1624" s="130" t="s">
        <v>407</v>
      </c>
      <c r="F1624" s="130" t="s">
        <v>341</v>
      </c>
      <c r="H1624" s="130">
        <v>20</v>
      </c>
    </row>
    <row r="1625" spans="1:24" x14ac:dyDescent="0.5">
      <c r="A1625" s="129" t="s">
        <v>410</v>
      </c>
      <c r="B1625" s="129">
        <v>0</v>
      </c>
      <c r="C1625" s="129">
        <v>2065</v>
      </c>
      <c r="D1625" s="130" t="s">
        <v>407</v>
      </c>
      <c r="E1625" s="130" t="s">
        <v>407</v>
      </c>
      <c r="F1625" s="130" t="s">
        <v>344</v>
      </c>
      <c r="H1625" s="130">
        <v>6</v>
      </c>
    </row>
    <row r="1626" spans="1:24" x14ac:dyDescent="0.5">
      <c r="A1626" s="129" t="s">
        <v>410</v>
      </c>
      <c r="B1626" s="129">
        <v>0</v>
      </c>
      <c r="C1626" s="129">
        <v>2066</v>
      </c>
      <c r="D1626" s="130" t="s">
        <v>407</v>
      </c>
      <c r="E1626" s="130" t="s">
        <v>407</v>
      </c>
      <c r="F1626" s="130" t="s">
        <v>446</v>
      </c>
      <c r="H1626" s="130">
        <v>1</v>
      </c>
      <c r="I1626" s="130">
        <v>29867.357421875</v>
      </c>
      <c r="L1626" s="130">
        <v>-5.26123046875E-2</v>
      </c>
      <c r="M1626" s="130">
        <v>3503.8564453125</v>
      </c>
      <c r="O1626" s="130">
        <v>-888.22766113281295</v>
      </c>
      <c r="P1626" s="130">
        <v>6.103515625E-4</v>
      </c>
      <c r="S1626" s="130">
        <v>1009.11065673828</v>
      </c>
      <c r="U1626" s="130">
        <v>5045.55322265625</v>
      </c>
      <c r="V1626" s="130">
        <v>-0.5732421875</v>
      </c>
      <c r="W1626" s="130">
        <v>4313.623046875</v>
      </c>
      <c r="X1626" s="130">
        <v>244.13490295410199</v>
      </c>
    </row>
    <row r="1627" spans="1:24" x14ac:dyDescent="0.5">
      <c r="A1627" s="129" t="s">
        <v>410</v>
      </c>
      <c r="B1627" s="129">
        <v>0</v>
      </c>
      <c r="C1627" s="129">
        <v>2066</v>
      </c>
      <c r="D1627" s="130" t="s">
        <v>407</v>
      </c>
      <c r="E1627" s="130" t="s">
        <v>407</v>
      </c>
      <c r="F1627" s="130" t="s">
        <v>382</v>
      </c>
      <c r="H1627" s="130">
        <v>3</v>
      </c>
    </row>
    <row r="1628" spans="1:24" x14ac:dyDescent="0.5">
      <c r="A1628" s="129" t="s">
        <v>410</v>
      </c>
      <c r="B1628" s="129">
        <v>0</v>
      </c>
      <c r="C1628" s="129">
        <v>2066</v>
      </c>
      <c r="D1628" s="130" t="s">
        <v>407</v>
      </c>
      <c r="E1628" s="130" t="s">
        <v>407</v>
      </c>
      <c r="F1628" s="130" t="s">
        <v>230</v>
      </c>
      <c r="H1628" s="130">
        <v>1</v>
      </c>
    </row>
    <row r="1629" spans="1:24" x14ac:dyDescent="0.5">
      <c r="A1629" s="129" t="s">
        <v>410</v>
      </c>
      <c r="B1629" s="129">
        <v>0</v>
      </c>
      <c r="C1629" s="129">
        <v>2066</v>
      </c>
      <c r="D1629" s="130" t="s">
        <v>407</v>
      </c>
      <c r="E1629" s="130" t="s">
        <v>407</v>
      </c>
      <c r="F1629" s="130" t="s">
        <v>235</v>
      </c>
      <c r="H1629" s="130">
        <v>1</v>
      </c>
    </row>
    <row r="1630" spans="1:24" x14ac:dyDescent="0.5">
      <c r="A1630" s="129" t="s">
        <v>410</v>
      </c>
      <c r="B1630" s="129">
        <v>0</v>
      </c>
      <c r="C1630" s="129">
        <v>2066</v>
      </c>
      <c r="D1630" s="130" t="s">
        <v>407</v>
      </c>
      <c r="E1630" s="130" t="s">
        <v>407</v>
      </c>
      <c r="F1630" s="130" t="s">
        <v>341</v>
      </c>
      <c r="H1630" s="130">
        <v>20</v>
      </c>
    </row>
    <row r="1631" spans="1:24" x14ac:dyDescent="0.5">
      <c r="A1631" s="129" t="s">
        <v>410</v>
      </c>
      <c r="B1631" s="129">
        <v>0</v>
      </c>
      <c r="C1631" s="129">
        <v>2066</v>
      </c>
      <c r="D1631" s="130" t="s">
        <v>407</v>
      </c>
      <c r="E1631" s="130" t="s">
        <v>407</v>
      </c>
      <c r="F1631" s="130" t="s">
        <v>344</v>
      </c>
      <c r="H1631" s="130">
        <v>6</v>
      </c>
    </row>
    <row r="1632" spans="1:24" x14ac:dyDescent="0.5">
      <c r="A1632" s="129" t="s">
        <v>410</v>
      </c>
      <c r="B1632" s="129">
        <v>0</v>
      </c>
      <c r="C1632" s="129">
        <v>2067</v>
      </c>
      <c r="D1632" s="130" t="s">
        <v>407</v>
      </c>
      <c r="E1632" s="130" t="s">
        <v>407</v>
      </c>
      <c r="F1632" s="130" t="s">
        <v>446</v>
      </c>
      <c r="H1632" s="130">
        <v>1</v>
      </c>
      <c r="I1632" s="130">
        <v>30524.439453125</v>
      </c>
    </row>
    <row r="1633" spans="1:9" x14ac:dyDescent="0.5">
      <c r="A1633" s="129" t="s">
        <v>410</v>
      </c>
      <c r="B1633" s="129">
        <v>0</v>
      </c>
      <c r="C1633" s="129">
        <v>2067</v>
      </c>
      <c r="D1633" s="130" t="s">
        <v>407</v>
      </c>
      <c r="E1633" s="130" t="s">
        <v>407</v>
      </c>
      <c r="F1633" s="130" t="s">
        <v>382</v>
      </c>
      <c r="H1633" s="130">
        <v>3</v>
      </c>
    </row>
    <row r="1634" spans="1:9" x14ac:dyDescent="0.5">
      <c r="A1634" s="129" t="s">
        <v>410</v>
      </c>
      <c r="B1634" s="129">
        <v>0</v>
      </c>
      <c r="C1634" s="129">
        <v>2067</v>
      </c>
      <c r="D1634" s="130" t="s">
        <v>407</v>
      </c>
      <c r="E1634" s="130" t="s">
        <v>407</v>
      </c>
      <c r="F1634" s="130" t="s">
        <v>230</v>
      </c>
      <c r="H1634" s="130">
        <v>1</v>
      </c>
    </row>
    <row r="1635" spans="1:9" x14ac:dyDescent="0.5">
      <c r="A1635" s="129" t="s">
        <v>410</v>
      </c>
      <c r="B1635" s="129">
        <v>0</v>
      </c>
      <c r="C1635" s="129">
        <v>2067</v>
      </c>
      <c r="D1635" s="130" t="s">
        <v>407</v>
      </c>
      <c r="E1635" s="130" t="s">
        <v>407</v>
      </c>
      <c r="F1635" s="130" t="s">
        <v>235</v>
      </c>
      <c r="H1635" s="130">
        <v>1</v>
      </c>
    </row>
    <row r="1636" spans="1:9" x14ac:dyDescent="0.5">
      <c r="A1636" s="129" t="s">
        <v>410</v>
      </c>
      <c r="B1636" s="129">
        <v>0</v>
      </c>
      <c r="C1636" s="129">
        <v>2067</v>
      </c>
      <c r="D1636" s="130" t="s">
        <v>407</v>
      </c>
      <c r="E1636" s="130" t="s">
        <v>407</v>
      </c>
      <c r="F1636" s="130" t="s">
        <v>341</v>
      </c>
      <c r="H1636" s="130">
        <v>20</v>
      </c>
    </row>
    <row r="1637" spans="1:9" x14ac:dyDescent="0.5">
      <c r="A1637" s="129" t="s">
        <v>410</v>
      </c>
      <c r="B1637" s="129">
        <v>0</v>
      </c>
      <c r="C1637" s="129">
        <v>2067</v>
      </c>
      <c r="D1637" s="130" t="s">
        <v>407</v>
      </c>
      <c r="E1637" s="130" t="s">
        <v>407</v>
      </c>
      <c r="F1637" s="130" t="s">
        <v>344</v>
      </c>
      <c r="H1637" s="130">
        <v>6</v>
      </c>
    </row>
    <row r="1638" spans="1:9" x14ac:dyDescent="0.5">
      <c r="A1638" s="129" t="s">
        <v>410</v>
      </c>
      <c r="B1638" s="129">
        <v>0</v>
      </c>
      <c r="C1638" s="129">
        <v>2068</v>
      </c>
      <c r="D1638" s="130" t="s">
        <v>407</v>
      </c>
      <c r="E1638" s="130" t="s">
        <v>407</v>
      </c>
      <c r="F1638" s="130" t="s">
        <v>446</v>
      </c>
      <c r="H1638" s="130">
        <v>1</v>
      </c>
      <c r="I1638" s="130">
        <v>31195.9765625</v>
      </c>
    </row>
    <row r="1639" spans="1:9" x14ac:dyDescent="0.5">
      <c r="A1639" s="129" t="s">
        <v>410</v>
      </c>
      <c r="B1639" s="129">
        <v>0</v>
      </c>
      <c r="C1639" s="129">
        <v>2068</v>
      </c>
      <c r="D1639" s="130" t="s">
        <v>407</v>
      </c>
      <c r="E1639" s="130" t="s">
        <v>407</v>
      </c>
      <c r="F1639" s="130" t="s">
        <v>382</v>
      </c>
      <c r="H1639" s="130">
        <v>3</v>
      </c>
    </row>
    <row r="1640" spans="1:9" x14ac:dyDescent="0.5">
      <c r="A1640" s="129" t="s">
        <v>410</v>
      </c>
      <c r="B1640" s="129">
        <v>0</v>
      </c>
      <c r="C1640" s="129">
        <v>2068</v>
      </c>
      <c r="D1640" s="130" t="s">
        <v>407</v>
      </c>
      <c r="E1640" s="130" t="s">
        <v>407</v>
      </c>
      <c r="F1640" s="130" t="s">
        <v>235</v>
      </c>
      <c r="H1640" s="130">
        <v>1</v>
      </c>
    </row>
    <row r="1641" spans="1:9" x14ac:dyDescent="0.5">
      <c r="A1641" s="129" t="s">
        <v>410</v>
      </c>
      <c r="B1641" s="129">
        <v>0</v>
      </c>
      <c r="C1641" s="129">
        <v>2068</v>
      </c>
      <c r="D1641" s="130" t="s">
        <v>407</v>
      </c>
      <c r="E1641" s="130" t="s">
        <v>407</v>
      </c>
      <c r="F1641" s="130" t="s">
        <v>341</v>
      </c>
      <c r="H1641" s="130">
        <v>20</v>
      </c>
    </row>
    <row r="1642" spans="1:9" x14ac:dyDescent="0.5">
      <c r="A1642" s="129" t="s">
        <v>410</v>
      </c>
      <c r="B1642" s="129">
        <v>0</v>
      </c>
      <c r="C1642" s="129">
        <v>2068</v>
      </c>
      <c r="D1642" s="130" t="s">
        <v>407</v>
      </c>
      <c r="E1642" s="130" t="s">
        <v>407</v>
      </c>
      <c r="F1642" s="130" t="s">
        <v>344</v>
      </c>
      <c r="H1642" s="130">
        <v>6</v>
      </c>
    </row>
    <row r="1643" spans="1:9" x14ac:dyDescent="0.5">
      <c r="A1643" s="129" t="s">
        <v>410</v>
      </c>
      <c r="B1643" s="129">
        <v>0</v>
      </c>
      <c r="C1643" s="129">
        <v>2069</v>
      </c>
      <c r="D1643" s="130" t="s">
        <v>407</v>
      </c>
      <c r="E1643" s="130" t="s">
        <v>407</v>
      </c>
      <c r="F1643" s="130" t="s">
        <v>446</v>
      </c>
      <c r="H1643" s="130">
        <v>1</v>
      </c>
      <c r="I1643" s="130">
        <v>31882.28515625</v>
      </c>
    </row>
    <row r="1644" spans="1:9" x14ac:dyDescent="0.5">
      <c r="A1644" s="129" t="s">
        <v>410</v>
      </c>
      <c r="B1644" s="129">
        <v>0</v>
      </c>
      <c r="C1644" s="129">
        <v>2069</v>
      </c>
      <c r="D1644" s="130" t="s">
        <v>407</v>
      </c>
      <c r="E1644" s="130" t="s">
        <v>407</v>
      </c>
      <c r="F1644" s="130" t="s">
        <v>382</v>
      </c>
      <c r="H1644" s="130">
        <v>3</v>
      </c>
    </row>
    <row r="1645" spans="1:9" x14ac:dyDescent="0.5">
      <c r="A1645" s="129" t="s">
        <v>410</v>
      </c>
      <c r="B1645" s="129">
        <v>0</v>
      </c>
      <c r="C1645" s="129">
        <v>2069</v>
      </c>
      <c r="D1645" s="130" t="s">
        <v>407</v>
      </c>
      <c r="E1645" s="130" t="s">
        <v>407</v>
      </c>
      <c r="F1645" s="130" t="s">
        <v>235</v>
      </c>
      <c r="H1645" s="130">
        <v>1</v>
      </c>
    </row>
    <row r="1646" spans="1:9" x14ac:dyDescent="0.5">
      <c r="A1646" s="129" t="s">
        <v>410</v>
      </c>
      <c r="B1646" s="129">
        <v>0</v>
      </c>
      <c r="C1646" s="129">
        <v>2069</v>
      </c>
      <c r="D1646" s="130" t="s">
        <v>407</v>
      </c>
      <c r="E1646" s="130" t="s">
        <v>407</v>
      </c>
      <c r="F1646" s="130" t="s">
        <v>341</v>
      </c>
      <c r="H1646" s="130">
        <v>20</v>
      </c>
    </row>
    <row r="1647" spans="1:9" x14ac:dyDescent="0.5">
      <c r="A1647" s="129" t="s">
        <v>410</v>
      </c>
      <c r="B1647" s="129">
        <v>0</v>
      </c>
      <c r="C1647" s="129">
        <v>2069</v>
      </c>
      <c r="D1647" s="130" t="s">
        <v>407</v>
      </c>
      <c r="E1647" s="130" t="s">
        <v>407</v>
      </c>
      <c r="F1647" s="130" t="s">
        <v>344</v>
      </c>
      <c r="H1647" s="130">
        <v>6</v>
      </c>
    </row>
    <row r="1648" spans="1:9" x14ac:dyDescent="0.5">
      <c r="A1648" s="129" t="s">
        <v>410</v>
      </c>
      <c r="B1648" s="129">
        <v>0</v>
      </c>
      <c r="C1648" s="129">
        <v>2070</v>
      </c>
      <c r="D1648" s="130" t="s">
        <v>407</v>
      </c>
      <c r="E1648" s="130" t="s">
        <v>407</v>
      </c>
      <c r="F1648" s="130" t="s">
        <v>446</v>
      </c>
      <c r="H1648" s="130">
        <v>1</v>
      </c>
      <c r="I1648" s="130">
        <v>32583.693359375</v>
      </c>
    </row>
    <row r="1649" spans="1:9" x14ac:dyDescent="0.5">
      <c r="A1649" s="129" t="s">
        <v>410</v>
      </c>
      <c r="B1649" s="129">
        <v>0</v>
      </c>
      <c r="C1649" s="129">
        <v>2070</v>
      </c>
      <c r="D1649" s="130" t="s">
        <v>407</v>
      </c>
      <c r="E1649" s="130" t="s">
        <v>407</v>
      </c>
      <c r="F1649" s="130" t="s">
        <v>382</v>
      </c>
      <c r="H1649" s="130">
        <v>3</v>
      </c>
    </row>
    <row r="1650" spans="1:9" x14ac:dyDescent="0.5">
      <c r="A1650" s="129" t="s">
        <v>410</v>
      </c>
      <c r="B1650" s="129">
        <v>0</v>
      </c>
      <c r="C1650" s="129">
        <v>2070</v>
      </c>
      <c r="D1650" s="130" t="s">
        <v>407</v>
      </c>
      <c r="E1650" s="130" t="s">
        <v>407</v>
      </c>
      <c r="F1650" s="130" t="s">
        <v>341</v>
      </c>
      <c r="H1650" s="130">
        <v>20</v>
      </c>
    </row>
    <row r="1651" spans="1:9" x14ac:dyDescent="0.5">
      <c r="A1651" s="129" t="s">
        <v>410</v>
      </c>
      <c r="B1651" s="129">
        <v>0</v>
      </c>
      <c r="C1651" s="129">
        <v>2070</v>
      </c>
      <c r="D1651" s="130" t="s">
        <v>407</v>
      </c>
      <c r="E1651" s="130" t="s">
        <v>407</v>
      </c>
      <c r="F1651" s="130" t="s">
        <v>344</v>
      </c>
      <c r="H1651" s="130">
        <v>6</v>
      </c>
    </row>
    <row r="1652" spans="1:9" x14ac:dyDescent="0.5">
      <c r="A1652" s="129" t="s">
        <v>410</v>
      </c>
      <c r="B1652" s="129">
        <v>0</v>
      </c>
      <c r="C1652" s="129">
        <v>2071</v>
      </c>
      <c r="D1652" s="130" t="s">
        <v>407</v>
      </c>
      <c r="E1652" s="130" t="s">
        <v>407</v>
      </c>
      <c r="F1652" s="130" t="s">
        <v>446</v>
      </c>
      <c r="H1652" s="130">
        <v>1</v>
      </c>
      <c r="I1652" s="130">
        <v>33300.53515625</v>
      </c>
    </row>
    <row r="1653" spans="1:9" x14ac:dyDescent="0.5">
      <c r="A1653" s="129" t="s">
        <v>410</v>
      </c>
      <c r="B1653" s="129">
        <v>0</v>
      </c>
      <c r="C1653" s="129">
        <v>2071</v>
      </c>
      <c r="D1653" s="130" t="s">
        <v>407</v>
      </c>
      <c r="E1653" s="130" t="s">
        <v>407</v>
      </c>
      <c r="F1653" s="130" t="s">
        <v>382</v>
      </c>
      <c r="H1653" s="130">
        <v>3</v>
      </c>
    </row>
    <row r="1654" spans="1:9" x14ac:dyDescent="0.5">
      <c r="A1654" s="129" t="s">
        <v>410</v>
      </c>
      <c r="B1654" s="129">
        <v>0</v>
      </c>
      <c r="C1654" s="129">
        <v>2071</v>
      </c>
      <c r="D1654" s="130" t="s">
        <v>407</v>
      </c>
      <c r="E1654" s="130" t="s">
        <v>407</v>
      </c>
      <c r="F1654" s="130" t="s">
        <v>344</v>
      </c>
      <c r="H1654" s="130">
        <v>6</v>
      </c>
    </row>
    <row r="1655" spans="1:9" x14ac:dyDescent="0.5">
      <c r="A1655" s="129" t="s">
        <v>410</v>
      </c>
      <c r="B1655" s="129">
        <v>0</v>
      </c>
      <c r="C1655" s="129">
        <v>2072</v>
      </c>
      <c r="D1655" s="130" t="s">
        <v>407</v>
      </c>
      <c r="E1655" s="130" t="s">
        <v>407</v>
      </c>
      <c r="F1655" s="130" t="s">
        <v>446</v>
      </c>
      <c r="H1655" s="130">
        <v>1</v>
      </c>
      <c r="I1655" s="130">
        <v>34033.14453125</v>
      </c>
    </row>
    <row r="1656" spans="1:9" x14ac:dyDescent="0.5">
      <c r="A1656" s="129" t="s">
        <v>410</v>
      </c>
      <c r="B1656" s="129">
        <v>0</v>
      </c>
      <c r="C1656" s="129">
        <v>2072</v>
      </c>
      <c r="D1656" s="130" t="s">
        <v>407</v>
      </c>
      <c r="E1656" s="130" t="s">
        <v>407</v>
      </c>
      <c r="F1656" s="130" t="s">
        <v>382</v>
      </c>
      <c r="H1656" s="130">
        <v>3</v>
      </c>
    </row>
    <row r="1657" spans="1:9" x14ac:dyDescent="0.5">
      <c r="A1657" s="129" t="s">
        <v>410</v>
      </c>
      <c r="B1657" s="129">
        <v>0</v>
      </c>
      <c r="C1657" s="129">
        <v>2072</v>
      </c>
      <c r="D1657" s="130" t="s">
        <v>407</v>
      </c>
      <c r="E1657" s="130" t="s">
        <v>407</v>
      </c>
      <c r="F1657" s="130" t="s">
        <v>344</v>
      </c>
      <c r="H1657" s="130">
        <v>6</v>
      </c>
    </row>
    <row r="1658" spans="1:9" x14ac:dyDescent="0.5">
      <c r="A1658" s="129" t="s">
        <v>410</v>
      </c>
      <c r="B1658" s="129">
        <v>0</v>
      </c>
      <c r="C1658" s="129">
        <v>2073</v>
      </c>
      <c r="D1658" s="130" t="s">
        <v>407</v>
      </c>
      <c r="E1658" s="130" t="s">
        <v>407</v>
      </c>
      <c r="F1658" s="130" t="s">
        <v>446</v>
      </c>
      <c r="H1658" s="130">
        <v>1</v>
      </c>
      <c r="I1658" s="130">
        <v>34781.87109375</v>
      </c>
    </row>
    <row r="1659" spans="1:9" x14ac:dyDescent="0.5">
      <c r="A1659" s="129" t="s">
        <v>410</v>
      </c>
      <c r="B1659" s="129">
        <v>0</v>
      </c>
      <c r="C1659" s="129">
        <v>2073</v>
      </c>
      <c r="D1659" s="130" t="s">
        <v>407</v>
      </c>
      <c r="E1659" s="130" t="s">
        <v>407</v>
      </c>
      <c r="F1659" s="130" t="s">
        <v>382</v>
      </c>
      <c r="H1659" s="130">
        <v>3</v>
      </c>
    </row>
    <row r="1660" spans="1:9" x14ac:dyDescent="0.5">
      <c r="A1660" s="129" t="s">
        <v>410</v>
      </c>
      <c r="B1660" s="129">
        <v>0</v>
      </c>
      <c r="C1660" s="129">
        <v>2073</v>
      </c>
      <c r="D1660" s="130" t="s">
        <v>407</v>
      </c>
      <c r="E1660" s="130" t="s">
        <v>407</v>
      </c>
      <c r="F1660" s="130" t="s">
        <v>344</v>
      </c>
      <c r="H1660" s="130">
        <v>6</v>
      </c>
    </row>
    <row r="1661" spans="1:9" x14ac:dyDescent="0.5">
      <c r="A1661" s="129" t="s">
        <v>410</v>
      </c>
      <c r="B1661" s="129">
        <v>0</v>
      </c>
      <c r="C1661" s="129">
        <v>2074</v>
      </c>
      <c r="D1661" s="130" t="s">
        <v>407</v>
      </c>
      <c r="E1661" s="130" t="s">
        <v>407</v>
      </c>
      <c r="F1661" s="130" t="s">
        <v>446</v>
      </c>
      <c r="H1661" s="130">
        <v>1</v>
      </c>
      <c r="I1661" s="130">
        <v>35547.0703125</v>
      </c>
    </row>
    <row r="1662" spans="1:9" x14ac:dyDescent="0.5">
      <c r="A1662" s="129" t="s">
        <v>410</v>
      </c>
      <c r="B1662" s="129">
        <v>0</v>
      </c>
      <c r="C1662" s="129">
        <v>2074</v>
      </c>
      <c r="D1662" s="130" t="s">
        <v>407</v>
      </c>
      <c r="E1662" s="130" t="s">
        <v>407</v>
      </c>
      <c r="F1662" s="130" t="s">
        <v>382</v>
      </c>
      <c r="H1662" s="130">
        <v>3</v>
      </c>
    </row>
    <row r="1663" spans="1:9" x14ac:dyDescent="0.5">
      <c r="A1663" s="129" t="s">
        <v>410</v>
      </c>
      <c r="B1663" s="129">
        <v>0</v>
      </c>
      <c r="C1663" s="129">
        <v>2075</v>
      </c>
      <c r="D1663" s="130" t="s">
        <v>407</v>
      </c>
      <c r="E1663" s="130" t="s">
        <v>407</v>
      </c>
      <c r="F1663" s="130" t="s">
        <v>446</v>
      </c>
      <c r="H1663" s="130">
        <v>1</v>
      </c>
      <c r="I1663" s="130">
        <v>36329.10546875</v>
      </c>
    </row>
    <row r="1664" spans="1:9" x14ac:dyDescent="0.5">
      <c r="A1664" s="129" t="s">
        <v>410</v>
      </c>
      <c r="B1664" s="129">
        <v>0</v>
      </c>
      <c r="C1664" s="129">
        <v>2075</v>
      </c>
      <c r="D1664" s="130" t="s">
        <v>407</v>
      </c>
      <c r="E1664" s="130" t="s">
        <v>407</v>
      </c>
      <c r="F1664" s="130" t="s">
        <v>382</v>
      </c>
      <c r="H1664" s="130">
        <v>3</v>
      </c>
    </row>
    <row r="1665" spans="1:9" x14ac:dyDescent="0.5">
      <c r="A1665" s="129" t="s">
        <v>410</v>
      </c>
      <c r="B1665" s="129">
        <v>0</v>
      </c>
      <c r="C1665" s="129">
        <v>2076</v>
      </c>
      <c r="D1665" s="130" t="s">
        <v>407</v>
      </c>
      <c r="E1665" s="130" t="s">
        <v>407</v>
      </c>
      <c r="F1665" s="130" t="s">
        <v>446</v>
      </c>
      <c r="H1665" s="130">
        <v>1</v>
      </c>
      <c r="I1665" s="130">
        <v>37128.34375</v>
      </c>
    </row>
    <row r="1666" spans="1:9" x14ac:dyDescent="0.5">
      <c r="A1666" s="129" t="s">
        <v>410</v>
      </c>
      <c r="B1666" s="129">
        <v>0</v>
      </c>
      <c r="C1666" s="129">
        <v>2076</v>
      </c>
      <c r="D1666" s="130" t="s">
        <v>407</v>
      </c>
      <c r="E1666" s="130" t="s">
        <v>407</v>
      </c>
      <c r="F1666" s="130" t="s">
        <v>382</v>
      </c>
      <c r="H1666" s="130">
        <v>3</v>
      </c>
    </row>
    <row r="1667" spans="1:9" x14ac:dyDescent="0.5">
      <c r="A1667" s="129" t="s">
        <v>410</v>
      </c>
      <c r="B1667" s="129">
        <v>0</v>
      </c>
      <c r="C1667" s="129">
        <v>2077</v>
      </c>
      <c r="D1667" s="130" t="s">
        <v>407</v>
      </c>
      <c r="E1667" s="130" t="s">
        <v>407</v>
      </c>
      <c r="F1667" s="130" t="s">
        <v>446</v>
      </c>
      <c r="H1667" s="130">
        <v>1</v>
      </c>
      <c r="I1667" s="130">
        <v>37945.16796875</v>
      </c>
    </row>
    <row r="1668" spans="1:9" x14ac:dyDescent="0.5">
      <c r="A1668" s="129" t="s">
        <v>410</v>
      </c>
      <c r="B1668" s="129">
        <v>0</v>
      </c>
      <c r="C1668" s="129">
        <v>2077</v>
      </c>
      <c r="D1668" s="130" t="s">
        <v>407</v>
      </c>
      <c r="E1668" s="130" t="s">
        <v>407</v>
      </c>
      <c r="F1668" s="130" t="s">
        <v>382</v>
      </c>
      <c r="H1668" s="130">
        <v>3</v>
      </c>
    </row>
    <row r="1669" spans="1:9" x14ac:dyDescent="0.5">
      <c r="A1669" s="129" t="s">
        <v>410</v>
      </c>
      <c r="B1669" s="129">
        <v>0</v>
      </c>
      <c r="C1669" s="129">
        <v>2078</v>
      </c>
      <c r="D1669" s="130" t="s">
        <v>407</v>
      </c>
      <c r="E1669" s="130" t="s">
        <v>407</v>
      </c>
      <c r="F1669" s="130" t="s">
        <v>446</v>
      </c>
      <c r="H1669" s="130">
        <v>1</v>
      </c>
      <c r="I1669" s="130">
        <v>38779.9609375</v>
      </c>
    </row>
    <row r="1670" spans="1:9" x14ac:dyDescent="0.5">
      <c r="A1670" s="129" t="s">
        <v>410</v>
      </c>
      <c r="B1670" s="129">
        <v>0</v>
      </c>
      <c r="C1670" s="129">
        <v>2078</v>
      </c>
      <c r="D1670" s="130" t="s">
        <v>407</v>
      </c>
      <c r="E1670" s="130" t="s">
        <v>407</v>
      </c>
      <c r="F1670" s="130" t="s">
        <v>382</v>
      </c>
      <c r="H1670" s="130">
        <v>3</v>
      </c>
    </row>
    <row r="1671" spans="1:9" x14ac:dyDescent="0.5">
      <c r="A1671" s="129" t="s">
        <v>410</v>
      </c>
      <c r="B1671" s="129">
        <v>0</v>
      </c>
      <c r="C1671" s="129">
        <v>2079</v>
      </c>
      <c r="D1671" s="130" t="s">
        <v>407</v>
      </c>
      <c r="E1671" s="130" t="s">
        <v>407</v>
      </c>
      <c r="F1671" s="130" t="s">
        <v>446</v>
      </c>
      <c r="H1671" s="130">
        <v>1</v>
      </c>
      <c r="I1671" s="130">
        <v>39633.1171875</v>
      </c>
    </row>
    <row r="1672" spans="1:9" x14ac:dyDescent="0.5">
      <c r="A1672" s="129" t="s">
        <v>410</v>
      </c>
      <c r="B1672" s="129">
        <v>0</v>
      </c>
      <c r="C1672" s="129">
        <v>2079</v>
      </c>
      <c r="D1672" s="130" t="s">
        <v>407</v>
      </c>
      <c r="E1672" s="130" t="s">
        <v>407</v>
      </c>
      <c r="F1672" s="130" t="s">
        <v>382</v>
      </c>
      <c r="H1672" s="130">
        <v>3</v>
      </c>
    </row>
    <row r="1673" spans="1:9" x14ac:dyDescent="0.5">
      <c r="A1673" s="129" t="s">
        <v>410</v>
      </c>
      <c r="B1673" s="129">
        <v>0</v>
      </c>
      <c r="C1673" s="129">
        <v>2080</v>
      </c>
      <c r="D1673" s="130" t="s">
        <v>407</v>
      </c>
      <c r="E1673" s="130" t="s">
        <v>407</v>
      </c>
      <c r="F1673" s="130" t="s">
        <v>446</v>
      </c>
      <c r="H1673" s="130">
        <v>1</v>
      </c>
      <c r="I1673" s="130">
        <v>40505.04296875</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G5"/>
  <sheetViews>
    <sheetView workbookViewId="0">
      <pane xSplit="2" ySplit="1" topLeftCell="C2" activePane="bottomRight" state="frozenSplit"/>
      <selection activeCell="AB28" sqref="AB28"/>
      <selection pane="topRight" activeCell="AB28" sqref="AB28"/>
      <selection pane="bottomLeft" activeCell="AB28" sqref="AB28"/>
      <selection pane="bottomRight" activeCell="C12" sqref="C12"/>
    </sheetView>
  </sheetViews>
  <sheetFormatPr defaultColWidth="8.77734375" defaultRowHeight="18" x14ac:dyDescent="0.5"/>
  <cols>
    <col min="1" max="1" width="8.77734375" style="129"/>
    <col min="2" max="2" width="24.109375" style="129" bestFit="1" customWidth="1"/>
    <col min="3" max="3" width="17" style="113" bestFit="1" customWidth="1"/>
    <col min="4" max="4" width="8.21875" style="130" bestFit="1" customWidth="1"/>
    <col min="5" max="5" width="13.33203125" style="130" bestFit="1" customWidth="1"/>
    <col min="6" max="6" width="14.77734375" style="130" bestFit="1" customWidth="1"/>
    <col min="7" max="7" width="7.44140625" style="130" bestFit="1" customWidth="1"/>
    <col min="8" max="16384" width="8.77734375" style="129"/>
  </cols>
  <sheetData>
    <row r="1" spans="1:7" x14ac:dyDescent="0.5">
      <c r="A1" s="46" t="s">
        <v>46</v>
      </c>
      <c r="B1" s="46" t="s">
        <v>0</v>
      </c>
      <c r="C1" s="135" t="s">
        <v>47</v>
      </c>
      <c r="D1" s="3" t="s">
        <v>48</v>
      </c>
      <c r="E1" s="3" t="s">
        <v>49</v>
      </c>
      <c r="F1" s="3" t="s">
        <v>50</v>
      </c>
      <c r="G1" s="3" t="s">
        <v>51</v>
      </c>
    </row>
    <row r="2" spans="1:7" x14ac:dyDescent="0.5">
      <c r="A2" s="129" t="s">
        <v>195</v>
      </c>
      <c r="B2" s="129" t="s">
        <v>406</v>
      </c>
      <c r="C2" s="113">
        <v>44322.509288043999</v>
      </c>
      <c r="D2" s="130">
        <v>1.9</v>
      </c>
      <c r="E2" s="130">
        <v>10</v>
      </c>
      <c r="F2" s="130">
        <v>9.4148645401000994</v>
      </c>
      <c r="G2" s="130" t="s">
        <v>196</v>
      </c>
    </row>
    <row r="3" spans="1:7" x14ac:dyDescent="0.5">
      <c r="A3" s="129" t="s">
        <v>195</v>
      </c>
      <c r="B3" s="129" t="s">
        <v>409</v>
      </c>
      <c r="C3" s="113">
        <v>44322.507995405103</v>
      </c>
      <c r="D3" s="130">
        <v>2.0333329999999998</v>
      </c>
      <c r="E3" s="130">
        <v>10</v>
      </c>
      <c r="F3" s="130">
        <v>8.9577236175537092</v>
      </c>
      <c r="G3" s="130" t="s">
        <v>196</v>
      </c>
    </row>
    <row r="4" spans="1:7" x14ac:dyDescent="0.5">
      <c r="A4" s="129" t="s">
        <v>195</v>
      </c>
      <c r="B4" s="129" t="s">
        <v>408</v>
      </c>
      <c r="C4" s="113">
        <v>44322.473711886603</v>
      </c>
      <c r="D4" s="130">
        <v>2.6166670000000001</v>
      </c>
      <c r="E4" s="130">
        <v>10</v>
      </c>
      <c r="F4" s="130">
        <v>9.6781845092773402</v>
      </c>
      <c r="G4" s="130" t="s">
        <v>196</v>
      </c>
    </row>
    <row r="5" spans="1:7" x14ac:dyDescent="0.5">
      <c r="A5" s="129" t="s">
        <v>195</v>
      </c>
      <c r="B5" s="129" t="s">
        <v>410</v>
      </c>
      <c r="C5" s="113">
        <v>44322.473765243099</v>
      </c>
      <c r="D5" s="130">
        <v>2.6</v>
      </c>
      <c r="E5" s="130">
        <v>10</v>
      </c>
      <c r="F5" s="130">
        <v>8.9057531356811506</v>
      </c>
      <c r="G5" s="130" t="s">
        <v>196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3AD48-991C-4252-A97D-CCAA37346C3B}">
  <sheetPr>
    <tabColor theme="7" tint="0.39997558519241921"/>
  </sheetPr>
  <dimension ref="A2:Z36"/>
  <sheetViews>
    <sheetView tabSelected="1" zoomScaleNormal="100" workbookViewId="0">
      <selection activeCell="F15" sqref="F15"/>
    </sheetView>
  </sheetViews>
  <sheetFormatPr defaultColWidth="8.77734375" defaultRowHeight="18" x14ac:dyDescent="0.5"/>
  <cols>
    <col min="1" max="1" width="14.77734375" style="107" customWidth="1"/>
    <col min="2" max="2" width="26.77734375" style="119" customWidth="1"/>
    <col min="3" max="3" width="21.33203125" style="119" bestFit="1" customWidth="1"/>
    <col min="4" max="4" width="22.6640625" style="119" bestFit="1" customWidth="1"/>
    <col min="5" max="5" width="18.77734375" style="119" bestFit="1" customWidth="1"/>
    <col min="6" max="6" width="15" style="119" customWidth="1"/>
    <col min="7" max="7" width="8.77734375" style="119"/>
    <col min="8" max="12" width="11.21875" style="119" customWidth="1"/>
    <col min="13" max="13" width="11.21875" style="129" customWidth="1"/>
    <col min="14" max="16" width="11.21875" style="119" customWidth="1"/>
    <col min="17" max="17" width="2.6640625" style="119" customWidth="1"/>
    <col min="18" max="26" width="11.21875" style="119" customWidth="1"/>
    <col min="27" max="16384" width="8.77734375" style="119"/>
  </cols>
  <sheetData>
    <row r="2" spans="1:26" ht="16.95" thickBot="1" x14ac:dyDescent="0.55000000000000004">
      <c r="C2" s="119" t="s">
        <v>410</v>
      </c>
      <c r="D2" s="119" t="s">
        <v>415</v>
      </c>
      <c r="E2" s="119" t="s">
        <v>416</v>
      </c>
      <c r="F2" s="119" t="s">
        <v>406</v>
      </c>
      <c r="H2" s="138" t="s">
        <v>457</v>
      </c>
      <c r="I2" s="138"/>
      <c r="J2" s="138"/>
      <c r="K2" s="138"/>
      <c r="L2" s="138"/>
      <c r="M2" s="138"/>
      <c r="N2" s="138"/>
      <c r="O2" s="138"/>
      <c r="P2" s="138"/>
    </row>
    <row r="3" spans="1:26" ht="16.5" x14ac:dyDescent="0.5">
      <c r="H3" s="188" t="s">
        <v>449</v>
      </c>
      <c r="I3" s="189"/>
      <c r="J3" s="189"/>
      <c r="K3" s="189"/>
      <c r="L3" s="189"/>
      <c r="M3" s="189"/>
      <c r="N3" s="189"/>
      <c r="O3" s="189"/>
      <c r="P3" s="190"/>
      <c r="R3" s="188" t="s">
        <v>449</v>
      </c>
      <c r="S3" s="189"/>
      <c r="T3" s="189"/>
      <c r="U3" s="189"/>
      <c r="V3" s="189"/>
      <c r="W3" s="189"/>
      <c r="X3" s="189"/>
      <c r="Y3" s="189"/>
      <c r="Z3" s="190"/>
    </row>
    <row r="4" spans="1:26" ht="16.95" thickBot="1" x14ac:dyDescent="0.55000000000000004">
      <c r="C4" s="187">
        <v>2050</v>
      </c>
      <c r="D4" s="187"/>
      <c r="E4" s="187"/>
      <c r="F4" s="187"/>
      <c r="H4" s="139"/>
      <c r="I4" s="191" t="s">
        <v>453</v>
      </c>
      <c r="J4" s="195"/>
      <c r="K4" s="195"/>
      <c r="L4" s="193"/>
      <c r="M4" s="191" t="s">
        <v>406</v>
      </c>
      <c r="N4" s="195"/>
      <c r="O4" s="195"/>
      <c r="P4" s="194"/>
      <c r="R4" s="139"/>
      <c r="S4" s="191" t="s">
        <v>455</v>
      </c>
      <c r="T4" s="192"/>
      <c r="U4" s="192"/>
      <c r="V4" s="193"/>
      <c r="W4" s="192" t="s">
        <v>415</v>
      </c>
      <c r="X4" s="192"/>
      <c r="Y4" s="192"/>
      <c r="Z4" s="194"/>
    </row>
    <row r="5" spans="1:26" ht="16.95" thickBot="1" x14ac:dyDescent="0.55000000000000004">
      <c r="C5" s="108" t="s">
        <v>396</v>
      </c>
      <c r="D5" s="109" t="s">
        <v>397</v>
      </c>
      <c r="E5" s="108" t="s">
        <v>398</v>
      </c>
      <c r="F5" s="109" t="s">
        <v>399</v>
      </c>
      <c r="H5" s="140"/>
      <c r="I5" s="191" t="s">
        <v>453</v>
      </c>
      <c r="J5" s="195"/>
      <c r="K5" s="195"/>
      <c r="L5" s="193"/>
      <c r="M5" s="191" t="s">
        <v>450</v>
      </c>
      <c r="N5" s="195"/>
      <c r="O5" s="195"/>
      <c r="P5" s="194"/>
      <c r="R5" s="140"/>
      <c r="S5" s="191" t="s">
        <v>455</v>
      </c>
      <c r="T5" s="192"/>
      <c r="U5" s="192"/>
      <c r="V5" s="193"/>
      <c r="W5" s="192" t="s">
        <v>456</v>
      </c>
      <c r="X5" s="192"/>
      <c r="Y5" s="192"/>
      <c r="Z5" s="194"/>
    </row>
    <row r="6" spans="1:26" ht="16.5" x14ac:dyDescent="0.5">
      <c r="B6" s="119" t="s">
        <v>330</v>
      </c>
      <c r="C6" s="128">
        <f>INDEX(NPV!$AI$4:$AI$7,MATCH(Summary!C$2,NPV!$AH$4:$AH$7,0))</f>
        <v>2.8501159941900402</v>
      </c>
      <c r="D6" s="125">
        <f>INDEX(NPV!$AI$4:$AI$7,MATCH(Summary!D$2,NPV!$AH$4:$AH$7,0))</f>
        <v>2.6559935166378703</v>
      </c>
      <c r="E6" s="128">
        <f>INDEX(NPV!$AI$4:$AI$7,MATCH(Summary!E$2,NPV!$AH$4:$AH$7,0))</f>
        <v>3.2387113453282499</v>
      </c>
      <c r="F6" s="125">
        <f>INDEX(NPV!$AI$4:$AI$7,MATCH(Summary!F$2,NPV!$AH$4:$AH$7,0))</f>
        <v>2.8977149343050499</v>
      </c>
      <c r="H6" s="141" t="s">
        <v>6</v>
      </c>
      <c r="I6" s="142" t="s">
        <v>451</v>
      </c>
      <c r="J6" s="143" t="s">
        <v>452</v>
      </c>
      <c r="K6" s="143" t="s">
        <v>301</v>
      </c>
      <c r="L6" s="144" t="s">
        <v>443</v>
      </c>
      <c r="M6" s="143" t="s">
        <v>451</v>
      </c>
      <c r="N6" s="143" t="s">
        <v>452</v>
      </c>
      <c r="O6" s="143" t="s">
        <v>301</v>
      </c>
      <c r="P6" s="145" t="s">
        <v>298</v>
      </c>
      <c r="R6" s="141" t="s">
        <v>6</v>
      </c>
      <c r="S6" s="142" t="s">
        <v>451</v>
      </c>
      <c r="T6" s="143" t="s">
        <v>452</v>
      </c>
      <c r="U6" s="143" t="s">
        <v>301</v>
      </c>
      <c r="V6" s="144" t="s">
        <v>443</v>
      </c>
      <c r="W6" s="143" t="s">
        <v>451</v>
      </c>
      <c r="X6" s="143" t="s">
        <v>452</v>
      </c>
      <c r="Y6" s="143" t="s">
        <v>301</v>
      </c>
      <c r="Z6" s="145" t="s">
        <v>298</v>
      </c>
    </row>
    <row r="7" spans="1:26" ht="16.5" x14ac:dyDescent="0.5">
      <c r="B7" s="119" t="s">
        <v>401</v>
      </c>
      <c r="C7" s="121">
        <f>INDEX(Emissions_Comparison!$BB$4:$BB$7,MATCH(C$2,Emissions_Comparison!$AH$4:$AH$7,0))</f>
        <v>2.3674764218750002</v>
      </c>
      <c r="D7" s="124">
        <f>INDEX(Emissions_Comparison!$BB$4:$BB$7,MATCH(D$2,Emissions_Comparison!$AH$4:$AH$7,0))</f>
        <v>0</v>
      </c>
      <c r="E7" s="121">
        <f>INDEX(Emissions_Comparison!$BB$4:$BB$7,MATCH(E$2,Emissions_Comparison!$AH$4:$AH$7,0))</f>
        <v>1.2877898671875001</v>
      </c>
      <c r="F7" s="124">
        <f>INDEX(Emissions_Comparison!$BB$4:$BB$7,MATCH(F$2,Emissions_Comparison!$AH$4:$AH$7,0))</f>
        <v>0</v>
      </c>
      <c r="H7" s="140">
        <v>2021</v>
      </c>
      <c r="I7" s="146">
        <f>CONF_Library!O9</f>
        <v>0</v>
      </c>
      <c r="J7" s="156">
        <f>CONF_Library!P9</f>
        <v>0</v>
      </c>
      <c r="K7" s="156">
        <f>CONF_Library!Q9</f>
        <v>0</v>
      </c>
      <c r="L7" s="148">
        <f>CONF_Library!R9</f>
        <v>0</v>
      </c>
      <c r="M7" s="156">
        <f>SUMIFS('Resource Annual'!$L:$L,'Resource Annual'!$I:$I,"KPCo CT",'Resource Annual'!$D:$D,$M$4,'Resource Annual'!$J:$J,$H7)</f>
        <v>0</v>
      </c>
      <c r="N7" s="156">
        <f>SUMIFS('Resource Annual'!$L:$L,'Resource Annual'!$B:$B,"Capacity Only PPA",'Resource Annual'!$D:$D,$M$4,'Resource Annual'!$J:$J,$H7)</f>
        <v>0</v>
      </c>
      <c r="O7" s="156">
        <f>SUMIFS('Resource Annual'!$L:$L,'Resource Annual'!$C:$C,O$6,'Resource Annual'!$D:$D,$M$4,'Resource Annual'!$J:$J,$H7)</f>
        <v>0</v>
      </c>
      <c r="P7" s="149">
        <f>SUMIFS('Resource Annual'!$L:$L,'Resource Annual'!$C:$C,"New*Solar",'Resource Annual'!$D:$D,$M$4,'Resource Annual'!$J:$J,$H7)</f>
        <v>0</v>
      </c>
      <c r="R7" s="140">
        <v>2021</v>
      </c>
      <c r="S7" s="146">
        <f>CONF_Library!C9</f>
        <v>0</v>
      </c>
      <c r="T7" s="147">
        <f>CONF_Library!D9</f>
        <v>0</v>
      </c>
      <c r="U7" s="147">
        <f>CONF_Library!E9</f>
        <v>0</v>
      </c>
      <c r="V7" s="148">
        <f>CONF_Library!F9</f>
        <v>0</v>
      </c>
      <c r="W7" s="156">
        <f>SUMIFS('Resource Annual'!$L:$L,'Resource Annual'!$I:$I,"KPCo CT",'Resource Annual'!$D:$D,$W$4,'Resource Annual'!$J:$J,$H7)</f>
        <v>0</v>
      </c>
      <c r="X7" s="156">
        <f>SUMIFS('Resource Annual'!$L:$L,'Resource Annual'!$B:$B,"Capacity Only PPA",'Resource Annual'!$D:$D,$W$4,'Resource Annual'!$J:$J,$H7)</f>
        <v>0</v>
      </c>
      <c r="Y7" s="156">
        <f>SUMIFS('Resource Annual'!$L:$L,'Resource Annual'!$C:$C,Y$6,'Resource Annual'!$D:$D,$W$4,'Resource Annual'!$J:$J,$H7)</f>
        <v>0</v>
      </c>
      <c r="Z7" s="149">
        <f>SUMIFS('Resource Annual'!$L:$L,'Resource Annual'!$C:$C,"New*Solar",'Resource Annual'!$D:$D,$W$4,'Resource Annual'!$J:$J,$H7)</f>
        <v>0</v>
      </c>
    </row>
    <row r="8" spans="1:26" ht="16.5" x14ac:dyDescent="0.5">
      <c r="A8" s="107" t="s">
        <v>54</v>
      </c>
      <c r="B8" s="119" t="s">
        <v>331</v>
      </c>
      <c r="C8" s="127">
        <f>SUMIFS('Resource Annual'!$L:$L,'Resource Annual'!$B:$B,$A8,'Resource Annual'!$J:$J,$C$4,'Resource Annual'!$D:$D,C$2)</f>
        <v>2240</v>
      </c>
      <c r="D8" s="122">
        <f>SUMIFS('Resource Annual'!$L:$L,'Resource Annual'!$B:$B,$A8,'Resource Annual'!$J:$J,$C$4,'Resource Annual'!$D:$D,D$2)</f>
        <v>2200</v>
      </c>
      <c r="E8" s="127">
        <f>SUMIFS('Resource Annual'!$L:$L,'Resource Annual'!$B:$B,$A8,'Resource Annual'!$J:$J,$C$4,'Resource Annual'!$D:$D,E$2)</f>
        <v>2160</v>
      </c>
      <c r="F8" s="122">
        <f>SUMIFS('Resource Annual'!$L:$L,'Resource Annual'!$B:$B,$A8,'Resource Annual'!$J:$J,$C$4,'Resource Annual'!$D:$D,F$2)</f>
        <v>2160</v>
      </c>
      <c r="H8" s="140">
        <v>2022</v>
      </c>
      <c r="I8" s="146">
        <f>CONF_Library!O10</f>
        <v>0</v>
      </c>
      <c r="J8" s="156">
        <f>CONF_Library!P10</f>
        <v>0</v>
      </c>
      <c r="K8" s="156">
        <f>CONF_Library!Q10</f>
        <v>0</v>
      </c>
      <c r="L8" s="148">
        <f>CONF_Library!R10</f>
        <v>0</v>
      </c>
      <c r="M8" s="156">
        <f>SUMIFS('Resource Annual'!$L:$L,'Resource Annual'!$I:$I,"KPCo CT",'Resource Annual'!$D:$D,$M$4,'Resource Annual'!$J:$J,$H8)</f>
        <v>0</v>
      </c>
      <c r="N8" s="156">
        <f>SUMIFS('Resource Annual'!$L:$L,'Resource Annual'!$B:$B,"Capacity Only PPA",'Resource Annual'!$D:$D,$M$4,'Resource Annual'!$J:$J,$H8)</f>
        <v>0</v>
      </c>
      <c r="O8" s="156">
        <f>SUMIFS('Resource Annual'!$L:$L,'Resource Annual'!$C:$C,O$6,'Resource Annual'!$D:$D,$M$4,'Resource Annual'!$J:$J,$H8)</f>
        <v>0</v>
      </c>
      <c r="P8" s="149">
        <f>SUMIFS('Resource Annual'!$L:$L,'Resource Annual'!$C:$C,"New*Solar",'Resource Annual'!$D:$D,$M$4,'Resource Annual'!$J:$J,$H8)</f>
        <v>0</v>
      </c>
      <c r="R8" s="140">
        <v>2022</v>
      </c>
      <c r="S8" s="146">
        <f>CONF_Library!C10</f>
        <v>0</v>
      </c>
      <c r="T8" s="147">
        <f>CONF_Library!D10</f>
        <v>0</v>
      </c>
      <c r="U8" s="147">
        <f>CONF_Library!E10</f>
        <v>0</v>
      </c>
      <c r="V8" s="148">
        <f>CONF_Library!F10</f>
        <v>0</v>
      </c>
      <c r="W8" s="147">
        <f>SUMIFS('Resource Annual'!$L:$L,'Resource Annual'!$I:$I,"KPCo CT",'Resource Annual'!$D:$D,$W$4,'Resource Annual'!$J:$J,$H8)</f>
        <v>0</v>
      </c>
      <c r="X8" s="147">
        <f>SUMIFS('Resource Annual'!$L:$L,'Resource Annual'!$B:$B,"Capacity Only PPA",'Resource Annual'!$D:$D,$W$4,'Resource Annual'!$J:$J,$H8)</f>
        <v>0</v>
      </c>
      <c r="Y8" s="147">
        <f>SUMIFS('Resource Annual'!$L:$L,'Resource Annual'!$C:$C,Y$6,'Resource Annual'!$D:$D,$W$4,'Resource Annual'!$J:$J,$H8)</f>
        <v>0</v>
      </c>
      <c r="Z8" s="149">
        <f>SUMIFS('Resource Annual'!$L:$L,'Resource Annual'!$C:$C,"New*Solar",'Resource Annual'!$D:$D,$W$4,'Resource Annual'!$J:$J,$H8)</f>
        <v>0</v>
      </c>
    </row>
    <row r="9" spans="1:26" ht="16.5" x14ac:dyDescent="0.5">
      <c r="A9" s="107" t="s">
        <v>70</v>
      </c>
      <c r="B9" s="119" t="s">
        <v>332</v>
      </c>
      <c r="C9" s="127">
        <f>SUMIFS('Resource Annual'!$L:$L,'Resource Annual'!$B:$B,$A9,'Resource Annual'!$J:$J,$C$4,'Resource Annual'!$D:$D,C$2)</f>
        <v>0</v>
      </c>
      <c r="D9" s="122">
        <f>SUMIFS('Resource Annual'!$L:$L,'Resource Annual'!$B:$B,$A9,'Resource Annual'!$J:$J,$C$4,'Resource Annual'!$D:$D,D$2)</f>
        <v>0</v>
      </c>
      <c r="E9" s="127">
        <f>SUMIFS('Resource Annual'!$L:$L,'Resource Annual'!$B:$B,$A9,'Resource Annual'!$J:$J,$C$4,'Resource Annual'!$D:$D,E$2)</f>
        <v>2000</v>
      </c>
      <c r="F9" s="122">
        <f>SUMIFS('Resource Annual'!$L:$L,'Resource Annual'!$B:$B,$A9,'Resource Annual'!$J:$J,$C$4,'Resource Annual'!$D:$D,F$2)</f>
        <v>1300</v>
      </c>
      <c r="H9" s="140">
        <v>2023</v>
      </c>
      <c r="I9" s="146">
        <f>CONF_Library!O11</f>
        <v>0</v>
      </c>
      <c r="J9" s="156">
        <f>CONF_Library!P11</f>
        <v>100</v>
      </c>
      <c r="K9" s="156">
        <f>CONF_Library!Q11</f>
        <v>200</v>
      </c>
      <c r="L9" s="148">
        <f>CONF_Library!R11</f>
        <v>0</v>
      </c>
      <c r="M9" s="156">
        <f>SUMIFS('Resource Annual'!$L:$L,'Resource Annual'!$I:$I,"KPCo CT",'Resource Annual'!$D:$D,$M$4,'Resource Annual'!$J:$J,$H9)</f>
        <v>0</v>
      </c>
      <c r="N9" s="156">
        <f>SUMIFS('Resource Annual'!$L:$L,'Resource Annual'!$B:$B,"Capacity Only PPA",'Resource Annual'!$D:$D,$M$4,'Resource Annual'!$J:$J,$H9)</f>
        <v>0</v>
      </c>
      <c r="O9" s="156">
        <f>SUMIFS('Resource Annual'!$L:$L,'Resource Annual'!$C:$C,O$6,'Resource Annual'!$D:$D,$M$4,'Resource Annual'!$J:$J,$H9)</f>
        <v>200</v>
      </c>
      <c r="P9" s="149">
        <f>SUMIFS('Resource Annual'!$L:$L,'Resource Annual'!$C:$C,"New*Solar",'Resource Annual'!$D:$D,$M$4,'Resource Annual'!$J:$J,$H9)</f>
        <v>0</v>
      </c>
      <c r="R9" s="140">
        <v>2023</v>
      </c>
      <c r="S9" s="146">
        <f>CONF_Library!C11</f>
        <v>0</v>
      </c>
      <c r="T9" s="147">
        <f>CONF_Library!D11</f>
        <v>100</v>
      </c>
      <c r="U9" s="147">
        <f>CONF_Library!E11</f>
        <v>0</v>
      </c>
      <c r="V9" s="148">
        <f>CONF_Library!F11</f>
        <v>0</v>
      </c>
      <c r="W9" s="147">
        <f>SUMIFS('Resource Annual'!$L:$L,'Resource Annual'!$I:$I,"KPCo CT",'Resource Annual'!$D:$D,$W$4,'Resource Annual'!$J:$J,$H9)</f>
        <v>0</v>
      </c>
      <c r="X9" s="147">
        <f>SUMIFS('Resource Annual'!$L:$L,'Resource Annual'!$B:$B,"Capacity Only PPA",'Resource Annual'!$D:$D,$W$4,'Resource Annual'!$J:$J,$H9)</f>
        <v>0</v>
      </c>
      <c r="Y9" s="147">
        <f>SUMIFS('Resource Annual'!$L:$L,'Resource Annual'!$C:$C,Y$6,'Resource Annual'!$D:$D,$W$4,'Resource Annual'!$J:$J,$H9)</f>
        <v>0</v>
      </c>
      <c r="Z9" s="149">
        <f>SUMIFS('Resource Annual'!$L:$L,'Resource Annual'!$C:$C,"New*Solar",'Resource Annual'!$D:$D,$W$4,'Resource Annual'!$J:$J,$H9)</f>
        <v>100</v>
      </c>
    </row>
    <row r="10" spans="1:26" ht="16.5" x14ac:dyDescent="0.5">
      <c r="A10" s="107" t="s">
        <v>53</v>
      </c>
      <c r="B10" s="119" t="s">
        <v>333</v>
      </c>
      <c r="C10" s="127">
        <f>SUMIFS('Resource Annual'!$L:$L,'Resource Annual'!$B:$B,$A10,'Resource Annual'!$J:$J,$C$4,'Resource Annual'!$D:$D,C$2)</f>
        <v>36</v>
      </c>
      <c r="D10" s="122">
        <f>SUMIFS('Resource Annual'!$L:$L,'Resource Annual'!$B:$B,$A10,'Resource Annual'!$J:$J,$C$4,'Resource Annual'!$D:$D,D$2)</f>
        <v>0</v>
      </c>
      <c r="E10" s="127">
        <f>SUMIFS('Resource Annual'!$L:$L,'Resource Annual'!$B:$B,$A10,'Resource Annual'!$J:$J,$C$4,'Resource Annual'!$D:$D,E$2)</f>
        <v>12</v>
      </c>
      <c r="F10" s="122">
        <f>SUMIFS('Resource Annual'!$L:$L,'Resource Annual'!$B:$B,$A10,'Resource Annual'!$J:$J,$C$4,'Resource Annual'!$D:$D,F$2)</f>
        <v>0</v>
      </c>
      <c r="H10" s="140">
        <v>2024</v>
      </c>
      <c r="I10" s="146">
        <f>CONF_Library!O12</f>
        <v>0</v>
      </c>
      <c r="J10" s="156">
        <f>CONF_Library!P12</f>
        <v>0</v>
      </c>
      <c r="K10" s="156">
        <f>CONF_Library!Q12</f>
        <v>200</v>
      </c>
      <c r="L10" s="148">
        <f>CONF_Library!R12</f>
        <v>0</v>
      </c>
      <c r="M10" s="156">
        <f>SUMIFS('Resource Annual'!$L:$L,'Resource Annual'!$I:$I,"KPCo CT",'Resource Annual'!$D:$D,$M$4,'Resource Annual'!$J:$J,$H10)</f>
        <v>0</v>
      </c>
      <c r="N10" s="156">
        <f>SUMIFS('Resource Annual'!$L:$L,'Resource Annual'!$B:$B,"Capacity Only PPA",'Resource Annual'!$D:$D,$M$4,'Resource Annual'!$J:$J,$H10)</f>
        <v>0</v>
      </c>
      <c r="O10" s="156">
        <f>SUMIFS('Resource Annual'!$L:$L,'Resource Annual'!$C:$C,O$6,'Resource Annual'!$D:$D,$M$4,'Resource Annual'!$J:$J,$H10)</f>
        <v>200</v>
      </c>
      <c r="P10" s="149">
        <f>SUMIFS('Resource Annual'!$L:$L,'Resource Annual'!$C:$C,"New*Solar",'Resource Annual'!$D:$D,$M$4,'Resource Annual'!$J:$J,$H10)</f>
        <v>0</v>
      </c>
      <c r="R10" s="140">
        <v>2024</v>
      </c>
      <c r="S10" s="146">
        <f>CONF_Library!C12</f>
        <v>0</v>
      </c>
      <c r="T10" s="147">
        <f>CONF_Library!D12</f>
        <v>0</v>
      </c>
      <c r="U10" s="147">
        <f>CONF_Library!E12</f>
        <v>0</v>
      </c>
      <c r="V10" s="148">
        <f>CONF_Library!F12</f>
        <v>0</v>
      </c>
      <c r="W10" s="147">
        <f>SUMIFS('Resource Annual'!$L:$L,'Resource Annual'!$I:$I,"KPCo CT",'Resource Annual'!$D:$D,$W$4,'Resource Annual'!$J:$J,$H10)</f>
        <v>0</v>
      </c>
      <c r="X10" s="147">
        <f>SUMIFS('Resource Annual'!$L:$L,'Resource Annual'!$B:$B,"Capacity Only PPA",'Resource Annual'!$D:$D,$W$4,'Resource Annual'!$J:$J,$H10)</f>
        <v>0</v>
      </c>
      <c r="Y10" s="147">
        <f>SUMIFS('Resource Annual'!$L:$L,'Resource Annual'!$C:$C,Y$6,'Resource Annual'!$D:$D,$W$4,'Resource Annual'!$J:$J,$H10)</f>
        <v>0</v>
      </c>
      <c r="Z10" s="149">
        <f>SUMIFS('Resource Annual'!$L:$L,'Resource Annual'!$C:$C,"New*Solar",'Resource Annual'!$D:$D,$W$4,'Resource Annual'!$J:$J,$H10)</f>
        <v>100</v>
      </c>
    </row>
    <row r="11" spans="1:26" ht="16.5" x14ac:dyDescent="0.5">
      <c r="A11" s="107" t="s">
        <v>404</v>
      </c>
      <c r="B11" s="119" t="s">
        <v>405</v>
      </c>
      <c r="C11" s="127">
        <f>SUMIFS('Resource Annual'!$L:$L,'Resource Annual'!$B:$B,$A11,'Resource Annual'!$J:$J,$C$4,'Resource Annual'!$D:$D,C$2)</f>
        <v>200</v>
      </c>
      <c r="D11" s="122">
        <f>SUMIFS('Resource Annual'!$L:$L,'Resource Annual'!$B:$B,$A11,'Resource Annual'!$J:$J,$C$4,'Resource Annual'!$D:$D,D$2)</f>
        <v>0</v>
      </c>
      <c r="E11" s="127">
        <f>SUMIFS('Resource Annual'!$L:$L,'Resource Annual'!$B:$B,$A11,'Resource Annual'!$J:$J,$C$4,'Resource Annual'!$D:$D,E$2)</f>
        <v>50</v>
      </c>
      <c r="F11" s="122">
        <f>SUMIFS('Resource Annual'!$L:$L,'Resource Annual'!$B:$B,$A11,'Resource Annual'!$J:$J,$C$4,'Resource Annual'!$D:$D,F$2)</f>
        <v>0</v>
      </c>
      <c r="H11" s="140">
        <v>2025</v>
      </c>
      <c r="I11" s="146">
        <f>CONF_Library!O13</f>
        <v>0</v>
      </c>
      <c r="J11" s="156">
        <f>CONF_Library!P13</f>
        <v>0</v>
      </c>
      <c r="K11" s="156">
        <f>CONF_Library!Q13</f>
        <v>400</v>
      </c>
      <c r="L11" s="148">
        <f>CONF_Library!R13</f>
        <v>0</v>
      </c>
      <c r="M11" s="156">
        <f>SUMIFS('Resource Annual'!$L:$L,'Resource Annual'!$I:$I,"KPCo CT",'Resource Annual'!$D:$D,$M$4,'Resource Annual'!$J:$J,$H11)</f>
        <v>0</v>
      </c>
      <c r="N11" s="156">
        <f>SUMIFS('Resource Annual'!$L:$L,'Resource Annual'!$B:$B,"Capacity Only PPA",'Resource Annual'!$D:$D,$M$4,'Resource Annual'!$J:$J,$H11)</f>
        <v>0</v>
      </c>
      <c r="O11" s="156">
        <f>SUMIFS('Resource Annual'!$L:$L,'Resource Annual'!$C:$C,O$6,'Resource Annual'!$D:$D,$M$4,'Resource Annual'!$J:$J,$H11)</f>
        <v>400</v>
      </c>
      <c r="P11" s="149">
        <f>SUMIFS('Resource Annual'!$L:$L,'Resource Annual'!$C:$C,"New*Solar",'Resource Annual'!$D:$D,$M$4,'Resource Annual'!$J:$J,$H11)</f>
        <v>0</v>
      </c>
      <c r="R11" s="140">
        <v>2025</v>
      </c>
      <c r="S11" s="146">
        <f>CONF_Library!C13</f>
        <v>0</v>
      </c>
      <c r="T11" s="147">
        <f>CONF_Library!D13</f>
        <v>0</v>
      </c>
      <c r="U11" s="147">
        <f>CONF_Library!E13</f>
        <v>0</v>
      </c>
      <c r="V11" s="148">
        <f>CONF_Library!F13</f>
        <v>0</v>
      </c>
      <c r="W11" s="147">
        <f>SUMIFS('Resource Annual'!$L:$L,'Resource Annual'!$I:$I,"KPCo CT",'Resource Annual'!$D:$D,$W$4,'Resource Annual'!$J:$J,$H11)</f>
        <v>0</v>
      </c>
      <c r="X11" s="147">
        <f>SUMIFS('Resource Annual'!$L:$L,'Resource Annual'!$B:$B,"Capacity Only PPA",'Resource Annual'!$D:$D,$W$4,'Resource Annual'!$J:$J,$H11)</f>
        <v>0</v>
      </c>
      <c r="Y11" s="147">
        <f>SUMIFS('Resource Annual'!$L:$L,'Resource Annual'!$C:$C,Y$6,'Resource Annual'!$D:$D,$W$4,'Resource Annual'!$J:$J,$H11)</f>
        <v>0</v>
      </c>
      <c r="Z11" s="149">
        <f>SUMIFS('Resource Annual'!$L:$L,'Resource Annual'!$C:$C,"New*Solar",'Resource Annual'!$D:$D,$W$4,'Resource Annual'!$J:$J,$H11)</f>
        <v>100</v>
      </c>
    </row>
    <row r="12" spans="1:26" ht="16.95" thickBot="1" x14ac:dyDescent="0.55000000000000004">
      <c r="A12" s="107" t="s">
        <v>63</v>
      </c>
      <c r="B12" s="119" t="s">
        <v>335</v>
      </c>
      <c r="C12" s="123">
        <f>SUMIFS('Resource Annual'!$L:$L,'Resource Annual'!$B:$B,$A12,'Resource Annual'!$J:$J,$C$4,'Resource Annual'!$D:$D,C$2)</f>
        <v>0</v>
      </c>
      <c r="D12" s="126">
        <f>SUMIFS('Resource Annual'!$L:$L,'Resource Annual'!$B:$B,$A12,'Resource Annual'!$J:$J,$C$4,'Resource Annual'!$D:$D,D$2)</f>
        <v>0</v>
      </c>
      <c r="E12" s="123">
        <f>SUMIFS('Resource Annual'!$L:$L,'Resource Annual'!$B:$B,$A12,'Resource Annual'!$J:$J,$C$4,'Resource Annual'!$D:$D,E$2)</f>
        <v>0</v>
      </c>
      <c r="F12" s="126">
        <f>SUMIFS('Resource Annual'!$L:$L,'Resource Annual'!$B:$B,$A12,'Resource Annual'!$J:$J,$C$4,'Resource Annual'!$D:$D,F$2)</f>
        <v>0</v>
      </c>
      <c r="H12" s="140">
        <v>2026</v>
      </c>
      <c r="I12" s="146">
        <f>CONF_Library!O14</f>
        <v>0</v>
      </c>
      <c r="J12" s="156">
        <f>CONF_Library!P14</f>
        <v>0</v>
      </c>
      <c r="K12" s="156">
        <f>CONF_Library!Q14</f>
        <v>400</v>
      </c>
      <c r="L12" s="148">
        <f>CONF_Library!R14</f>
        <v>0</v>
      </c>
      <c r="M12" s="156">
        <f>SUMIFS('Resource Annual'!$L:$L,'Resource Annual'!$I:$I,"KPCo CT",'Resource Annual'!$D:$D,$M$4,'Resource Annual'!$J:$J,$H12)</f>
        <v>0</v>
      </c>
      <c r="N12" s="156">
        <f>SUMIFS('Resource Annual'!$L:$L,'Resource Annual'!$B:$B,"Capacity Only PPA",'Resource Annual'!$D:$D,$M$4,'Resource Annual'!$J:$J,$H12)</f>
        <v>0</v>
      </c>
      <c r="O12" s="156">
        <f>SUMIFS('Resource Annual'!$L:$L,'Resource Annual'!$C:$C,O$6,'Resource Annual'!$D:$D,$M$4,'Resource Annual'!$J:$J,$H12)</f>
        <v>400</v>
      </c>
      <c r="P12" s="149">
        <f>SUMIFS('Resource Annual'!$L:$L,'Resource Annual'!$C:$C,"New*Solar",'Resource Annual'!$D:$D,$M$4,'Resource Annual'!$J:$J,$H12)</f>
        <v>400</v>
      </c>
      <c r="R12" s="140">
        <v>2026</v>
      </c>
      <c r="S12" s="146">
        <f>CONF_Library!C14</f>
        <v>0</v>
      </c>
      <c r="T12" s="147">
        <f>CONF_Library!D14</f>
        <v>0</v>
      </c>
      <c r="U12" s="147">
        <f>CONF_Library!E14</f>
        <v>0</v>
      </c>
      <c r="V12" s="148">
        <f>CONF_Library!F14</f>
        <v>0</v>
      </c>
      <c r="W12" s="147">
        <f>SUMIFS('Resource Annual'!$L:$L,'Resource Annual'!$I:$I,"KPCo CT",'Resource Annual'!$D:$D,$W$4,'Resource Annual'!$J:$J,$H12)</f>
        <v>0</v>
      </c>
      <c r="X12" s="147">
        <f>SUMIFS('Resource Annual'!$L:$L,'Resource Annual'!$B:$B,"Capacity Only PPA",'Resource Annual'!$D:$D,$W$4,'Resource Annual'!$J:$J,$H12)</f>
        <v>0</v>
      </c>
      <c r="Y12" s="147">
        <f>SUMIFS('Resource Annual'!$L:$L,'Resource Annual'!$C:$C,Y$6,'Resource Annual'!$D:$D,$W$4,'Resource Annual'!$J:$J,$H12)</f>
        <v>0</v>
      </c>
      <c r="Z12" s="149">
        <f>SUMIFS('Resource Annual'!$L:$L,'Resource Annual'!$C:$C,"New*Solar",'Resource Annual'!$D:$D,$W$4,'Resource Annual'!$J:$J,$H12)</f>
        <v>500</v>
      </c>
    </row>
    <row r="13" spans="1:26" ht="16.5" x14ac:dyDescent="0.5">
      <c r="C13" s="111"/>
      <c r="D13" s="111"/>
      <c r="E13" s="111"/>
      <c r="H13" s="140">
        <v>2027</v>
      </c>
      <c r="I13" s="146">
        <f>CONF_Library!O15</f>
        <v>0</v>
      </c>
      <c r="J13" s="156">
        <f>CONF_Library!P15</f>
        <v>0</v>
      </c>
      <c r="K13" s="156">
        <f>CONF_Library!Q15</f>
        <v>400</v>
      </c>
      <c r="L13" s="148">
        <f>CONF_Library!R15</f>
        <v>0</v>
      </c>
      <c r="M13" s="156">
        <f>SUMIFS('Resource Annual'!$L:$L,'Resource Annual'!$I:$I,"KPCo CT",'Resource Annual'!$D:$D,$M$4,'Resource Annual'!$J:$J,$H13)</f>
        <v>0</v>
      </c>
      <c r="N13" s="156">
        <f>SUMIFS('Resource Annual'!$L:$L,'Resource Annual'!$B:$B,"Capacity Only PPA",'Resource Annual'!$D:$D,$M$4,'Resource Annual'!$J:$J,$H13)</f>
        <v>0</v>
      </c>
      <c r="O13" s="156">
        <f>SUMIFS('Resource Annual'!$L:$L,'Resource Annual'!$C:$C,O$6,'Resource Annual'!$D:$D,$M$4,'Resource Annual'!$J:$J,$H13)</f>
        <v>400</v>
      </c>
      <c r="P13" s="149">
        <f>SUMIFS('Resource Annual'!$L:$L,'Resource Annual'!$C:$C,"New*Solar",'Resource Annual'!$D:$D,$M$4,'Resource Annual'!$J:$J,$H13)</f>
        <v>900</v>
      </c>
      <c r="R13" s="140">
        <v>2027</v>
      </c>
      <c r="S13" s="146">
        <f>CONF_Library!C15</f>
        <v>0</v>
      </c>
      <c r="T13" s="147">
        <f>CONF_Library!D15</f>
        <v>0</v>
      </c>
      <c r="U13" s="147">
        <f>CONF_Library!E15</f>
        <v>0</v>
      </c>
      <c r="V13" s="148">
        <f>CONF_Library!F15</f>
        <v>0</v>
      </c>
      <c r="W13" s="147">
        <f>SUMIFS('Resource Annual'!$L:$L,'Resource Annual'!$I:$I,"KPCo CT",'Resource Annual'!$D:$D,$W$4,'Resource Annual'!$J:$J,$H13)</f>
        <v>0</v>
      </c>
      <c r="X13" s="147">
        <f>SUMIFS('Resource Annual'!$L:$L,'Resource Annual'!$B:$B,"Capacity Only PPA",'Resource Annual'!$D:$D,$W$4,'Resource Annual'!$J:$J,$H13)</f>
        <v>0</v>
      </c>
      <c r="Y13" s="147">
        <f>SUMIFS('Resource Annual'!$L:$L,'Resource Annual'!$C:$C,Y$6,'Resource Annual'!$D:$D,$W$4,'Resource Annual'!$J:$J,$H13)</f>
        <v>0</v>
      </c>
      <c r="Z13" s="149">
        <f>SUMIFS('Resource Annual'!$L:$L,'Resource Annual'!$C:$C,"New*Solar",'Resource Annual'!$D:$D,$W$4,'Resource Annual'!$J:$J,$H13)</f>
        <v>1000</v>
      </c>
    </row>
    <row r="14" spans="1:26" ht="16.5" x14ac:dyDescent="0.5">
      <c r="C14" s="119" t="s">
        <v>400</v>
      </c>
      <c r="H14" s="140">
        <v>2028</v>
      </c>
      <c r="I14" s="146">
        <f>CONF_Library!O16</f>
        <v>476</v>
      </c>
      <c r="J14" s="156">
        <f>CONF_Library!P16</f>
        <v>150</v>
      </c>
      <c r="K14" s="156">
        <f>CONF_Library!Q16</f>
        <v>400</v>
      </c>
      <c r="L14" s="148">
        <f>CONF_Library!R16</f>
        <v>0</v>
      </c>
      <c r="M14" s="156">
        <f>SUMIFS('Resource Annual'!$L:$L,'Resource Annual'!$I:$I,"KPCo CT",'Resource Annual'!$D:$D,$M$4,'Resource Annual'!$J:$J,$H14)</f>
        <v>0</v>
      </c>
      <c r="N14" s="156">
        <f>SUMIFS('Resource Annual'!$L:$L,'Resource Annual'!$B:$B,"Capacity Only PPA",'Resource Annual'!$D:$D,$M$4,'Resource Annual'!$J:$J,$H14)</f>
        <v>0</v>
      </c>
      <c r="O14" s="156">
        <f>SUMIFS('Resource Annual'!$L:$L,'Resource Annual'!$C:$C,O$6,'Resource Annual'!$D:$D,$M$4,'Resource Annual'!$J:$J,$H14)</f>
        <v>400</v>
      </c>
      <c r="P14" s="149">
        <f>SUMIFS('Resource Annual'!$L:$L,'Resource Annual'!$C:$C,"New*Solar",'Resource Annual'!$D:$D,$M$4,'Resource Annual'!$J:$J,$H14)</f>
        <v>1400</v>
      </c>
      <c r="R14" s="140">
        <v>2028</v>
      </c>
      <c r="S14" s="146">
        <f>CONF_Library!C16</f>
        <v>476</v>
      </c>
      <c r="T14" s="147">
        <f>CONF_Library!D16</f>
        <v>200</v>
      </c>
      <c r="U14" s="147">
        <f>CONF_Library!E16</f>
        <v>0</v>
      </c>
      <c r="V14" s="148">
        <f>CONF_Library!F16</f>
        <v>0</v>
      </c>
      <c r="W14" s="147">
        <f>SUMIFS('Resource Annual'!$L:$L,'Resource Annual'!$I:$I,"KPCo CT",'Resource Annual'!$D:$D,$W$4,'Resource Annual'!$J:$J,$H14)</f>
        <v>0</v>
      </c>
      <c r="X14" s="147">
        <f>SUMIFS('Resource Annual'!$L:$L,'Resource Annual'!$B:$B,"Capacity Only PPA",'Resource Annual'!$D:$D,$W$4,'Resource Annual'!$J:$J,$H14)</f>
        <v>0</v>
      </c>
      <c r="Y14" s="147">
        <f>SUMIFS('Resource Annual'!$L:$L,'Resource Annual'!$C:$C,Y$6,'Resource Annual'!$D:$D,$W$4,'Resource Annual'!$J:$J,$H14)</f>
        <v>0</v>
      </c>
      <c r="Z14" s="149">
        <f>SUMIFS('Resource Annual'!$L:$L,'Resource Annual'!$C:$C,"New*Solar",'Resource Annual'!$D:$D,$W$4,'Resource Annual'!$J:$J,$H14)</f>
        <v>1500</v>
      </c>
    </row>
    <row r="15" spans="1:26" ht="16.5" x14ac:dyDescent="0.5">
      <c r="C15" s="182">
        <f>C6-D6</f>
        <v>0.19412247755216994</v>
      </c>
      <c r="E15" s="182">
        <f>E6-F6</f>
        <v>0.3409964110232</v>
      </c>
      <c r="H15" s="140">
        <v>2029</v>
      </c>
      <c r="I15" s="146">
        <f>CONF_Library!O17</f>
        <v>476</v>
      </c>
      <c r="J15" s="156">
        <f>CONF_Library!P17</f>
        <v>150</v>
      </c>
      <c r="K15" s="156">
        <f>CONF_Library!Q17</f>
        <v>400</v>
      </c>
      <c r="L15" s="148">
        <f>CONF_Library!R17</f>
        <v>0</v>
      </c>
      <c r="M15" s="156">
        <f>SUMIFS('Resource Annual'!$L:$L,'Resource Annual'!$I:$I,"KPCo CT",'Resource Annual'!$D:$D,$M$4,'Resource Annual'!$J:$J,$H15)</f>
        <v>0</v>
      </c>
      <c r="N15" s="156">
        <f>SUMIFS('Resource Annual'!$L:$L,'Resource Annual'!$B:$B,"Capacity Only PPA",'Resource Annual'!$D:$D,$M$4,'Resource Annual'!$J:$J,$H15)</f>
        <v>0</v>
      </c>
      <c r="O15" s="156">
        <f>SUMIFS('Resource Annual'!$L:$L,'Resource Annual'!$C:$C,O$6,'Resource Annual'!$D:$D,$M$4,'Resource Annual'!$J:$J,$H15)</f>
        <v>400</v>
      </c>
      <c r="P15" s="149">
        <f>SUMIFS('Resource Annual'!$L:$L,'Resource Annual'!$C:$C,"New*Solar",'Resource Annual'!$D:$D,$M$4,'Resource Annual'!$J:$J,$H15)</f>
        <v>1800</v>
      </c>
      <c r="R15" s="140">
        <v>2029</v>
      </c>
      <c r="S15" s="146">
        <f>CONF_Library!C17</f>
        <v>476</v>
      </c>
      <c r="T15" s="147">
        <f>CONF_Library!D17</f>
        <v>200</v>
      </c>
      <c r="U15" s="147">
        <f>CONF_Library!E17</f>
        <v>0</v>
      </c>
      <c r="V15" s="148">
        <f>CONF_Library!F17</f>
        <v>0</v>
      </c>
      <c r="W15" s="147">
        <f>SUMIFS('Resource Annual'!$L:$L,'Resource Annual'!$I:$I,"KPCo CT",'Resource Annual'!$D:$D,$W$4,'Resource Annual'!$J:$J,$H15)</f>
        <v>0</v>
      </c>
      <c r="X15" s="147">
        <f>SUMIFS('Resource Annual'!$L:$L,'Resource Annual'!$B:$B,"Capacity Only PPA",'Resource Annual'!$D:$D,$W$4,'Resource Annual'!$J:$J,$H15)</f>
        <v>0</v>
      </c>
      <c r="Y15" s="147">
        <f>SUMIFS('Resource Annual'!$L:$L,'Resource Annual'!$C:$C,Y$6,'Resource Annual'!$D:$D,$W$4,'Resource Annual'!$J:$J,$H15)</f>
        <v>0</v>
      </c>
      <c r="Z15" s="149">
        <f>SUMIFS('Resource Annual'!$L:$L,'Resource Annual'!$C:$C,"New*Solar",'Resource Annual'!$D:$D,$W$4,'Resource Annual'!$J:$J,$H15)</f>
        <v>1780</v>
      </c>
    </row>
    <row r="16" spans="1:26" ht="16.5" x14ac:dyDescent="0.5">
      <c r="D16" s="112"/>
      <c r="E16" s="112"/>
      <c r="H16" s="140">
        <v>2030</v>
      </c>
      <c r="I16" s="146">
        <f>CONF_Library!O18</f>
        <v>476</v>
      </c>
      <c r="J16" s="156">
        <f>CONF_Library!P18</f>
        <v>150</v>
      </c>
      <c r="K16" s="156">
        <f>CONF_Library!Q18</f>
        <v>400</v>
      </c>
      <c r="L16" s="148">
        <f>CONF_Library!R18</f>
        <v>0</v>
      </c>
      <c r="M16" s="156">
        <f>SUMIFS('Resource Annual'!$L:$L,'Resource Annual'!$I:$I,"KPCo CT",'Resource Annual'!$D:$D,$M$4,'Resource Annual'!$J:$J,$H16)</f>
        <v>0</v>
      </c>
      <c r="N16" s="156">
        <f>SUMIFS('Resource Annual'!$L:$L,'Resource Annual'!$B:$B,"Capacity Only PPA",'Resource Annual'!$D:$D,$M$4,'Resource Annual'!$J:$J,$H16)</f>
        <v>0</v>
      </c>
      <c r="O16" s="156">
        <f>SUMIFS('Resource Annual'!$L:$L,'Resource Annual'!$C:$C,O$6,'Resource Annual'!$D:$D,$M$4,'Resource Annual'!$J:$J,$H16)</f>
        <v>400</v>
      </c>
      <c r="P16" s="149">
        <f>SUMIFS('Resource Annual'!$L:$L,'Resource Annual'!$C:$C,"New*Solar",'Resource Annual'!$D:$D,$M$4,'Resource Annual'!$J:$J,$H16)</f>
        <v>1800</v>
      </c>
      <c r="R16" s="140">
        <v>2030</v>
      </c>
      <c r="S16" s="146">
        <f>CONF_Library!C18</f>
        <v>476</v>
      </c>
      <c r="T16" s="147">
        <f>CONF_Library!D18</f>
        <v>150</v>
      </c>
      <c r="U16" s="147">
        <f>CONF_Library!E18</f>
        <v>0</v>
      </c>
      <c r="V16" s="148">
        <f>CONF_Library!F18</f>
        <v>150</v>
      </c>
      <c r="W16" s="147">
        <f>SUMIFS('Resource Annual'!$L:$L,'Resource Annual'!$I:$I,"KPCo CT",'Resource Annual'!$D:$D,$W$4,'Resource Annual'!$J:$J,$H16)</f>
        <v>0</v>
      </c>
      <c r="X16" s="147">
        <f>SUMIFS('Resource Annual'!$L:$L,'Resource Annual'!$B:$B,"Capacity Only PPA",'Resource Annual'!$D:$D,$W$4,'Resource Annual'!$J:$J,$H16)</f>
        <v>0</v>
      </c>
      <c r="Y16" s="147">
        <f>SUMIFS('Resource Annual'!$L:$L,'Resource Annual'!$C:$C,Y$6,'Resource Annual'!$D:$D,$W$4,'Resource Annual'!$J:$J,$H16)</f>
        <v>0</v>
      </c>
      <c r="Z16" s="149">
        <f>SUMIFS('Resource Annual'!$L:$L,'Resource Annual'!$C:$C,"New*Solar",'Resource Annual'!$D:$D,$W$4,'Resource Annual'!$J:$J,$H16)</f>
        <v>1780</v>
      </c>
    </row>
    <row r="17" spans="2:26" ht="16.5" x14ac:dyDescent="0.5">
      <c r="H17" s="140">
        <v>2031</v>
      </c>
      <c r="I17" s="146">
        <f>CONF_Library!O19</f>
        <v>476</v>
      </c>
      <c r="J17" s="156">
        <f>CONF_Library!P19</f>
        <v>400</v>
      </c>
      <c r="K17" s="156">
        <f>CONF_Library!Q19</f>
        <v>400</v>
      </c>
      <c r="L17" s="148">
        <f>CONF_Library!R19</f>
        <v>150</v>
      </c>
      <c r="M17" s="156">
        <f>SUMIFS('Resource Annual'!$L:$L,'Resource Annual'!$I:$I,"KPCo CT",'Resource Annual'!$D:$D,$M$4,'Resource Annual'!$J:$J,$H17)</f>
        <v>125</v>
      </c>
      <c r="N17" s="156">
        <f>SUMIFS('Resource Annual'!$L:$L,'Resource Annual'!$B:$B,"Capacity Only PPA",'Resource Annual'!$D:$D,$M$4,'Resource Annual'!$J:$J,$H17)</f>
        <v>50</v>
      </c>
      <c r="O17" s="156">
        <f>SUMIFS('Resource Annual'!$L:$L,'Resource Annual'!$C:$C,O$6,'Resource Annual'!$D:$D,$M$4,'Resource Annual'!$J:$J,$H17)</f>
        <v>400</v>
      </c>
      <c r="P17" s="149">
        <f>SUMIFS('Resource Annual'!$L:$L,'Resource Annual'!$C:$C,"New*Solar",'Resource Annual'!$D:$D,$M$4,'Resource Annual'!$J:$J,$H17)</f>
        <v>2040</v>
      </c>
      <c r="R17" s="140">
        <v>2031</v>
      </c>
      <c r="S17" s="146">
        <f>CONF_Library!C19</f>
        <v>476</v>
      </c>
      <c r="T17" s="147">
        <f>CONF_Library!D19</f>
        <v>400</v>
      </c>
      <c r="U17" s="147">
        <f>CONF_Library!E19</f>
        <v>0</v>
      </c>
      <c r="V17" s="148">
        <f>CONF_Library!F19</f>
        <v>300</v>
      </c>
      <c r="W17" s="147">
        <f>SUMIFS('Resource Annual'!$L:$L,'Resource Annual'!$I:$I,"KPCo CT",'Resource Annual'!$D:$D,$W$4,'Resource Annual'!$J:$J,$H17)</f>
        <v>125</v>
      </c>
      <c r="X17" s="147">
        <f>SUMIFS('Resource Annual'!$L:$L,'Resource Annual'!$B:$B,"Capacity Only PPA",'Resource Annual'!$D:$D,$W$4,'Resource Annual'!$J:$J,$H17)</f>
        <v>100</v>
      </c>
      <c r="Y17" s="147">
        <f>SUMIFS('Resource Annual'!$L:$L,'Resource Annual'!$C:$C,Y$6,'Resource Annual'!$D:$D,$W$4,'Resource Annual'!$J:$J,$H17)</f>
        <v>0</v>
      </c>
      <c r="Z17" s="149">
        <f>SUMIFS('Resource Annual'!$L:$L,'Resource Annual'!$C:$C,"New*Solar",'Resource Annual'!$D:$D,$W$4,'Resource Annual'!$J:$J,$H17)</f>
        <v>1920</v>
      </c>
    </row>
    <row r="18" spans="2:26" ht="16.5" x14ac:dyDescent="0.5">
      <c r="H18" s="140">
        <v>2032</v>
      </c>
      <c r="I18" s="146">
        <f>CONF_Library!O20</f>
        <v>476</v>
      </c>
      <c r="J18" s="156">
        <f>CONF_Library!P20</f>
        <v>400</v>
      </c>
      <c r="K18" s="156">
        <f>CONF_Library!Q20</f>
        <v>400</v>
      </c>
      <c r="L18" s="148">
        <f>CONF_Library!R20</f>
        <v>150</v>
      </c>
      <c r="M18" s="156">
        <f>SUMIFS('Resource Annual'!$L:$L,'Resource Annual'!$I:$I,"KPCo CT",'Resource Annual'!$D:$D,$M$4,'Resource Annual'!$J:$J,$H18)</f>
        <v>125</v>
      </c>
      <c r="N18" s="156">
        <f>SUMIFS('Resource Annual'!$L:$L,'Resource Annual'!$B:$B,"Capacity Only PPA",'Resource Annual'!$D:$D,$M$4,'Resource Annual'!$J:$J,$H18)</f>
        <v>50</v>
      </c>
      <c r="O18" s="156">
        <f>SUMIFS('Resource Annual'!$L:$L,'Resource Annual'!$C:$C,O$6,'Resource Annual'!$D:$D,$M$4,'Resource Annual'!$J:$J,$H18)</f>
        <v>400</v>
      </c>
      <c r="P18" s="149">
        <f>SUMIFS('Resource Annual'!$L:$L,'Resource Annual'!$C:$C,"New*Solar",'Resource Annual'!$D:$D,$M$4,'Resource Annual'!$J:$J,$H18)</f>
        <v>2040</v>
      </c>
      <c r="R18" s="140">
        <v>2032</v>
      </c>
      <c r="S18" s="146">
        <f>CONF_Library!C20</f>
        <v>476</v>
      </c>
      <c r="T18" s="147">
        <f>CONF_Library!D20</f>
        <v>400</v>
      </c>
      <c r="U18" s="147">
        <f>CONF_Library!E20</f>
        <v>0</v>
      </c>
      <c r="V18" s="148">
        <f>CONF_Library!F20</f>
        <v>300</v>
      </c>
      <c r="W18" s="147">
        <f>SUMIFS('Resource Annual'!$L:$L,'Resource Annual'!$I:$I,"KPCo CT",'Resource Annual'!$D:$D,$W$4,'Resource Annual'!$J:$J,$H18)</f>
        <v>125</v>
      </c>
      <c r="X18" s="147">
        <f>SUMIFS('Resource Annual'!$L:$L,'Resource Annual'!$B:$B,"Capacity Only PPA",'Resource Annual'!$D:$D,$W$4,'Resource Annual'!$J:$J,$H18)</f>
        <v>100</v>
      </c>
      <c r="Y18" s="147">
        <f>SUMIFS('Resource Annual'!$L:$L,'Resource Annual'!$C:$C,Y$6,'Resource Annual'!$D:$D,$W$4,'Resource Annual'!$J:$J,$H18)</f>
        <v>0</v>
      </c>
      <c r="Z18" s="149">
        <f>SUMIFS('Resource Annual'!$L:$L,'Resource Annual'!$C:$C,"New*Solar",'Resource Annual'!$D:$D,$W$4,'Resource Annual'!$J:$J,$H18)</f>
        <v>1920</v>
      </c>
    </row>
    <row r="19" spans="2:26" ht="16.5" x14ac:dyDescent="0.5">
      <c r="H19" s="140">
        <v>2033</v>
      </c>
      <c r="I19" s="146">
        <f>CONF_Library!O21</f>
        <v>476</v>
      </c>
      <c r="J19" s="156">
        <f>CONF_Library!P21</f>
        <v>400</v>
      </c>
      <c r="K19" s="156">
        <f>CONF_Library!Q21</f>
        <v>400</v>
      </c>
      <c r="L19" s="148">
        <f>CONF_Library!R21</f>
        <v>150</v>
      </c>
      <c r="M19" s="156">
        <f>SUMIFS('Resource Annual'!$L:$L,'Resource Annual'!$I:$I,"KPCo CT",'Resource Annual'!$D:$D,$M$4,'Resource Annual'!$J:$J,$H19)</f>
        <v>125</v>
      </c>
      <c r="N19" s="156">
        <f>SUMIFS('Resource Annual'!$L:$L,'Resource Annual'!$B:$B,"Capacity Only PPA",'Resource Annual'!$D:$D,$M$4,'Resource Annual'!$J:$J,$H19)</f>
        <v>50</v>
      </c>
      <c r="O19" s="156">
        <f>SUMIFS('Resource Annual'!$L:$L,'Resource Annual'!$C:$C,O$6,'Resource Annual'!$D:$D,$M$4,'Resource Annual'!$J:$J,$H19)</f>
        <v>400</v>
      </c>
      <c r="P19" s="149">
        <f>SUMIFS('Resource Annual'!$L:$L,'Resource Annual'!$C:$C,"New*Solar",'Resource Annual'!$D:$D,$M$4,'Resource Annual'!$J:$J,$H19)</f>
        <v>2040</v>
      </c>
      <c r="R19" s="140">
        <v>2033</v>
      </c>
      <c r="S19" s="146">
        <f>CONF_Library!C21</f>
        <v>476</v>
      </c>
      <c r="T19" s="147">
        <f>CONF_Library!D21</f>
        <v>400</v>
      </c>
      <c r="U19" s="147">
        <f>CONF_Library!E21</f>
        <v>0</v>
      </c>
      <c r="V19" s="148">
        <f>CONF_Library!F21</f>
        <v>300</v>
      </c>
      <c r="W19" s="147">
        <f>SUMIFS('Resource Annual'!$L:$L,'Resource Annual'!$I:$I,"KPCo CT",'Resource Annual'!$D:$D,$W$4,'Resource Annual'!$J:$J,$H19)</f>
        <v>125</v>
      </c>
      <c r="X19" s="147">
        <f>SUMIFS('Resource Annual'!$L:$L,'Resource Annual'!$B:$B,"Capacity Only PPA",'Resource Annual'!$D:$D,$W$4,'Resource Annual'!$J:$J,$H19)</f>
        <v>100</v>
      </c>
      <c r="Y19" s="147">
        <f>SUMIFS('Resource Annual'!$L:$L,'Resource Annual'!$C:$C,Y$6,'Resource Annual'!$D:$D,$W$4,'Resource Annual'!$J:$J,$H19)</f>
        <v>0</v>
      </c>
      <c r="Z19" s="149">
        <f>SUMIFS('Resource Annual'!$L:$L,'Resource Annual'!$C:$C,"New*Solar",'Resource Annual'!$D:$D,$W$4,'Resource Annual'!$J:$J,$H19)</f>
        <v>1920</v>
      </c>
    </row>
    <row r="20" spans="2:26" ht="16.5" x14ac:dyDescent="0.5">
      <c r="B20" s="118"/>
      <c r="H20" s="140">
        <v>2034</v>
      </c>
      <c r="I20" s="146">
        <f>CONF_Library!O22</f>
        <v>476</v>
      </c>
      <c r="J20" s="156">
        <f>CONF_Library!P22</f>
        <v>400</v>
      </c>
      <c r="K20" s="156">
        <f>CONF_Library!Q22</f>
        <v>400</v>
      </c>
      <c r="L20" s="148">
        <f>CONF_Library!R22</f>
        <v>150</v>
      </c>
      <c r="M20" s="156">
        <f>SUMIFS('Resource Annual'!$L:$L,'Resource Annual'!$I:$I,"KPCo CT",'Resource Annual'!$D:$D,$M$4,'Resource Annual'!$J:$J,$H20)</f>
        <v>125</v>
      </c>
      <c r="N20" s="156">
        <f>SUMIFS('Resource Annual'!$L:$L,'Resource Annual'!$B:$B,"Capacity Only PPA",'Resource Annual'!$D:$D,$M$4,'Resource Annual'!$J:$J,$H20)</f>
        <v>50</v>
      </c>
      <c r="O20" s="156">
        <f>SUMIFS('Resource Annual'!$L:$L,'Resource Annual'!$C:$C,O$6,'Resource Annual'!$D:$D,$M$4,'Resource Annual'!$J:$J,$H20)</f>
        <v>400</v>
      </c>
      <c r="P20" s="149">
        <f>SUMIFS('Resource Annual'!$L:$L,'Resource Annual'!$C:$C,"New*Solar",'Resource Annual'!$D:$D,$M$4,'Resource Annual'!$J:$J,$H20)</f>
        <v>2040</v>
      </c>
      <c r="R20" s="140">
        <v>2034</v>
      </c>
      <c r="S20" s="146">
        <f>CONF_Library!C22</f>
        <v>476</v>
      </c>
      <c r="T20" s="147">
        <f>CONF_Library!D22</f>
        <v>400</v>
      </c>
      <c r="U20" s="147">
        <f>CONF_Library!E22</f>
        <v>0</v>
      </c>
      <c r="V20" s="148">
        <f>CONF_Library!F22</f>
        <v>300</v>
      </c>
      <c r="W20" s="147">
        <f>SUMIFS('Resource Annual'!$L:$L,'Resource Annual'!$I:$I,"KPCo CT",'Resource Annual'!$D:$D,$W$4,'Resource Annual'!$J:$J,$H20)</f>
        <v>125</v>
      </c>
      <c r="X20" s="147">
        <f>SUMIFS('Resource Annual'!$L:$L,'Resource Annual'!$B:$B,"Capacity Only PPA",'Resource Annual'!$D:$D,$W$4,'Resource Annual'!$J:$J,$H20)</f>
        <v>50</v>
      </c>
      <c r="Y20" s="147">
        <f>SUMIFS('Resource Annual'!$L:$L,'Resource Annual'!$C:$C,Y$6,'Resource Annual'!$D:$D,$W$4,'Resource Annual'!$J:$J,$H20)</f>
        <v>0</v>
      </c>
      <c r="Z20" s="149">
        <f>SUMIFS('Resource Annual'!$L:$L,'Resource Annual'!$C:$C,"New*Solar",'Resource Annual'!$D:$D,$W$4,'Resource Annual'!$J:$J,$H20)</f>
        <v>2080</v>
      </c>
    </row>
    <row r="21" spans="2:26" ht="16.5" x14ac:dyDescent="0.5">
      <c r="B21" s="118"/>
      <c r="H21" s="140">
        <v>2035</v>
      </c>
      <c r="I21" s="146">
        <f>CONF_Library!O23</f>
        <v>476</v>
      </c>
      <c r="J21" s="156">
        <f>CONF_Library!P23</f>
        <v>400</v>
      </c>
      <c r="K21" s="156">
        <f>CONF_Library!Q23</f>
        <v>400</v>
      </c>
      <c r="L21" s="148">
        <f>CONF_Library!R23</f>
        <v>150</v>
      </c>
      <c r="M21" s="156">
        <f>SUMIFS('Resource Annual'!$L:$L,'Resource Annual'!$I:$I,"KPCo CT",'Resource Annual'!$D:$D,$M$4,'Resource Annual'!$J:$J,$H21)</f>
        <v>125</v>
      </c>
      <c r="N21" s="156">
        <f>SUMIFS('Resource Annual'!$L:$L,'Resource Annual'!$B:$B,"Capacity Only PPA",'Resource Annual'!$D:$D,$M$4,'Resource Annual'!$J:$J,$H21)</f>
        <v>0</v>
      </c>
      <c r="O21" s="156">
        <f>SUMIFS('Resource Annual'!$L:$L,'Resource Annual'!$C:$C,O$6,'Resource Annual'!$D:$D,$M$4,'Resource Annual'!$J:$J,$H21)</f>
        <v>400</v>
      </c>
      <c r="P21" s="149">
        <f>SUMIFS('Resource Annual'!$L:$L,'Resource Annual'!$C:$C,"New*Solar",'Resource Annual'!$D:$D,$M$4,'Resource Annual'!$J:$J,$H21)</f>
        <v>2140</v>
      </c>
      <c r="R21" s="140">
        <v>2035</v>
      </c>
      <c r="S21" s="146">
        <f>CONF_Library!C23</f>
        <v>476</v>
      </c>
      <c r="T21" s="147">
        <f>CONF_Library!D23</f>
        <v>400</v>
      </c>
      <c r="U21" s="147">
        <f>CONF_Library!E23</f>
        <v>0</v>
      </c>
      <c r="V21" s="148">
        <f>CONF_Library!F23</f>
        <v>300</v>
      </c>
      <c r="W21" s="147">
        <f>SUMIFS('Resource Annual'!$L:$L,'Resource Annual'!$I:$I,"KPCo CT",'Resource Annual'!$D:$D,$W$4,'Resource Annual'!$J:$J,$H21)</f>
        <v>125</v>
      </c>
      <c r="X21" s="147">
        <f>SUMIFS('Resource Annual'!$L:$L,'Resource Annual'!$B:$B,"Capacity Only PPA",'Resource Annual'!$D:$D,$W$4,'Resource Annual'!$J:$J,$H21)</f>
        <v>50</v>
      </c>
      <c r="Y21" s="147">
        <f>SUMIFS('Resource Annual'!$L:$L,'Resource Annual'!$C:$C,Y$6,'Resource Annual'!$D:$D,$W$4,'Resource Annual'!$J:$J,$H21)</f>
        <v>0</v>
      </c>
      <c r="Z21" s="149">
        <f>SUMIFS('Resource Annual'!$L:$L,'Resource Annual'!$C:$C,"New*Solar",'Resource Annual'!$D:$D,$W$4,'Resource Annual'!$J:$J,$H21)</f>
        <v>2080</v>
      </c>
    </row>
    <row r="22" spans="2:26" ht="16.5" x14ac:dyDescent="0.5">
      <c r="B22" s="118"/>
      <c r="H22" s="140">
        <v>2036</v>
      </c>
      <c r="I22" s="146">
        <f>CONF_Library!O24</f>
        <v>476</v>
      </c>
      <c r="J22" s="156">
        <f>CONF_Library!P24</f>
        <v>350</v>
      </c>
      <c r="K22" s="156">
        <f>CONF_Library!Q24</f>
        <v>400</v>
      </c>
      <c r="L22" s="148">
        <f>CONF_Library!R24</f>
        <v>300</v>
      </c>
      <c r="M22" s="156">
        <f>SUMIFS('Resource Annual'!$L:$L,'Resource Annual'!$I:$I,"KPCo CT",'Resource Annual'!$D:$D,$M$4,'Resource Annual'!$J:$J,$H22)</f>
        <v>125</v>
      </c>
      <c r="N22" s="156">
        <f>SUMIFS('Resource Annual'!$L:$L,'Resource Annual'!$B:$B,"Capacity Only PPA",'Resource Annual'!$D:$D,$M$4,'Resource Annual'!$J:$J,$H22)</f>
        <v>0</v>
      </c>
      <c r="O22" s="156">
        <f>SUMIFS('Resource Annual'!$L:$L,'Resource Annual'!$C:$C,O$6,'Resource Annual'!$D:$D,$M$4,'Resource Annual'!$J:$J,$H22)</f>
        <v>400</v>
      </c>
      <c r="P22" s="149">
        <f>SUMIFS('Resource Annual'!$L:$L,'Resource Annual'!$C:$C,"New*Solar",'Resource Annual'!$D:$D,$M$4,'Resource Annual'!$J:$J,$H22)</f>
        <v>2140</v>
      </c>
      <c r="R22" s="140">
        <v>2036</v>
      </c>
      <c r="S22" s="146">
        <f>CONF_Library!C24</f>
        <v>476</v>
      </c>
      <c r="T22" s="147">
        <f>CONF_Library!D24</f>
        <v>400</v>
      </c>
      <c r="U22" s="147">
        <f>CONF_Library!E24</f>
        <v>0</v>
      </c>
      <c r="V22" s="148">
        <f>CONF_Library!F24</f>
        <v>300</v>
      </c>
      <c r="W22" s="147">
        <f>SUMIFS('Resource Annual'!$L:$L,'Resource Annual'!$I:$I,"KPCo CT",'Resource Annual'!$D:$D,$W$4,'Resource Annual'!$J:$J,$H22)</f>
        <v>125</v>
      </c>
      <c r="X22" s="147">
        <f>SUMIFS('Resource Annual'!$L:$L,'Resource Annual'!$B:$B,"Capacity Only PPA",'Resource Annual'!$D:$D,$W$4,'Resource Annual'!$J:$J,$H22)</f>
        <v>50</v>
      </c>
      <c r="Y22" s="147">
        <f>SUMIFS('Resource Annual'!$L:$L,'Resource Annual'!$C:$C,Y$6,'Resource Annual'!$D:$D,$W$4,'Resource Annual'!$J:$J,$H22)</f>
        <v>0</v>
      </c>
      <c r="Z22" s="149">
        <f>SUMIFS('Resource Annual'!$L:$L,'Resource Annual'!$C:$C,"New*Solar",'Resource Annual'!$D:$D,$W$4,'Resource Annual'!$J:$J,$H22)</f>
        <v>2080</v>
      </c>
    </row>
    <row r="23" spans="2:26" ht="16.5" x14ac:dyDescent="0.5">
      <c r="B23" s="118"/>
      <c r="H23" s="140">
        <v>2037</v>
      </c>
      <c r="I23" s="146">
        <f>CONF_Library!O25</f>
        <v>476</v>
      </c>
      <c r="J23" s="156">
        <f>CONF_Library!P25</f>
        <v>350</v>
      </c>
      <c r="K23" s="156">
        <f>CONF_Library!Q25</f>
        <v>400</v>
      </c>
      <c r="L23" s="148">
        <f>CONF_Library!R25</f>
        <v>300</v>
      </c>
      <c r="M23" s="156">
        <f>SUMIFS('Resource Annual'!$L:$L,'Resource Annual'!$I:$I,"KPCo CT",'Resource Annual'!$D:$D,$M$4,'Resource Annual'!$J:$J,$H23)</f>
        <v>125</v>
      </c>
      <c r="N23" s="156">
        <f>SUMIFS('Resource Annual'!$L:$L,'Resource Annual'!$B:$B,"Capacity Only PPA",'Resource Annual'!$D:$D,$M$4,'Resource Annual'!$J:$J,$H23)</f>
        <v>0</v>
      </c>
      <c r="O23" s="156">
        <f>SUMIFS('Resource Annual'!$L:$L,'Resource Annual'!$C:$C,O$6,'Resource Annual'!$D:$D,$M$4,'Resource Annual'!$J:$J,$H23)</f>
        <v>400</v>
      </c>
      <c r="P23" s="149">
        <f>SUMIFS('Resource Annual'!$L:$L,'Resource Annual'!$C:$C,"New*Solar",'Resource Annual'!$D:$D,$M$4,'Resource Annual'!$J:$J,$H23)</f>
        <v>2140</v>
      </c>
      <c r="R23" s="140">
        <v>2037</v>
      </c>
      <c r="S23" s="146">
        <f>CONF_Library!C25</f>
        <v>476</v>
      </c>
      <c r="T23" s="147">
        <f>CONF_Library!D25</f>
        <v>400</v>
      </c>
      <c r="U23" s="147">
        <f>CONF_Library!E25</f>
        <v>0</v>
      </c>
      <c r="V23" s="148">
        <f>CONF_Library!F25</f>
        <v>300</v>
      </c>
      <c r="W23" s="147">
        <f>SUMIFS('Resource Annual'!$L:$L,'Resource Annual'!$I:$I,"KPCo CT",'Resource Annual'!$D:$D,$W$4,'Resource Annual'!$J:$J,$H23)</f>
        <v>125</v>
      </c>
      <c r="X23" s="147">
        <f>SUMIFS('Resource Annual'!$L:$L,'Resource Annual'!$B:$B,"Capacity Only PPA",'Resource Annual'!$D:$D,$W$4,'Resource Annual'!$J:$J,$H23)</f>
        <v>50</v>
      </c>
      <c r="Y23" s="147">
        <f>SUMIFS('Resource Annual'!$L:$L,'Resource Annual'!$C:$C,Y$6,'Resource Annual'!$D:$D,$W$4,'Resource Annual'!$J:$J,$H23)</f>
        <v>0</v>
      </c>
      <c r="Z23" s="149">
        <f>SUMIFS('Resource Annual'!$L:$L,'Resource Annual'!$C:$C,"New*Solar",'Resource Annual'!$D:$D,$W$4,'Resource Annual'!$J:$J,$H23)</f>
        <v>2080</v>
      </c>
    </row>
    <row r="24" spans="2:26" ht="16.5" x14ac:dyDescent="0.5">
      <c r="H24" s="140">
        <v>2038</v>
      </c>
      <c r="I24" s="146">
        <f>CONF_Library!O26</f>
        <v>476</v>
      </c>
      <c r="J24" s="156">
        <f>CONF_Library!P26</f>
        <v>300</v>
      </c>
      <c r="K24" s="156">
        <f>CONF_Library!Q26</f>
        <v>400</v>
      </c>
      <c r="L24" s="148">
        <f>CONF_Library!R26</f>
        <v>449.99999999999994</v>
      </c>
      <c r="M24" s="156">
        <f>SUMIFS('Resource Annual'!$L:$L,'Resource Annual'!$I:$I,"KPCo CT",'Resource Annual'!$D:$D,$M$4,'Resource Annual'!$J:$J,$H24)</f>
        <v>125</v>
      </c>
      <c r="N24" s="156">
        <f>SUMIFS('Resource Annual'!$L:$L,'Resource Annual'!$B:$B,"Capacity Only PPA",'Resource Annual'!$D:$D,$M$4,'Resource Annual'!$J:$J,$H24)</f>
        <v>0</v>
      </c>
      <c r="O24" s="156">
        <f>SUMIFS('Resource Annual'!$L:$L,'Resource Annual'!$C:$C,O$6,'Resource Annual'!$D:$D,$M$4,'Resource Annual'!$J:$J,$H24)</f>
        <v>400</v>
      </c>
      <c r="P24" s="149">
        <f>SUMIFS('Resource Annual'!$L:$L,'Resource Annual'!$C:$C,"New*Solar",'Resource Annual'!$D:$D,$M$4,'Resource Annual'!$J:$J,$H24)</f>
        <v>2140</v>
      </c>
      <c r="R24" s="140">
        <v>2038</v>
      </c>
      <c r="S24" s="146">
        <f>CONF_Library!C26</f>
        <v>476</v>
      </c>
      <c r="T24" s="147">
        <f>CONF_Library!D26</f>
        <v>400</v>
      </c>
      <c r="U24" s="147">
        <f>CONF_Library!E26</f>
        <v>0</v>
      </c>
      <c r="V24" s="148">
        <f>CONF_Library!F26</f>
        <v>300</v>
      </c>
      <c r="W24" s="147">
        <f>SUMIFS('Resource Annual'!$L:$L,'Resource Annual'!$I:$I,"KPCo CT",'Resource Annual'!$D:$D,$W$4,'Resource Annual'!$J:$J,$H24)</f>
        <v>125</v>
      </c>
      <c r="X24" s="147">
        <f>SUMIFS('Resource Annual'!$L:$L,'Resource Annual'!$B:$B,"Capacity Only PPA",'Resource Annual'!$D:$D,$W$4,'Resource Annual'!$J:$J,$H24)</f>
        <v>50</v>
      </c>
      <c r="Y24" s="147">
        <f>SUMIFS('Resource Annual'!$L:$L,'Resource Annual'!$C:$C,Y$6,'Resource Annual'!$D:$D,$W$4,'Resource Annual'!$J:$J,$H24)</f>
        <v>0</v>
      </c>
      <c r="Z24" s="149">
        <f>SUMIFS('Resource Annual'!$L:$L,'Resource Annual'!$C:$C,"New*Solar",'Resource Annual'!$D:$D,$W$4,'Resource Annual'!$J:$J,$H24)</f>
        <v>2080</v>
      </c>
    </row>
    <row r="25" spans="2:26" ht="16.5" x14ac:dyDescent="0.5">
      <c r="B25" s="118"/>
      <c r="H25" s="140">
        <v>2039</v>
      </c>
      <c r="I25" s="146">
        <f>CONF_Library!O27</f>
        <v>476</v>
      </c>
      <c r="J25" s="156">
        <f>CONF_Library!P27</f>
        <v>300</v>
      </c>
      <c r="K25" s="156">
        <f>CONF_Library!Q27</f>
        <v>400</v>
      </c>
      <c r="L25" s="148">
        <f>CONF_Library!R27</f>
        <v>449.99999999999994</v>
      </c>
      <c r="M25" s="156">
        <f>SUMIFS('Resource Annual'!$L:$L,'Resource Annual'!$I:$I,"KPCo CT",'Resource Annual'!$D:$D,$M$4,'Resource Annual'!$J:$J,$H25)</f>
        <v>125</v>
      </c>
      <c r="N25" s="156">
        <f>SUMIFS('Resource Annual'!$L:$L,'Resource Annual'!$B:$B,"Capacity Only PPA",'Resource Annual'!$D:$D,$M$4,'Resource Annual'!$J:$J,$H25)</f>
        <v>0</v>
      </c>
      <c r="O25" s="156">
        <f>SUMIFS('Resource Annual'!$L:$L,'Resource Annual'!$C:$C,O$6,'Resource Annual'!$D:$D,$M$4,'Resource Annual'!$J:$J,$H25)</f>
        <v>400</v>
      </c>
      <c r="P25" s="149">
        <f>SUMIFS('Resource Annual'!$L:$L,'Resource Annual'!$C:$C,"New*Solar",'Resource Annual'!$D:$D,$M$4,'Resource Annual'!$J:$J,$H25)</f>
        <v>2140</v>
      </c>
      <c r="R25" s="140">
        <v>2039</v>
      </c>
      <c r="S25" s="146">
        <f>CONF_Library!C27</f>
        <v>476</v>
      </c>
      <c r="T25" s="147">
        <f>CONF_Library!D27</f>
        <v>400</v>
      </c>
      <c r="U25" s="147">
        <f>CONF_Library!E27</f>
        <v>0</v>
      </c>
      <c r="V25" s="148">
        <f>CONF_Library!F27</f>
        <v>300</v>
      </c>
      <c r="W25" s="147">
        <f>SUMIFS('Resource Annual'!$L:$L,'Resource Annual'!$I:$I,"KPCo CT",'Resource Annual'!$D:$D,$W$4,'Resource Annual'!$J:$J,$H25)</f>
        <v>125</v>
      </c>
      <c r="X25" s="147">
        <f>SUMIFS('Resource Annual'!$L:$L,'Resource Annual'!$B:$B,"Capacity Only PPA",'Resource Annual'!$D:$D,$W$4,'Resource Annual'!$J:$J,$H25)</f>
        <v>50</v>
      </c>
      <c r="Y25" s="147">
        <f>SUMIFS('Resource Annual'!$L:$L,'Resource Annual'!$C:$C,Y$6,'Resource Annual'!$D:$D,$W$4,'Resource Annual'!$J:$J,$H25)</f>
        <v>0</v>
      </c>
      <c r="Z25" s="149">
        <f>SUMIFS('Resource Annual'!$L:$L,'Resource Annual'!$C:$C,"New*Solar",'Resource Annual'!$D:$D,$W$4,'Resource Annual'!$J:$J,$H25)</f>
        <v>2080</v>
      </c>
    </row>
    <row r="26" spans="2:26" ht="16.5" x14ac:dyDescent="0.5">
      <c r="B26" s="118"/>
      <c r="H26" s="140">
        <v>2040</v>
      </c>
      <c r="I26" s="146">
        <f>CONF_Library!O28</f>
        <v>476</v>
      </c>
      <c r="J26" s="156">
        <f>CONF_Library!P28</f>
        <v>300</v>
      </c>
      <c r="K26" s="156">
        <f>CONF_Library!Q28</f>
        <v>400</v>
      </c>
      <c r="L26" s="148">
        <f>CONF_Library!R28</f>
        <v>449.99999999999994</v>
      </c>
      <c r="M26" s="156">
        <f>SUMIFS('Resource Annual'!$L:$L,'Resource Annual'!$I:$I,"KPCo CT",'Resource Annual'!$D:$D,$M$4,'Resource Annual'!$J:$J,$H26)</f>
        <v>125</v>
      </c>
      <c r="N26" s="156">
        <f>SUMIFS('Resource Annual'!$L:$L,'Resource Annual'!$B:$B,"Capacity Only PPA",'Resource Annual'!$D:$D,$M$4,'Resource Annual'!$J:$J,$H26)</f>
        <v>0</v>
      </c>
      <c r="O26" s="156">
        <f>SUMIFS('Resource Annual'!$L:$L,'Resource Annual'!$C:$C,O$6,'Resource Annual'!$D:$D,$M$4,'Resource Annual'!$J:$J,$H26)</f>
        <v>400</v>
      </c>
      <c r="P26" s="149">
        <f>SUMIFS('Resource Annual'!$L:$L,'Resource Annual'!$C:$C,"New*Solar",'Resource Annual'!$D:$D,$M$4,'Resource Annual'!$J:$J,$H26)</f>
        <v>2140</v>
      </c>
      <c r="R26" s="140">
        <v>2040</v>
      </c>
      <c r="S26" s="146">
        <f>CONF_Library!C28</f>
        <v>476</v>
      </c>
      <c r="T26" s="147">
        <f>CONF_Library!D28</f>
        <v>400</v>
      </c>
      <c r="U26" s="147">
        <f>CONF_Library!E28</f>
        <v>0</v>
      </c>
      <c r="V26" s="148">
        <f>CONF_Library!F28</f>
        <v>300</v>
      </c>
      <c r="W26" s="147">
        <f>SUMIFS('Resource Annual'!$L:$L,'Resource Annual'!$I:$I,"KPCo CT",'Resource Annual'!$D:$D,$W$4,'Resource Annual'!$J:$J,$H26)</f>
        <v>125</v>
      </c>
      <c r="X26" s="147">
        <f>SUMIFS('Resource Annual'!$L:$L,'Resource Annual'!$B:$B,"Capacity Only PPA",'Resource Annual'!$D:$D,$W$4,'Resource Annual'!$J:$J,$H26)</f>
        <v>50</v>
      </c>
      <c r="Y26" s="147">
        <f>SUMIFS('Resource Annual'!$L:$L,'Resource Annual'!$C:$C,Y$6,'Resource Annual'!$D:$D,$W$4,'Resource Annual'!$J:$J,$H26)</f>
        <v>0</v>
      </c>
      <c r="Z26" s="149">
        <f>SUMIFS('Resource Annual'!$L:$L,'Resource Annual'!$C:$C,"New*Solar",'Resource Annual'!$D:$D,$W$4,'Resource Annual'!$J:$J,$H26)</f>
        <v>2080</v>
      </c>
    </row>
    <row r="27" spans="2:26" ht="16.5" x14ac:dyDescent="0.5">
      <c r="B27" s="118"/>
      <c r="H27" s="140">
        <v>2041</v>
      </c>
      <c r="I27" s="146">
        <f>CONF_Library!O29</f>
        <v>476</v>
      </c>
      <c r="J27" s="156">
        <f>CONF_Library!P29</f>
        <v>300</v>
      </c>
      <c r="K27" s="156">
        <f>CONF_Library!Q29</f>
        <v>400</v>
      </c>
      <c r="L27" s="148">
        <f>CONF_Library!R29</f>
        <v>449.99999999999994</v>
      </c>
      <c r="M27" s="156">
        <f>SUMIFS('Resource Annual'!$L:$L,'Resource Annual'!$I:$I,"KPCo CT",'Resource Annual'!$D:$D,$M$4,'Resource Annual'!$J:$J,$H27)</f>
        <v>125</v>
      </c>
      <c r="N27" s="156">
        <f>SUMIFS('Resource Annual'!$L:$L,'Resource Annual'!$B:$B,"Capacity Only PPA",'Resource Annual'!$D:$D,$M$4,'Resource Annual'!$J:$J,$H27)</f>
        <v>0</v>
      </c>
      <c r="O27" s="156">
        <f>SUMIFS('Resource Annual'!$L:$L,'Resource Annual'!$C:$C,O$6,'Resource Annual'!$D:$D,$M$4,'Resource Annual'!$J:$J,$H27)</f>
        <v>400</v>
      </c>
      <c r="P27" s="149">
        <f>SUMIFS('Resource Annual'!$L:$L,'Resource Annual'!$C:$C,"New*Solar",'Resource Annual'!$D:$D,$M$4,'Resource Annual'!$J:$J,$H27)</f>
        <v>2160</v>
      </c>
      <c r="R27" s="140">
        <v>2041</v>
      </c>
      <c r="S27" s="146">
        <f>CONF_Library!C29</f>
        <v>476</v>
      </c>
      <c r="T27" s="147">
        <f>CONF_Library!D29</f>
        <v>400</v>
      </c>
      <c r="U27" s="147">
        <f>CONF_Library!E29</f>
        <v>0</v>
      </c>
      <c r="V27" s="148">
        <f>CONF_Library!F29</f>
        <v>300</v>
      </c>
      <c r="W27" s="147">
        <f>SUMIFS('Resource Annual'!$L:$L,'Resource Annual'!$I:$I,"KPCo CT",'Resource Annual'!$D:$D,$W$4,'Resource Annual'!$J:$J,$H27)</f>
        <v>125</v>
      </c>
      <c r="X27" s="147">
        <f>SUMIFS('Resource Annual'!$L:$L,'Resource Annual'!$B:$B,"Capacity Only PPA",'Resource Annual'!$D:$D,$W$4,'Resource Annual'!$J:$J,$H27)</f>
        <v>0</v>
      </c>
      <c r="Y27" s="147">
        <f>SUMIFS('Resource Annual'!$L:$L,'Resource Annual'!$C:$C,Y$6,'Resource Annual'!$D:$D,$W$4,'Resource Annual'!$J:$J,$H27)</f>
        <v>0</v>
      </c>
      <c r="Z27" s="149">
        <f>SUMIFS('Resource Annual'!$L:$L,'Resource Annual'!$C:$C,"New*Solar",'Resource Annual'!$D:$D,$W$4,'Resource Annual'!$J:$J,$H27)</f>
        <v>2200</v>
      </c>
    </row>
    <row r="28" spans="2:26" ht="16.5" x14ac:dyDescent="0.5">
      <c r="H28" s="140">
        <v>2042</v>
      </c>
      <c r="I28" s="146">
        <f>CONF_Library!O30</f>
        <v>476</v>
      </c>
      <c r="J28" s="156">
        <f>CONF_Library!P30</f>
        <v>350</v>
      </c>
      <c r="K28" s="156">
        <f>CONF_Library!Q30</f>
        <v>400</v>
      </c>
      <c r="L28" s="148">
        <f>CONF_Library!R30</f>
        <v>449.99999999999994</v>
      </c>
      <c r="M28" s="156">
        <f>SUMIFS('Resource Annual'!$L:$L,'Resource Annual'!$I:$I,"KPCo CT",'Resource Annual'!$D:$D,$M$4,'Resource Annual'!$J:$J,$H28)</f>
        <v>125</v>
      </c>
      <c r="N28" s="156">
        <f>SUMIFS('Resource Annual'!$L:$L,'Resource Annual'!$B:$B,"Capacity Only PPA",'Resource Annual'!$D:$D,$M$4,'Resource Annual'!$J:$J,$H28)</f>
        <v>0</v>
      </c>
      <c r="O28" s="156">
        <f>SUMIFS('Resource Annual'!$L:$L,'Resource Annual'!$C:$C,O$6,'Resource Annual'!$D:$D,$M$4,'Resource Annual'!$J:$J,$H28)</f>
        <v>400</v>
      </c>
      <c r="P28" s="149">
        <f>SUMIFS('Resource Annual'!$L:$L,'Resource Annual'!$C:$C,"New*Solar",'Resource Annual'!$D:$D,$M$4,'Resource Annual'!$J:$J,$H28)</f>
        <v>2160</v>
      </c>
      <c r="R28" s="140">
        <v>2042</v>
      </c>
      <c r="S28" s="146">
        <f>CONF_Library!C30</f>
        <v>476</v>
      </c>
      <c r="T28" s="147">
        <f>CONF_Library!D30</f>
        <v>400</v>
      </c>
      <c r="U28" s="147">
        <f>CONF_Library!E30</f>
        <v>0</v>
      </c>
      <c r="V28" s="148">
        <f>CONF_Library!F30</f>
        <v>300</v>
      </c>
      <c r="W28" s="147">
        <f>SUMIFS('Resource Annual'!$L:$L,'Resource Annual'!$I:$I,"KPCo CT",'Resource Annual'!$D:$D,$W$4,'Resource Annual'!$J:$J,$H28)</f>
        <v>125</v>
      </c>
      <c r="X28" s="147">
        <f>SUMIFS('Resource Annual'!$L:$L,'Resource Annual'!$B:$B,"Capacity Only PPA",'Resource Annual'!$D:$D,$W$4,'Resource Annual'!$J:$J,$H28)</f>
        <v>0</v>
      </c>
      <c r="Y28" s="147">
        <f>SUMIFS('Resource Annual'!$L:$L,'Resource Annual'!$C:$C,Y$6,'Resource Annual'!$D:$D,$W$4,'Resource Annual'!$J:$J,$H28)</f>
        <v>0</v>
      </c>
      <c r="Z28" s="149">
        <f>SUMIFS('Resource Annual'!$L:$L,'Resource Annual'!$C:$C,"New*Solar",'Resource Annual'!$D:$D,$W$4,'Resource Annual'!$J:$J,$H28)</f>
        <v>2200</v>
      </c>
    </row>
    <row r="29" spans="2:26" ht="16.5" x14ac:dyDescent="0.5">
      <c r="H29" s="140">
        <v>2043</v>
      </c>
      <c r="I29" s="146">
        <f>CONF_Library!O31</f>
        <v>476</v>
      </c>
      <c r="J29" s="156">
        <f>CONF_Library!P31</f>
        <v>350</v>
      </c>
      <c r="K29" s="156">
        <f>CONF_Library!Q31</f>
        <v>400</v>
      </c>
      <c r="L29" s="148">
        <f>CONF_Library!R31</f>
        <v>449.99999999999994</v>
      </c>
      <c r="M29" s="156">
        <f>SUMIFS('Resource Annual'!$L:$L,'Resource Annual'!$I:$I,"KPCo CT",'Resource Annual'!$D:$D,$M$4,'Resource Annual'!$J:$J,$H29)</f>
        <v>125</v>
      </c>
      <c r="N29" s="156">
        <f>SUMIFS('Resource Annual'!$L:$L,'Resource Annual'!$B:$B,"Capacity Only PPA",'Resource Annual'!$D:$D,$M$4,'Resource Annual'!$J:$J,$H29)</f>
        <v>0</v>
      </c>
      <c r="O29" s="156">
        <f>SUMIFS('Resource Annual'!$L:$L,'Resource Annual'!$C:$C,O$6,'Resource Annual'!$D:$D,$M$4,'Resource Annual'!$J:$J,$H29)</f>
        <v>400</v>
      </c>
      <c r="P29" s="149">
        <f>SUMIFS('Resource Annual'!$L:$L,'Resource Annual'!$C:$C,"New*Solar",'Resource Annual'!$D:$D,$M$4,'Resource Annual'!$J:$J,$H29)</f>
        <v>2160</v>
      </c>
      <c r="R29" s="140">
        <v>2043</v>
      </c>
      <c r="S29" s="146">
        <f>CONF_Library!C31</f>
        <v>476</v>
      </c>
      <c r="T29" s="147">
        <f>CONF_Library!D31</f>
        <v>400</v>
      </c>
      <c r="U29" s="147">
        <f>CONF_Library!E31</f>
        <v>0</v>
      </c>
      <c r="V29" s="148">
        <f>CONF_Library!F31</f>
        <v>300</v>
      </c>
      <c r="W29" s="147">
        <f>SUMIFS('Resource Annual'!$L:$L,'Resource Annual'!$I:$I,"KPCo CT",'Resource Annual'!$D:$D,$W$4,'Resource Annual'!$J:$J,$H29)</f>
        <v>125</v>
      </c>
      <c r="X29" s="147">
        <f>SUMIFS('Resource Annual'!$L:$L,'Resource Annual'!$B:$B,"Capacity Only PPA",'Resource Annual'!$D:$D,$W$4,'Resource Annual'!$J:$J,$H29)</f>
        <v>0</v>
      </c>
      <c r="Y29" s="147">
        <f>SUMIFS('Resource Annual'!$L:$L,'Resource Annual'!$C:$C,Y$6,'Resource Annual'!$D:$D,$W$4,'Resource Annual'!$J:$J,$H29)</f>
        <v>0</v>
      </c>
      <c r="Z29" s="149">
        <f>SUMIFS('Resource Annual'!$L:$L,'Resource Annual'!$C:$C,"New*Solar",'Resource Annual'!$D:$D,$W$4,'Resource Annual'!$J:$J,$H29)</f>
        <v>2200</v>
      </c>
    </row>
    <row r="30" spans="2:26" ht="16.5" x14ac:dyDescent="0.5">
      <c r="H30" s="140">
        <v>2044</v>
      </c>
      <c r="I30" s="146">
        <f>CONF_Library!O32</f>
        <v>476</v>
      </c>
      <c r="J30" s="156">
        <f>CONF_Library!P32</f>
        <v>300</v>
      </c>
      <c r="K30" s="156">
        <f>CONF_Library!Q32</f>
        <v>400</v>
      </c>
      <c r="L30" s="148">
        <f>CONF_Library!R32</f>
        <v>449.99999999999994</v>
      </c>
      <c r="M30" s="156">
        <f>SUMIFS('Resource Annual'!$L:$L,'Resource Annual'!$I:$I,"KPCo CT",'Resource Annual'!$D:$D,$M$4,'Resource Annual'!$J:$J,$H30)</f>
        <v>125</v>
      </c>
      <c r="N30" s="156">
        <f>SUMIFS('Resource Annual'!$L:$L,'Resource Annual'!$B:$B,"Capacity Only PPA",'Resource Annual'!$D:$D,$M$4,'Resource Annual'!$J:$J,$H30)</f>
        <v>0</v>
      </c>
      <c r="O30" s="156">
        <f>SUMIFS('Resource Annual'!$L:$L,'Resource Annual'!$C:$C,O$6,'Resource Annual'!$D:$D,$M$4,'Resource Annual'!$J:$J,$H30)</f>
        <v>400</v>
      </c>
      <c r="P30" s="149">
        <f>SUMIFS('Resource Annual'!$L:$L,'Resource Annual'!$C:$C,"New*Solar",'Resource Annual'!$D:$D,$M$4,'Resource Annual'!$J:$J,$H30)</f>
        <v>2160</v>
      </c>
      <c r="R30" s="140">
        <v>2044</v>
      </c>
      <c r="S30" s="146">
        <f>CONF_Library!C32</f>
        <v>476</v>
      </c>
      <c r="T30" s="147">
        <f>CONF_Library!D32</f>
        <v>400</v>
      </c>
      <c r="U30" s="147">
        <f>CONF_Library!E32</f>
        <v>0</v>
      </c>
      <c r="V30" s="148">
        <f>CONF_Library!F32</f>
        <v>300</v>
      </c>
      <c r="W30" s="147">
        <f>SUMIFS('Resource Annual'!$L:$L,'Resource Annual'!$I:$I,"KPCo CT",'Resource Annual'!$D:$D,$W$4,'Resource Annual'!$J:$J,$H30)</f>
        <v>125</v>
      </c>
      <c r="X30" s="147">
        <f>SUMIFS('Resource Annual'!$L:$L,'Resource Annual'!$B:$B,"Capacity Only PPA",'Resource Annual'!$D:$D,$W$4,'Resource Annual'!$J:$J,$H30)</f>
        <v>0</v>
      </c>
      <c r="Y30" s="147">
        <f>SUMIFS('Resource Annual'!$L:$L,'Resource Annual'!$C:$C,Y$6,'Resource Annual'!$D:$D,$W$4,'Resource Annual'!$J:$J,$H30)</f>
        <v>0</v>
      </c>
      <c r="Z30" s="149">
        <f>SUMIFS('Resource Annual'!$L:$L,'Resource Annual'!$C:$C,"New*Solar",'Resource Annual'!$D:$D,$W$4,'Resource Annual'!$J:$J,$H30)</f>
        <v>2200</v>
      </c>
    </row>
    <row r="31" spans="2:26" ht="16.5" x14ac:dyDescent="0.5">
      <c r="H31" s="140">
        <v>2045</v>
      </c>
      <c r="I31" s="146">
        <f>CONF_Library!O33</f>
        <v>476</v>
      </c>
      <c r="J31" s="156">
        <f>CONF_Library!P33</f>
        <v>300</v>
      </c>
      <c r="K31" s="156">
        <f>CONF_Library!Q33</f>
        <v>400</v>
      </c>
      <c r="L31" s="148">
        <f>CONF_Library!R33</f>
        <v>449.99999999999994</v>
      </c>
      <c r="M31" s="156">
        <f>SUMIFS('Resource Annual'!$L:$L,'Resource Annual'!$I:$I,"KPCo CT",'Resource Annual'!$D:$D,$M$4,'Resource Annual'!$J:$J,$H31)</f>
        <v>125</v>
      </c>
      <c r="N31" s="156">
        <f>SUMIFS('Resource Annual'!$L:$L,'Resource Annual'!$B:$B,"Capacity Only PPA",'Resource Annual'!$D:$D,$M$4,'Resource Annual'!$J:$J,$H31)</f>
        <v>0</v>
      </c>
      <c r="O31" s="156">
        <f>SUMIFS('Resource Annual'!$L:$L,'Resource Annual'!$C:$C,O$6,'Resource Annual'!$D:$D,$M$4,'Resource Annual'!$J:$J,$H31)</f>
        <v>400</v>
      </c>
      <c r="P31" s="149">
        <f>SUMIFS('Resource Annual'!$L:$L,'Resource Annual'!$C:$C,"New*Solar",'Resource Annual'!$D:$D,$M$4,'Resource Annual'!$J:$J,$H31)</f>
        <v>2160</v>
      </c>
      <c r="R31" s="140">
        <v>2045</v>
      </c>
      <c r="S31" s="146">
        <f>CONF_Library!C33</f>
        <v>476</v>
      </c>
      <c r="T31" s="147">
        <f>CONF_Library!D33</f>
        <v>400</v>
      </c>
      <c r="U31" s="147">
        <f>CONF_Library!E33</f>
        <v>0</v>
      </c>
      <c r="V31" s="148">
        <f>CONF_Library!F33</f>
        <v>300</v>
      </c>
      <c r="W31" s="147">
        <f>SUMIFS('Resource Annual'!$L:$L,'Resource Annual'!$I:$I,"KPCo CT",'Resource Annual'!$D:$D,$W$4,'Resource Annual'!$J:$J,$H31)</f>
        <v>125</v>
      </c>
      <c r="X31" s="147">
        <f>SUMIFS('Resource Annual'!$L:$L,'Resource Annual'!$B:$B,"Capacity Only PPA",'Resource Annual'!$D:$D,$W$4,'Resource Annual'!$J:$J,$H31)</f>
        <v>0</v>
      </c>
      <c r="Y31" s="147">
        <f>SUMIFS('Resource Annual'!$L:$L,'Resource Annual'!$C:$C,Y$6,'Resource Annual'!$D:$D,$W$4,'Resource Annual'!$J:$J,$H31)</f>
        <v>0</v>
      </c>
      <c r="Z31" s="149">
        <f>SUMIFS('Resource Annual'!$L:$L,'Resource Annual'!$C:$C,"New*Solar",'Resource Annual'!$D:$D,$W$4,'Resource Annual'!$J:$J,$H31)</f>
        <v>2200</v>
      </c>
    </row>
    <row r="32" spans="2:26" x14ac:dyDescent="0.5">
      <c r="H32" s="140">
        <v>2046</v>
      </c>
      <c r="I32" s="146">
        <f>CONF_Library!O34</f>
        <v>476</v>
      </c>
      <c r="J32" s="156">
        <f>CONF_Library!P34</f>
        <v>300</v>
      </c>
      <c r="K32" s="156">
        <f>CONF_Library!Q34</f>
        <v>400</v>
      </c>
      <c r="L32" s="148">
        <f>CONF_Library!R34</f>
        <v>449.99999999999994</v>
      </c>
      <c r="M32" s="156">
        <f>SUMIFS('Resource Annual'!$L:$L,'Resource Annual'!$I:$I,"KPCo CT",'Resource Annual'!$D:$D,$M$4,'Resource Annual'!$J:$J,$H32)</f>
        <v>125</v>
      </c>
      <c r="N32" s="156">
        <f>SUMIFS('Resource Annual'!$L:$L,'Resource Annual'!$B:$B,"Capacity Only PPA",'Resource Annual'!$D:$D,$M$4,'Resource Annual'!$J:$J,$H32)</f>
        <v>0</v>
      </c>
      <c r="O32" s="156">
        <f>SUMIFS('Resource Annual'!$L:$L,'Resource Annual'!$C:$C,O$6,'Resource Annual'!$D:$D,$M$4,'Resource Annual'!$J:$J,$H32)</f>
        <v>400</v>
      </c>
      <c r="P32" s="149">
        <f>SUMIFS('Resource Annual'!$L:$L,'Resource Annual'!$C:$C,"New*Solar",'Resource Annual'!$D:$D,$M$4,'Resource Annual'!$J:$J,$H32)</f>
        <v>2160</v>
      </c>
      <c r="R32" s="140">
        <v>2046</v>
      </c>
      <c r="S32" s="146">
        <f>CONF_Library!C34</f>
        <v>476</v>
      </c>
      <c r="T32" s="147">
        <f>CONF_Library!D34</f>
        <v>400</v>
      </c>
      <c r="U32" s="147">
        <f>CONF_Library!E34</f>
        <v>0</v>
      </c>
      <c r="V32" s="148">
        <f>CONF_Library!F34</f>
        <v>300</v>
      </c>
      <c r="W32" s="147">
        <f>SUMIFS('Resource Annual'!$L:$L,'Resource Annual'!$I:$I,"KPCo CT",'Resource Annual'!$D:$D,$W$4,'Resource Annual'!$J:$J,$H32)</f>
        <v>125</v>
      </c>
      <c r="X32" s="147">
        <f>SUMIFS('Resource Annual'!$L:$L,'Resource Annual'!$B:$B,"Capacity Only PPA",'Resource Annual'!$D:$D,$W$4,'Resource Annual'!$J:$J,$H32)</f>
        <v>0</v>
      </c>
      <c r="Y32" s="147">
        <f>SUMIFS('Resource Annual'!$L:$L,'Resource Annual'!$C:$C,Y$6,'Resource Annual'!$D:$D,$W$4,'Resource Annual'!$J:$J,$H32)</f>
        <v>0</v>
      </c>
      <c r="Z32" s="149">
        <f>SUMIFS('Resource Annual'!$L:$L,'Resource Annual'!$C:$C,"New*Solar",'Resource Annual'!$D:$D,$W$4,'Resource Annual'!$J:$J,$H32)</f>
        <v>2200</v>
      </c>
    </row>
    <row r="33" spans="8:26" x14ac:dyDescent="0.5">
      <c r="H33" s="140">
        <v>2047</v>
      </c>
      <c r="I33" s="146">
        <f>CONF_Library!O35</f>
        <v>476</v>
      </c>
      <c r="J33" s="156">
        <f>CONF_Library!P35</f>
        <v>300</v>
      </c>
      <c r="K33" s="156">
        <f>CONF_Library!Q35</f>
        <v>400</v>
      </c>
      <c r="L33" s="148">
        <f>CONF_Library!R35</f>
        <v>449.99999999999994</v>
      </c>
      <c r="M33" s="156">
        <f>SUMIFS('Resource Annual'!$L:$L,'Resource Annual'!$I:$I,"KPCo CT",'Resource Annual'!$D:$D,$M$4,'Resource Annual'!$J:$J,$H33)</f>
        <v>125</v>
      </c>
      <c r="N33" s="156">
        <f>SUMIFS('Resource Annual'!$L:$L,'Resource Annual'!$B:$B,"Capacity Only PPA",'Resource Annual'!$D:$D,$M$4,'Resource Annual'!$J:$J,$H33)</f>
        <v>0</v>
      </c>
      <c r="O33" s="156">
        <f>SUMIFS('Resource Annual'!$L:$L,'Resource Annual'!$C:$C,O$6,'Resource Annual'!$D:$D,$M$4,'Resource Annual'!$J:$J,$H33)</f>
        <v>400</v>
      </c>
      <c r="P33" s="149">
        <f>SUMIFS('Resource Annual'!$L:$L,'Resource Annual'!$C:$C,"New*Solar",'Resource Annual'!$D:$D,$M$4,'Resource Annual'!$J:$J,$H33)</f>
        <v>2160</v>
      </c>
      <c r="R33" s="140">
        <v>2047</v>
      </c>
      <c r="S33" s="146">
        <f>CONF_Library!C35</f>
        <v>476</v>
      </c>
      <c r="T33" s="147">
        <f>CONF_Library!D35</f>
        <v>350</v>
      </c>
      <c r="U33" s="147">
        <f>CONF_Library!E35</f>
        <v>0</v>
      </c>
      <c r="V33" s="148">
        <f>CONF_Library!F35</f>
        <v>449.99999999999994</v>
      </c>
      <c r="W33" s="147">
        <f>SUMIFS('Resource Annual'!$L:$L,'Resource Annual'!$I:$I,"KPCo CT",'Resource Annual'!$D:$D,$W$4,'Resource Annual'!$J:$J,$H33)</f>
        <v>125</v>
      </c>
      <c r="X33" s="147">
        <f>SUMIFS('Resource Annual'!$L:$L,'Resource Annual'!$B:$B,"Capacity Only PPA",'Resource Annual'!$D:$D,$W$4,'Resource Annual'!$J:$J,$H33)</f>
        <v>0</v>
      </c>
      <c r="Y33" s="147">
        <f>SUMIFS('Resource Annual'!$L:$L,'Resource Annual'!$C:$C,Y$6,'Resource Annual'!$D:$D,$W$4,'Resource Annual'!$J:$J,$H33)</f>
        <v>0</v>
      </c>
      <c r="Z33" s="149">
        <f>SUMIFS('Resource Annual'!$L:$L,'Resource Annual'!$C:$C,"New*Solar",'Resource Annual'!$D:$D,$W$4,'Resource Annual'!$J:$J,$H33)</f>
        <v>2200</v>
      </c>
    </row>
    <row r="34" spans="8:26" x14ac:dyDescent="0.5">
      <c r="H34" s="140">
        <v>2048</v>
      </c>
      <c r="I34" s="146">
        <f>CONF_Library!O36</f>
        <v>476</v>
      </c>
      <c r="J34" s="156">
        <f>CONF_Library!P36</f>
        <v>300</v>
      </c>
      <c r="K34" s="156">
        <f>CONF_Library!Q36</f>
        <v>400</v>
      </c>
      <c r="L34" s="148">
        <f>CONF_Library!R36</f>
        <v>449.99999999999994</v>
      </c>
      <c r="M34" s="156">
        <f>SUMIFS('Resource Annual'!$L:$L,'Resource Annual'!$I:$I,"KPCo CT",'Resource Annual'!$D:$D,$M$4,'Resource Annual'!$J:$J,$H34)</f>
        <v>125</v>
      </c>
      <c r="N34" s="156">
        <f>SUMIFS('Resource Annual'!$L:$L,'Resource Annual'!$B:$B,"Capacity Only PPA",'Resource Annual'!$D:$D,$M$4,'Resource Annual'!$J:$J,$H34)</f>
        <v>0</v>
      </c>
      <c r="O34" s="156">
        <f>SUMIFS('Resource Annual'!$L:$L,'Resource Annual'!$C:$C,O$6,'Resource Annual'!$D:$D,$M$4,'Resource Annual'!$J:$J,$H34)</f>
        <v>400</v>
      </c>
      <c r="P34" s="149">
        <f>SUMIFS('Resource Annual'!$L:$L,'Resource Annual'!$C:$C,"New*Solar",'Resource Annual'!$D:$D,$M$4,'Resource Annual'!$J:$J,$H34)</f>
        <v>2160</v>
      </c>
      <c r="R34" s="140">
        <v>2048</v>
      </c>
      <c r="S34" s="146">
        <f>CONF_Library!C36</f>
        <v>476</v>
      </c>
      <c r="T34" s="147">
        <f>CONF_Library!D36</f>
        <v>350</v>
      </c>
      <c r="U34" s="147">
        <f>CONF_Library!E36</f>
        <v>0</v>
      </c>
      <c r="V34" s="148">
        <f>CONF_Library!F36</f>
        <v>449.99999999999994</v>
      </c>
      <c r="W34" s="147">
        <f>SUMIFS('Resource Annual'!$L:$L,'Resource Annual'!$I:$I,"KPCo CT",'Resource Annual'!$D:$D,$W$4,'Resource Annual'!$J:$J,$H34)</f>
        <v>125</v>
      </c>
      <c r="X34" s="147">
        <f>SUMIFS('Resource Annual'!$L:$L,'Resource Annual'!$B:$B,"Capacity Only PPA",'Resource Annual'!$D:$D,$W$4,'Resource Annual'!$J:$J,$H34)</f>
        <v>0</v>
      </c>
      <c r="Y34" s="147">
        <f>SUMIFS('Resource Annual'!$L:$L,'Resource Annual'!$C:$C,Y$6,'Resource Annual'!$D:$D,$W$4,'Resource Annual'!$J:$J,$H34)</f>
        <v>0</v>
      </c>
      <c r="Z34" s="149">
        <f>SUMIFS('Resource Annual'!$L:$L,'Resource Annual'!$C:$C,"New*Solar",'Resource Annual'!$D:$D,$W$4,'Resource Annual'!$J:$J,$H34)</f>
        <v>2200</v>
      </c>
    </row>
    <row r="35" spans="8:26" x14ac:dyDescent="0.5">
      <c r="H35" s="140">
        <v>2049</v>
      </c>
      <c r="I35" s="146">
        <f>CONF_Library!O37</f>
        <v>476</v>
      </c>
      <c r="J35" s="156">
        <f>CONF_Library!P37</f>
        <v>300</v>
      </c>
      <c r="K35" s="156">
        <f>CONF_Library!Q37</f>
        <v>400</v>
      </c>
      <c r="L35" s="148">
        <f>CONF_Library!R37</f>
        <v>449.99999999999994</v>
      </c>
      <c r="M35" s="156">
        <f>SUMIFS('Resource Annual'!$L:$L,'Resource Annual'!$I:$I,"KPCo CT",'Resource Annual'!$D:$D,$M$4,'Resource Annual'!$J:$J,$H35)</f>
        <v>125</v>
      </c>
      <c r="N35" s="156">
        <f>SUMIFS('Resource Annual'!$L:$L,'Resource Annual'!$B:$B,"Capacity Only PPA",'Resource Annual'!$D:$D,$M$4,'Resource Annual'!$J:$J,$H35)</f>
        <v>0</v>
      </c>
      <c r="O35" s="156">
        <f>SUMIFS('Resource Annual'!$L:$L,'Resource Annual'!$C:$C,O$6,'Resource Annual'!$D:$D,$M$4,'Resource Annual'!$J:$J,$H35)</f>
        <v>1000</v>
      </c>
      <c r="P35" s="149">
        <f>SUMIFS('Resource Annual'!$L:$L,'Resource Annual'!$C:$C,"New*Solar",'Resource Annual'!$D:$D,$M$4,'Resource Annual'!$J:$J,$H35)</f>
        <v>2160</v>
      </c>
      <c r="R35" s="140">
        <v>2049</v>
      </c>
      <c r="S35" s="146">
        <f>CONF_Library!C37</f>
        <v>476</v>
      </c>
      <c r="T35" s="147">
        <f>CONF_Library!D37</f>
        <v>350</v>
      </c>
      <c r="U35" s="147">
        <f>CONF_Library!E37</f>
        <v>0</v>
      </c>
      <c r="V35" s="148">
        <f>CONF_Library!F37</f>
        <v>449.99999999999994</v>
      </c>
      <c r="W35" s="147">
        <f>SUMIFS('Resource Annual'!$L:$L,'Resource Annual'!$I:$I,"KPCo CT",'Resource Annual'!$D:$D,$W$4,'Resource Annual'!$J:$J,$H35)</f>
        <v>125</v>
      </c>
      <c r="X35" s="147">
        <f>SUMIFS('Resource Annual'!$L:$L,'Resource Annual'!$B:$B,"Capacity Only PPA",'Resource Annual'!$D:$D,$W$4,'Resource Annual'!$J:$J,$H35)</f>
        <v>0</v>
      </c>
      <c r="Y35" s="147">
        <f>SUMIFS('Resource Annual'!$L:$L,'Resource Annual'!$C:$C,Y$6,'Resource Annual'!$D:$D,$W$4,'Resource Annual'!$J:$J,$H35)</f>
        <v>0</v>
      </c>
      <c r="Z35" s="149">
        <f>SUMIFS('Resource Annual'!$L:$L,'Resource Annual'!$C:$C,"New*Solar",'Resource Annual'!$D:$D,$W$4,'Resource Annual'!$J:$J,$H35)</f>
        <v>2200</v>
      </c>
    </row>
    <row r="36" spans="8:26" ht="18.600000000000001" thickBot="1" x14ac:dyDescent="0.55000000000000004">
      <c r="H36" s="150">
        <v>2050</v>
      </c>
      <c r="I36" s="151">
        <f>CONF_Library!O38</f>
        <v>476</v>
      </c>
      <c r="J36" s="152">
        <f>CONF_Library!P38</f>
        <v>300</v>
      </c>
      <c r="K36" s="152">
        <f>CONF_Library!Q38</f>
        <v>400</v>
      </c>
      <c r="L36" s="153">
        <f>CONF_Library!R38</f>
        <v>449.99999999999994</v>
      </c>
      <c r="M36" s="152">
        <f>SUMIFS('Resource Annual'!$L:$L,'Resource Annual'!$I:$I,"KPCo CT",'Resource Annual'!$D:$D,$M$4,'Resource Annual'!$J:$J,$H36)</f>
        <v>125</v>
      </c>
      <c r="N36" s="152">
        <f>SUMIFS('Resource Annual'!$L:$L,'Resource Annual'!$B:$B,"Capacity Only PPA",'Resource Annual'!$D:$D,$M$4,'Resource Annual'!$J:$J,$H36)</f>
        <v>0</v>
      </c>
      <c r="O36" s="152">
        <f>SUMIFS('Resource Annual'!$L:$L,'Resource Annual'!$C:$C,O$6,'Resource Annual'!$D:$D,$M$4,'Resource Annual'!$J:$J,$H36)</f>
        <v>1300</v>
      </c>
      <c r="P36" s="154">
        <f>SUMIFS('Resource Annual'!$L:$L,'Resource Annual'!$C:$C,"New*Solar",'Resource Annual'!$D:$D,$M$4,'Resource Annual'!$J:$J,$H36)</f>
        <v>2160</v>
      </c>
      <c r="R36" s="150">
        <v>2050</v>
      </c>
      <c r="S36" s="151">
        <f>CONF_Library!C38</f>
        <v>476</v>
      </c>
      <c r="T36" s="152">
        <f>CONF_Library!D38</f>
        <v>350</v>
      </c>
      <c r="U36" s="152">
        <f>CONF_Library!E38</f>
        <v>0</v>
      </c>
      <c r="V36" s="153">
        <f>CONF_Library!F38</f>
        <v>449.99999999999994</v>
      </c>
      <c r="W36" s="152">
        <f>SUMIFS('Resource Annual'!$L:$L,'Resource Annual'!$I:$I,"KPCo CT",'Resource Annual'!$D:$D,$W$4,'Resource Annual'!$J:$J,$H36)</f>
        <v>125</v>
      </c>
      <c r="X36" s="152">
        <f>SUMIFS('Resource Annual'!$L:$L,'Resource Annual'!$B:$B,"Capacity Only PPA",'Resource Annual'!$D:$D,$W$4,'Resource Annual'!$J:$J,$H36)</f>
        <v>0</v>
      </c>
      <c r="Y36" s="152">
        <f>SUMIFS('Resource Annual'!$L:$L,'Resource Annual'!$C:$C,Y$6,'Resource Annual'!$D:$D,$W$4,'Resource Annual'!$J:$J,$H36)</f>
        <v>0</v>
      </c>
      <c r="Z36" s="154">
        <f>SUMIFS('Resource Annual'!$L:$L,'Resource Annual'!$C:$C,"New*Solar",'Resource Annual'!$D:$D,$W$4,'Resource Annual'!$J:$J,$H36)</f>
        <v>2200</v>
      </c>
    </row>
  </sheetData>
  <mergeCells count="11">
    <mergeCell ref="C4:F4"/>
    <mergeCell ref="I4:L4"/>
    <mergeCell ref="I5:L5"/>
    <mergeCell ref="M4:P4"/>
    <mergeCell ref="M5:P5"/>
    <mergeCell ref="H3:P3"/>
    <mergeCell ref="R3:Z3"/>
    <mergeCell ref="S4:V4"/>
    <mergeCell ref="W4:Z4"/>
    <mergeCell ref="S5:V5"/>
    <mergeCell ref="W5:Z5"/>
  </mergeCells>
  <dataValidations count="1">
    <dataValidation type="list" allowBlank="1" showInputMessage="1" showErrorMessage="1" sqref="B2" xr:uid="{F58ECBDB-0520-4198-9670-222D685601B3}">
      <formula1>"ATB, Dominion"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5081C-8C50-476D-9680-0E8D1F3D346E}">
  <sheetPr>
    <tabColor theme="5" tint="0.59999389629810485"/>
  </sheetPr>
  <dimension ref="B2:CD35"/>
  <sheetViews>
    <sheetView topLeftCell="A19" zoomScale="70" zoomScaleNormal="70" workbookViewId="0">
      <selection activeCell="AN45" sqref="AN45"/>
    </sheetView>
  </sheetViews>
  <sheetFormatPr defaultColWidth="8.77734375" defaultRowHeight="18" x14ac:dyDescent="0.5"/>
  <cols>
    <col min="1" max="37" width="2.6640625" style="48" customWidth="1"/>
    <col min="38" max="38" width="11" style="48" customWidth="1"/>
    <col min="39" max="39" width="10.77734375" style="48" bestFit="1" customWidth="1"/>
    <col min="40" max="40" width="10.109375" style="48" customWidth="1"/>
    <col min="41" max="42" width="9.109375" style="48" bestFit="1" customWidth="1"/>
    <col min="43" max="43" width="8.44140625" style="48" customWidth="1"/>
    <col min="44" max="44" width="9" style="48" bestFit="1" customWidth="1"/>
    <col min="45" max="45" width="8" style="48" bestFit="1" customWidth="1"/>
    <col min="46" max="46" width="9.109375" style="48" bestFit="1" customWidth="1"/>
    <col min="47" max="47" width="8.21875" style="48" bestFit="1" customWidth="1"/>
    <col min="48" max="48" width="15.88671875" style="48" bestFit="1" customWidth="1"/>
    <col min="49" max="49" width="16.44140625" style="48" bestFit="1" customWidth="1"/>
    <col min="50" max="50" width="16.44140625" style="48" customWidth="1"/>
    <col min="51" max="51" width="25.77734375" style="48" bestFit="1" customWidth="1"/>
    <col min="52" max="53" width="16.44140625" style="33" customWidth="1"/>
    <col min="54" max="54" width="2.6640625" style="48" customWidth="1"/>
    <col min="55" max="56" width="8.77734375" style="48"/>
    <col min="57" max="57" width="9.109375" style="48" bestFit="1" customWidth="1"/>
    <col min="58" max="60" width="8.77734375" style="48"/>
    <col min="61" max="61" width="12.5546875" style="48" bestFit="1" customWidth="1"/>
    <col min="62" max="62" width="9.77734375" style="48" bestFit="1" customWidth="1"/>
    <col min="63" max="63" width="15.88671875" style="48" bestFit="1" customWidth="1"/>
    <col min="64" max="64" width="15.5546875" style="48" bestFit="1" customWidth="1"/>
    <col min="65" max="65" width="15.33203125" style="48" bestFit="1" customWidth="1"/>
    <col min="66" max="66" width="16.33203125" style="48" bestFit="1" customWidth="1"/>
    <col min="67" max="67" width="16.33203125" style="119" customWidth="1"/>
    <col min="68" max="68" width="2.6640625" style="48" customWidth="1"/>
    <col min="69" max="80" width="8.77734375" style="48"/>
    <col min="81" max="81" width="16.33203125" style="119" customWidth="1"/>
    <col min="82" max="16384" width="8.77734375" style="48"/>
  </cols>
  <sheetData>
    <row r="2" spans="2:82" ht="21" x14ac:dyDescent="0.6">
      <c r="AL2" s="16" t="s">
        <v>410</v>
      </c>
      <c r="AM2" s="16"/>
    </row>
    <row r="3" spans="2:82" ht="16.5" x14ac:dyDescent="0.5">
      <c r="B3" s="48" t="s">
        <v>11</v>
      </c>
      <c r="AN3" s="192" t="s">
        <v>11</v>
      </c>
      <c r="AO3" s="192"/>
      <c r="AP3" s="192"/>
      <c r="AQ3" s="192"/>
      <c r="AR3" s="192"/>
      <c r="AS3" s="192"/>
      <c r="AT3" s="192"/>
      <c r="AU3" s="192"/>
      <c r="AV3" s="192"/>
      <c r="AW3" s="192"/>
      <c r="AX3" s="66"/>
      <c r="AY3" s="66"/>
      <c r="AZ3" s="34"/>
      <c r="BA3" s="34"/>
      <c r="BC3" s="192" t="s">
        <v>8</v>
      </c>
      <c r="BD3" s="192"/>
      <c r="BE3" s="192"/>
      <c r="BF3" s="192"/>
      <c r="BG3" s="192"/>
      <c r="BH3" s="192"/>
      <c r="BI3" s="192"/>
      <c r="BJ3" s="192"/>
      <c r="BK3" s="192"/>
      <c r="BL3" s="192"/>
      <c r="BM3" s="192"/>
      <c r="BN3" s="192"/>
      <c r="BO3" s="120"/>
      <c r="BQ3" s="192" t="s">
        <v>9</v>
      </c>
      <c r="BR3" s="192"/>
      <c r="BS3" s="192"/>
      <c r="BT3" s="192"/>
      <c r="BU3" s="192"/>
      <c r="BV3" s="192"/>
      <c r="BW3" s="192"/>
      <c r="BX3" s="192"/>
      <c r="BY3" s="192"/>
      <c r="BZ3" s="192"/>
      <c r="CA3" s="192"/>
      <c r="CB3" s="192"/>
      <c r="CC3" s="120"/>
    </row>
    <row r="4" spans="2:82" s="46" customFormat="1" ht="16.5" x14ac:dyDescent="0.5">
      <c r="AM4" s="46" t="s">
        <v>163</v>
      </c>
      <c r="AN4" s="46" t="s">
        <v>62</v>
      </c>
      <c r="AO4" s="46" t="s">
        <v>63</v>
      </c>
      <c r="AP4" s="46" t="s">
        <v>52</v>
      </c>
      <c r="AQ4" s="46" t="s">
        <v>64</v>
      </c>
      <c r="AR4" s="46" t="s">
        <v>65</v>
      </c>
      <c r="AS4" s="46" t="s">
        <v>66</v>
      </c>
      <c r="AT4" s="46" t="s">
        <v>68</v>
      </c>
      <c r="AU4" s="46" t="s">
        <v>67</v>
      </c>
      <c r="AV4" s="46" t="s">
        <v>69</v>
      </c>
      <c r="AW4" s="46" t="s">
        <v>53</v>
      </c>
      <c r="AX4" s="46" t="s">
        <v>162</v>
      </c>
      <c r="AY4" s="46" t="s">
        <v>313</v>
      </c>
      <c r="AZ4" s="35" t="s">
        <v>158</v>
      </c>
      <c r="BA4" s="35" t="s">
        <v>157</v>
      </c>
      <c r="BC4" s="46" t="s">
        <v>62</v>
      </c>
      <c r="BD4" s="46" t="s">
        <v>63</v>
      </c>
      <c r="BE4" s="46" t="s">
        <v>52</v>
      </c>
      <c r="BF4" s="46" t="s">
        <v>64</v>
      </c>
      <c r="BG4" s="46" t="s">
        <v>65</v>
      </c>
      <c r="BH4" s="46" t="s">
        <v>66</v>
      </c>
      <c r="BI4" s="46" t="s">
        <v>54</v>
      </c>
      <c r="BJ4" s="46" t="s">
        <v>55</v>
      </c>
      <c r="BK4" s="46" t="s">
        <v>69</v>
      </c>
      <c r="BL4" s="46" t="s">
        <v>56</v>
      </c>
      <c r="BM4" s="46" t="s">
        <v>70</v>
      </c>
      <c r="BN4" s="46" t="s">
        <v>53</v>
      </c>
      <c r="BO4" s="46" t="s">
        <v>404</v>
      </c>
      <c r="BQ4" s="46" t="s">
        <v>62</v>
      </c>
      <c r="BR4" s="46" t="s">
        <v>63</v>
      </c>
      <c r="BS4" s="46" t="s">
        <v>52</v>
      </c>
      <c r="BT4" s="46" t="s">
        <v>64</v>
      </c>
      <c r="BU4" s="46" t="s">
        <v>65</v>
      </c>
      <c r="BV4" s="46" t="s">
        <v>66</v>
      </c>
      <c r="BW4" s="46" t="s">
        <v>54</v>
      </c>
      <c r="BX4" s="46" t="s">
        <v>55</v>
      </c>
      <c r="BY4" s="46" t="s">
        <v>69</v>
      </c>
      <c r="BZ4" s="46" t="s">
        <v>56</v>
      </c>
      <c r="CA4" s="46" t="s">
        <v>70</v>
      </c>
      <c r="CB4" s="46" t="s">
        <v>53</v>
      </c>
      <c r="CC4" s="46" t="s">
        <v>404</v>
      </c>
      <c r="CD4" s="46" t="s">
        <v>168</v>
      </c>
    </row>
    <row r="5" spans="2:82" ht="16.5" x14ac:dyDescent="0.5">
      <c r="AL5" s="48">
        <v>2021</v>
      </c>
      <c r="AM5" s="15">
        <f>SUMIFS('Area Annual'!M:M,'Area Annual'!A:A,$AL$2,'Area Annual'!E:E,AL5)</f>
        <v>5586.1985473632803</v>
      </c>
      <c r="AN5" s="15">
        <f>SUMIFS('Resource Annual'!$O:$O,'Resource Annual'!$D:$D,$AL$2,'Resource Annual'!$A:$A,AN$4,'Resource Annual'!$J:$J,$AL5)</f>
        <v>0</v>
      </c>
      <c r="AO5" s="15">
        <f>SUMIFS('Resource Annual'!$O:$O,'Resource Annual'!$D:$D,$AL$2,'Resource Annual'!$A:$A,AO$4,'Resource Annual'!$J:$J,$AL5)</f>
        <v>4018.2993125915459</v>
      </c>
      <c r="AP5" s="15">
        <f>SUMIFS('Resource Annual'!$O:$O,'Resource Annual'!$D:$D,$AL$2,'Resource Annual'!$A:$A,AP$4,'Resource Annual'!$J:$J,$AL5)</f>
        <v>190.83677673339801</v>
      </c>
      <c r="AQ5" s="15">
        <f>SUMIFS('Resource Annual'!$O:$O,'Resource Annual'!$D:$D,$AL$2,'Resource Annual'!$A:$A,AQ$4,'Resource Annual'!$J:$J,$AL5)</f>
        <v>0</v>
      </c>
      <c r="AR5" s="15">
        <f>SUMIFS('Resource Annual'!$O:$O,'Resource Annual'!$D:$D,$AL$2,'Resource Annual'!$A:$A,AR$4,'Resource Annual'!$J:$J,$AL5)</f>
        <v>0</v>
      </c>
      <c r="AS5" s="15">
        <f>SUMIFS('Resource Annual'!$O:$O,'Resource Annual'!$D:$D,$AL$2,'Resource Annual'!$A:$A,AS$4,'Resource Annual'!$J:$J,$AL5)</f>
        <v>0</v>
      </c>
      <c r="AT5" s="15">
        <f>SUMIFS('Resource Annual'!$O:$O,'Resource Annual'!$D:$D,$AL$2,'Resource Annual'!$A:$A,AT$4,'Resource Annual'!$J:$J,$AL5)</f>
        <v>0</v>
      </c>
      <c r="AU5" s="15">
        <f>SUMIFS('Resource Annual'!$O:$O,'Resource Annual'!$D:$D,$AL$2,'Resource Annual'!$A:$A,AU$4,'Resource Annual'!$J:$J,$AL5)</f>
        <v>0</v>
      </c>
      <c r="AV5" s="15">
        <f>SUMIFS('Resource Annual'!$O:$O,'Resource Annual'!$D:$D,$AL$2,'Resource Annual'!$A:$A,AV$4,'Resource Annual'!$J:$J,$AL5)</f>
        <v>0</v>
      </c>
      <c r="AW5" s="15">
        <f>SUMIFS('Resource Annual'!$O:$O,'Resource Annual'!$D:$D,$AL$2,'Resource Annual'!$A:$A,AW$4,'Resource Annual'!$J:$J,$AL5)</f>
        <v>0</v>
      </c>
      <c r="AX5" s="15">
        <f t="shared" ref="AX5:AX15" si="0">BA5-AZ5</f>
        <v>1377.0630683898889</v>
      </c>
      <c r="AY5" s="15">
        <f>IF(AX5&gt;0,AX5,0)</f>
        <v>1377.0630683898889</v>
      </c>
      <c r="AZ5" s="36">
        <f>SUMIFS('Area Annual'!$N:$N,'Area Annual'!$A:$A,$AL$2,'Area Annual'!$E:$E,$AL5,'Area Annual'!$D:$D,"KPCO")</f>
        <v>232.27867175266101</v>
      </c>
      <c r="BA5" s="36">
        <f>SUMIFS('Area Annual'!$O:$O,'Area Annual'!$A:$A,$AL$2,'Area Annual'!$E:$E,$AL5,'Area Annual'!$D:$D,"KPCO")</f>
        <v>1609.34174014255</v>
      </c>
      <c r="BC5" s="15">
        <f>SUMIFS('Resource Annual'!$L:$L,'Resource Annual'!$D:$D,$AL$2,'Resource Annual'!$B:$B,BC$4,'Resource Annual'!$J:$J,$AL5)</f>
        <v>0</v>
      </c>
      <c r="BD5" s="15">
        <f>SUMIFS('Resource Annual'!$L:$L,'Resource Annual'!$D:$D,$AL$2,'Resource Annual'!$B:$B,BD$4,'Resource Annual'!$J:$J,$AL5)</f>
        <v>1172</v>
      </c>
      <c r="BE5" s="15">
        <f>SUMIFS('Resource Annual'!$L:$L,'Resource Annual'!$D:$D,$AL$2,'Resource Annual'!$B:$B,BE$4,'Resource Annual'!$J:$J,$AL5)</f>
        <v>295</v>
      </c>
      <c r="BF5" s="15">
        <f>SUMIFS('Resource Annual'!$L:$L,'Resource Annual'!$D:$D,$AL$2,'Resource Annual'!$B:$B,BF$4,'Resource Annual'!$J:$J,$AL5)</f>
        <v>0</v>
      </c>
      <c r="BG5" s="15">
        <f>SUMIFS('Resource Annual'!$L:$L,'Resource Annual'!$D:$D,$AL$2,'Resource Annual'!$B:$B,BG$4,'Resource Annual'!$J:$J,$AL5)</f>
        <v>0</v>
      </c>
      <c r="BH5" s="15">
        <f>SUMIFS('Resource Annual'!$L:$L,'Resource Annual'!$D:$D,$AL$2,'Resource Annual'!$B:$B,BH$4,'Resource Annual'!$J:$J,$AL5)</f>
        <v>0</v>
      </c>
      <c r="BI5" s="15">
        <f>SUMIFS('Resource Annual'!$L:$L,'Resource Annual'!$D:$D,$AL$2,'Resource Annual'!$B:$B,BI$4,'Resource Annual'!$J:$J,$AL5)</f>
        <v>0</v>
      </c>
      <c r="BJ5" s="15">
        <f>SUMIFS('Resource Annual'!$L:$L,'Resource Annual'!$D:$D,$AL$2,'Resource Annual'!$B:$B,BJ$4,'Resource Annual'!$J:$J,$AL5)</f>
        <v>0</v>
      </c>
      <c r="BK5" s="15">
        <f>SUMIFS('Resource Annual'!$L:$L,'Resource Annual'!$D:$D,$AL$2,'Resource Annual'!$B:$B,BK$4,'Resource Annual'!$J:$J,$AL5)</f>
        <v>0</v>
      </c>
      <c r="BL5" s="15">
        <f>SUMIFS('Resource Annual'!$L:$L,'Resource Annual'!$D:$D,$AL$2,'Resource Annual'!$B:$B,BL$4,'Resource Annual'!$J:$J,$AL5)</f>
        <v>0</v>
      </c>
      <c r="BM5" s="15">
        <f>SUMIFS('Resource Annual'!$L:$L,'Resource Annual'!$D:$D,$AL$2,'Resource Annual'!$B:$B,BM$4,'Resource Annual'!$J:$J,$AL5)</f>
        <v>0</v>
      </c>
      <c r="BN5" s="15">
        <f>SUMIFS('Resource Annual'!$L:$L,'Resource Annual'!$D:$D,$AL$2,'Resource Annual'!$B:$B,BN$4,'Resource Annual'!$J:$J,$AL5)</f>
        <v>0</v>
      </c>
      <c r="BO5" s="15">
        <f>SUMIFS('Resource Annual'!$L:$L,'Resource Annual'!$D:$D,$AL$2,'Resource Annual'!$B:$B,BO$4,'Resource Annual'!$J:$J,$AL5)</f>
        <v>0</v>
      </c>
      <c r="BQ5" s="15">
        <f>SUMIFS('Resource Annual'!$M:$M,'Resource Annual'!$D:$D,$AL$2,'Resource Annual'!$B:$B,BQ$4,'Resource Annual'!$J:$J,$AL5)</f>
        <v>0</v>
      </c>
      <c r="BR5" s="15">
        <f>SUMIFS('Resource Annual'!$M:$M,'Resource Annual'!$D:$D,$AL$2,'Resource Annual'!$B:$B,BR$4,'Resource Annual'!$J:$J,$AL5)</f>
        <v>1172</v>
      </c>
      <c r="BS5" s="15">
        <f>SUMIFS('Resource Annual'!$M:$M,'Resource Annual'!$D:$D,$AL$2,'Resource Annual'!$B:$B,BS$4,'Resource Annual'!$J:$J,$AL5)</f>
        <v>295</v>
      </c>
      <c r="BT5" s="15">
        <f>SUMIFS('Resource Annual'!$M:$M,'Resource Annual'!$D:$D,$AL$2,'Resource Annual'!$B:$B,BT$4,'Resource Annual'!$J:$J,$AL5)</f>
        <v>0</v>
      </c>
      <c r="BU5" s="15">
        <f>SUMIFS('Resource Annual'!$M:$M,'Resource Annual'!$D:$D,$AL$2,'Resource Annual'!$B:$B,BU$4,'Resource Annual'!$J:$J,$AL5)</f>
        <v>0</v>
      </c>
      <c r="BV5" s="15">
        <f>SUMIFS('Resource Annual'!$M:$M,'Resource Annual'!$D:$D,$AL$2,'Resource Annual'!$B:$B,BV$4,'Resource Annual'!$J:$J,$AL5)</f>
        <v>0</v>
      </c>
      <c r="BW5" s="15">
        <f>SUMIFS('Resource Annual'!$M:$M,'Resource Annual'!$D:$D,$AL$2,'Resource Annual'!$B:$B,BW$4,'Resource Annual'!$J:$J,$AL5)</f>
        <v>0</v>
      </c>
      <c r="BX5" s="15">
        <f>SUMIFS('Resource Annual'!$M:$M,'Resource Annual'!$D:$D,$AL$2,'Resource Annual'!$B:$B,BX$4,'Resource Annual'!$J:$J,$AL5)</f>
        <v>0</v>
      </c>
      <c r="BY5" s="15">
        <f>SUMIFS('Resource Annual'!$M:$M,'Resource Annual'!$D:$D,$AL$2,'Resource Annual'!$B:$B,BY$4,'Resource Annual'!$J:$J,$AL5)</f>
        <v>0</v>
      </c>
      <c r="BZ5" s="15">
        <f>SUMIFS('Resource Annual'!$M:$M,'Resource Annual'!$D:$D,$AL$2,'Resource Annual'!$B:$B,BZ$4,'Resource Annual'!$J:$J,$AL5)</f>
        <v>0</v>
      </c>
      <c r="CA5" s="15">
        <f>SUMIFS('Resource Annual'!$M:$M,'Resource Annual'!$D:$D,$AL$2,'Resource Annual'!$B:$B,CA$4,'Resource Annual'!$J:$J,$AL5)</f>
        <v>0</v>
      </c>
      <c r="CB5" s="15">
        <f>SUMIFS('Resource Annual'!$M:$M,'Resource Annual'!$D:$D,$AL$2,'Resource Annual'!$B:$B,CB$4,'Resource Annual'!$J:$J,$AL5)</f>
        <v>0</v>
      </c>
      <c r="CC5" s="15">
        <f>SUMIFS('Resource Annual'!$M:$M,'Resource Annual'!$D:$D,$AL$2,'Resource Annual'!$B:$B,CC$4,'Resource Annual'!$J:$J,$AL5)</f>
        <v>0</v>
      </c>
      <c r="CD5" s="15">
        <f>SUMIFS('Area Annual'!F:F,'Area Annual'!E:E,AL5,'Area Annual'!A:A,$AL$2)</f>
        <v>955.49041748046898</v>
      </c>
    </row>
    <row r="6" spans="2:82" ht="16.5" x14ac:dyDescent="0.5">
      <c r="AL6" s="48">
        <v>2022</v>
      </c>
      <c r="AM6" s="15">
        <f>SUMIFS('Area Annual'!M:M,'Area Annual'!A:A,$AL$2,'Area Annual'!E:E,AL6)</f>
        <v>5653.7536621093795</v>
      </c>
      <c r="AN6" s="15">
        <f>SUMIFS('Resource Annual'!$O:$O,'Resource Annual'!$D:$D,$AL$2,'Resource Annual'!$A:$A,AN$4,'Resource Annual'!$J:$J,$AL6)</f>
        <v>0</v>
      </c>
      <c r="AO6" s="15">
        <f>SUMIFS('Resource Annual'!$O:$O,'Resource Annual'!$D:$D,$AL$2,'Resource Annual'!$A:$A,AO$4,'Resource Annual'!$J:$J,$AL6)</f>
        <v>3086.4021987915044</v>
      </c>
      <c r="AP6" s="15">
        <f>SUMIFS('Resource Annual'!$O:$O,'Resource Annual'!$D:$D,$AL$2,'Resource Annual'!$A:$A,AP$4,'Resource Annual'!$J:$J,$AL6)</f>
        <v>377.33641815185501</v>
      </c>
      <c r="AQ6" s="15">
        <f>SUMIFS('Resource Annual'!$O:$O,'Resource Annual'!$D:$D,$AL$2,'Resource Annual'!$A:$A,AQ$4,'Resource Annual'!$J:$J,$AL6)</f>
        <v>0</v>
      </c>
      <c r="AR6" s="15">
        <f>SUMIFS('Resource Annual'!$O:$O,'Resource Annual'!$D:$D,$AL$2,'Resource Annual'!$A:$A,AR$4,'Resource Annual'!$J:$J,$AL6)</f>
        <v>0</v>
      </c>
      <c r="AS6" s="15">
        <f>SUMIFS('Resource Annual'!$O:$O,'Resource Annual'!$D:$D,$AL$2,'Resource Annual'!$A:$A,AS$4,'Resource Annual'!$J:$J,$AL6)</f>
        <v>0</v>
      </c>
      <c r="AT6" s="15">
        <f>SUMIFS('Resource Annual'!$O:$O,'Resource Annual'!$D:$D,$AL$2,'Resource Annual'!$A:$A,AT$4,'Resource Annual'!$J:$J,$AL6)</f>
        <v>0</v>
      </c>
      <c r="AU6" s="15">
        <f>SUMIFS('Resource Annual'!$O:$O,'Resource Annual'!$D:$D,$AL$2,'Resource Annual'!$A:$A,AU$4,'Resource Annual'!$J:$J,$AL6)</f>
        <v>0</v>
      </c>
      <c r="AV6" s="15">
        <f>SUMIFS('Resource Annual'!$O:$O,'Resource Annual'!$D:$D,$AL$2,'Resource Annual'!$A:$A,AV$4,'Resource Annual'!$J:$J,$AL6)</f>
        <v>0</v>
      </c>
      <c r="AW6" s="15">
        <f>SUMIFS('Resource Annual'!$O:$O,'Resource Annual'!$D:$D,$AL$2,'Resource Annual'!$A:$A,AW$4,'Resource Annual'!$J:$J,$AL6)</f>
        <v>0</v>
      </c>
      <c r="AX6" s="15">
        <f t="shared" si="0"/>
        <v>2190.0158004760697</v>
      </c>
      <c r="AY6" s="15">
        <f t="shared" ref="AY6:AY34" si="1">IF(AX6&gt;0,AX6,0)</f>
        <v>2190.0158004760697</v>
      </c>
      <c r="AZ6" s="36">
        <f>SUMIFS('Area Annual'!$N:$N,'Area Annual'!$A:$A,$AL$2,'Area Annual'!$E:$E,$AL6,'Area Annual'!$D:$D,"KPCO")</f>
        <v>132.92771923542</v>
      </c>
      <c r="BA6" s="36">
        <f>SUMIFS('Area Annual'!$O:$O,'Area Annual'!$A:$A,$AL$2,'Area Annual'!$E:$E,$AL6,'Area Annual'!$D:$D,"KPCO")</f>
        <v>2322.9435197114899</v>
      </c>
      <c r="BC6" s="15">
        <f>SUMIFS('Resource Annual'!$L:$L,'Resource Annual'!$D:$D,$AL$2,'Resource Annual'!$B:$B,BC$4,'Resource Annual'!$J:$J,$AL6)</f>
        <v>0</v>
      </c>
      <c r="BD6" s="15">
        <f>SUMIFS('Resource Annual'!$L:$L,'Resource Annual'!$D:$D,$AL$2,'Resource Annual'!$B:$B,BD$4,'Resource Annual'!$J:$J,$AL6)</f>
        <v>977</v>
      </c>
      <c r="BE6" s="15">
        <f>SUMIFS('Resource Annual'!$L:$L,'Resource Annual'!$D:$D,$AL$2,'Resource Annual'!$B:$B,BE$4,'Resource Annual'!$J:$J,$AL6)</f>
        <v>295</v>
      </c>
      <c r="BF6" s="15">
        <f>SUMIFS('Resource Annual'!$L:$L,'Resource Annual'!$D:$D,$AL$2,'Resource Annual'!$B:$B,BF$4,'Resource Annual'!$J:$J,$AL6)</f>
        <v>0</v>
      </c>
      <c r="BG6" s="15">
        <f>SUMIFS('Resource Annual'!$L:$L,'Resource Annual'!$D:$D,$AL$2,'Resource Annual'!$B:$B,BG$4,'Resource Annual'!$J:$J,$AL6)</f>
        <v>0</v>
      </c>
      <c r="BH6" s="15">
        <f>SUMIFS('Resource Annual'!$L:$L,'Resource Annual'!$D:$D,$AL$2,'Resource Annual'!$B:$B,BH$4,'Resource Annual'!$J:$J,$AL6)</f>
        <v>0</v>
      </c>
      <c r="BI6" s="15">
        <f>SUMIFS('Resource Annual'!$L:$L,'Resource Annual'!$D:$D,$AL$2,'Resource Annual'!$B:$B,BI$4,'Resource Annual'!$J:$J,$AL6)</f>
        <v>0</v>
      </c>
      <c r="BJ6" s="15">
        <f>SUMIFS('Resource Annual'!$L:$L,'Resource Annual'!$D:$D,$AL$2,'Resource Annual'!$B:$B,BJ$4,'Resource Annual'!$J:$J,$AL6)</f>
        <v>0</v>
      </c>
      <c r="BK6" s="15">
        <f>SUMIFS('Resource Annual'!$L:$L,'Resource Annual'!$D:$D,$AL$2,'Resource Annual'!$B:$B,BK$4,'Resource Annual'!$J:$J,$AL6)</f>
        <v>0</v>
      </c>
      <c r="BL6" s="15">
        <f>SUMIFS('Resource Annual'!$L:$L,'Resource Annual'!$D:$D,$AL$2,'Resource Annual'!$B:$B,BL$4,'Resource Annual'!$J:$J,$AL6)</f>
        <v>0</v>
      </c>
      <c r="BM6" s="15">
        <f>SUMIFS('Resource Annual'!$L:$L,'Resource Annual'!$D:$D,$AL$2,'Resource Annual'!$B:$B,BM$4,'Resource Annual'!$J:$J,$AL6)</f>
        <v>0</v>
      </c>
      <c r="BN6" s="15">
        <f>SUMIFS('Resource Annual'!$L:$L,'Resource Annual'!$D:$D,$AL$2,'Resource Annual'!$B:$B,BN$4,'Resource Annual'!$J:$J,$AL6)</f>
        <v>0</v>
      </c>
      <c r="BO6" s="15">
        <f>SUMIFS('Resource Annual'!$L:$L,'Resource Annual'!$D:$D,$AL$2,'Resource Annual'!$B:$B,BO$4,'Resource Annual'!$J:$J,$AL6)</f>
        <v>0</v>
      </c>
      <c r="BQ6" s="15">
        <f>SUMIFS('Resource Annual'!$M:$M,'Resource Annual'!$D:$D,$AL$2,'Resource Annual'!$B:$B,BQ$4,'Resource Annual'!$J:$J,$AL6)</f>
        <v>0</v>
      </c>
      <c r="BR6" s="15">
        <f>SUMIFS('Resource Annual'!$M:$M,'Resource Annual'!$D:$D,$AL$2,'Resource Annual'!$B:$B,BR$4,'Resource Annual'!$J:$J,$AL6)</f>
        <v>977</v>
      </c>
      <c r="BS6" s="15">
        <f>SUMIFS('Resource Annual'!$M:$M,'Resource Annual'!$D:$D,$AL$2,'Resource Annual'!$B:$B,BS$4,'Resource Annual'!$J:$J,$AL6)</f>
        <v>295</v>
      </c>
      <c r="BT6" s="15">
        <f>SUMIFS('Resource Annual'!$M:$M,'Resource Annual'!$D:$D,$AL$2,'Resource Annual'!$B:$B,BT$4,'Resource Annual'!$J:$J,$AL6)</f>
        <v>0</v>
      </c>
      <c r="BU6" s="15">
        <f>SUMIFS('Resource Annual'!$M:$M,'Resource Annual'!$D:$D,$AL$2,'Resource Annual'!$B:$B,BU$4,'Resource Annual'!$J:$J,$AL6)</f>
        <v>0</v>
      </c>
      <c r="BV6" s="15">
        <f>SUMIFS('Resource Annual'!$M:$M,'Resource Annual'!$D:$D,$AL$2,'Resource Annual'!$B:$B,BV$4,'Resource Annual'!$J:$J,$AL6)</f>
        <v>0</v>
      </c>
      <c r="BW6" s="15">
        <f>SUMIFS('Resource Annual'!$M:$M,'Resource Annual'!$D:$D,$AL$2,'Resource Annual'!$B:$B,BW$4,'Resource Annual'!$J:$J,$AL6)</f>
        <v>0</v>
      </c>
      <c r="BX6" s="15">
        <f>SUMIFS('Resource Annual'!$M:$M,'Resource Annual'!$D:$D,$AL$2,'Resource Annual'!$B:$B,BX$4,'Resource Annual'!$J:$J,$AL6)</f>
        <v>0</v>
      </c>
      <c r="BY6" s="15">
        <f>SUMIFS('Resource Annual'!$M:$M,'Resource Annual'!$D:$D,$AL$2,'Resource Annual'!$B:$B,BY$4,'Resource Annual'!$J:$J,$AL6)</f>
        <v>0</v>
      </c>
      <c r="BZ6" s="15">
        <f>SUMIFS('Resource Annual'!$M:$M,'Resource Annual'!$D:$D,$AL$2,'Resource Annual'!$B:$B,BZ$4,'Resource Annual'!$J:$J,$AL6)</f>
        <v>0</v>
      </c>
      <c r="CA6" s="15">
        <f>SUMIFS('Resource Annual'!$M:$M,'Resource Annual'!$D:$D,$AL$2,'Resource Annual'!$B:$B,CA$4,'Resource Annual'!$J:$J,$AL6)</f>
        <v>0</v>
      </c>
      <c r="CB6" s="15">
        <f>SUMIFS('Resource Annual'!$M:$M,'Resource Annual'!$D:$D,$AL$2,'Resource Annual'!$B:$B,CB$4,'Resource Annual'!$J:$J,$AL6)</f>
        <v>0</v>
      </c>
      <c r="CC6" s="15">
        <f>SUMIFS('Resource Annual'!$M:$M,'Resource Annual'!$D:$D,$AL$2,'Resource Annual'!$B:$B,CC$4,'Resource Annual'!$J:$J,$AL6)</f>
        <v>0</v>
      </c>
      <c r="CD6" s="15">
        <f>SUMIFS('Area Annual'!F:F,'Area Annual'!E:E,AL6,'Area Annual'!A:A,$AL$2)</f>
        <v>978.13079833984398</v>
      </c>
    </row>
    <row r="7" spans="2:82" ht="16.5" x14ac:dyDescent="0.5">
      <c r="AL7" s="48">
        <v>2023</v>
      </c>
      <c r="AM7" s="15">
        <f>SUMIFS('Area Annual'!M:M,'Area Annual'!A:A,$AL$2,'Area Annual'!E:E,AL7)</f>
        <v>5645.6453552246103</v>
      </c>
      <c r="AN7" s="15">
        <f>SUMIFS('Resource Annual'!$O:$O,'Resource Annual'!$D:$D,$AL$2,'Resource Annual'!$A:$A,AN$4,'Resource Annual'!$J:$J,$AL7)</f>
        <v>0</v>
      </c>
      <c r="AO7" s="15">
        <f>SUMIFS('Resource Annual'!$O:$O,'Resource Annual'!$D:$D,$AL$2,'Resource Annual'!$A:$A,AO$4,'Resource Annual'!$J:$J,$AL7)</f>
        <v>2249.9332199096698</v>
      </c>
      <c r="AP7" s="15">
        <f>SUMIFS('Resource Annual'!$O:$O,'Resource Annual'!$D:$D,$AL$2,'Resource Annual'!$A:$A,AP$4,'Resource Annual'!$J:$J,$AL7)</f>
        <v>472.75480651855497</v>
      </c>
      <c r="AQ7" s="15">
        <f>SUMIFS('Resource Annual'!$O:$O,'Resource Annual'!$D:$D,$AL$2,'Resource Annual'!$A:$A,AQ$4,'Resource Annual'!$J:$J,$AL7)</f>
        <v>0</v>
      </c>
      <c r="AR7" s="15">
        <f>SUMIFS('Resource Annual'!$O:$O,'Resource Annual'!$D:$D,$AL$2,'Resource Annual'!$A:$A,AR$4,'Resource Annual'!$J:$J,$AL7)</f>
        <v>0</v>
      </c>
      <c r="AS7" s="15">
        <f>SUMIFS('Resource Annual'!$O:$O,'Resource Annual'!$D:$D,$AL$2,'Resource Annual'!$A:$A,AS$4,'Resource Annual'!$J:$J,$AL7)</f>
        <v>0</v>
      </c>
      <c r="AT7" s="15">
        <f>SUMIFS('Resource Annual'!$O:$O,'Resource Annual'!$D:$D,$AL$2,'Resource Annual'!$A:$A,AT$4,'Resource Annual'!$J:$J,$AL7)</f>
        <v>232.79998588562</v>
      </c>
      <c r="AU7" s="15">
        <f>SUMIFS('Resource Annual'!$O:$O,'Resource Annual'!$D:$D,$AL$2,'Resource Annual'!$A:$A,AU$4,'Resource Annual'!$J:$J,$AL7)</f>
        <v>0</v>
      </c>
      <c r="AV7" s="15">
        <f>SUMIFS('Resource Annual'!$O:$O,'Resource Annual'!$D:$D,$AL$2,'Resource Annual'!$A:$A,AV$4,'Resource Annual'!$J:$J,$AL7)</f>
        <v>0</v>
      </c>
      <c r="AW7" s="15">
        <f>SUMIFS('Resource Annual'!$O:$O,'Resource Annual'!$D:$D,$AL$2,'Resource Annual'!$A:$A,AW$4,'Resource Annual'!$J:$J,$AL7)</f>
        <v>0</v>
      </c>
      <c r="AX7" s="15">
        <f t="shared" si="0"/>
        <v>2690.1571044921839</v>
      </c>
      <c r="AY7" s="15">
        <f t="shared" si="1"/>
        <v>2690.1571044921839</v>
      </c>
      <c r="AZ7" s="36">
        <f>SUMIFS('Area Annual'!$N:$N,'Area Annual'!$A:$A,$AL$2,'Area Annual'!$E:$E,$AL7,'Area Annual'!$D:$D,"KPCO")</f>
        <v>58.461619377136202</v>
      </c>
      <c r="BA7" s="36">
        <f>SUMIFS('Area Annual'!$O:$O,'Area Annual'!$A:$A,$AL$2,'Area Annual'!$E:$E,$AL7,'Area Annual'!$D:$D,"KPCO")</f>
        <v>2748.6187238693201</v>
      </c>
      <c r="BC7" s="15">
        <f>SUMIFS('Resource Annual'!$L:$L,'Resource Annual'!$D:$D,$AL$2,'Resource Annual'!$B:$B,BC$4,'Resource Annual'!$J:$J,$AL7)</f>
        <v>0</v>
      </c>
      <c r="BD7" s="15">
        <f>SUMIFS('Resource Annual'!$L:$L,'Resource Annual'!$D:$D,$AL$2,'Resource Annual'!$B:$B,BD$4,'Resource Annual'!$J:$J,$AL7)</f>
        <v>780</v>
      </c>
      <c r="BE7" s="15">
        <f>SUMIFS('Resource Annual'!$L:$L,'Resource Annual'!$D:$D,$AL$2,'Resource Annual'!$B:$B,BE$4,'Resource Annual'!$J:$J,$AL7)</f>
        <v>295</v>
      </c>
      <c r="BF7" s="15">
        <f>SUMIFS('Resource Annual'!$L:$L,'Resource Annual'!$D:$D,$AL$2,'Resource Annual'!$B:$B,BF$4,'Resource Annual'!$J:$J,$AL7)</f>
        <v>0</v>
      </c>
      <c r="BG7" s="15">
        <f>SUMIFS('Resource Annual'!$L:$L,'Resource Annual'!$D:$D,$AL$2,'Resource Annual'!$B:$B,BG$4,'Resource Annual'!$J:$J,$AL7)</f>
        <v>0</v>
      </c>
      <c r="BH7" s="15">
        <f>SUMIFS('Resource Annual'!$L:$L,'Resource Annual'!$D:$D,$AL$2,'Resource Annual'!$B:$B,BH$4,'Resource Annual'!$J:$J,$AL7)</f>
        <v>0</v>
      </c>
      <c r="BI7" s="15">
        <f>SUMIFS('Resource Annual'!$L:$L,'Resource Annual'!$D:$D,$AL$2,'Resource Annual'!$B:$B,BI$4,'Resource Annual'!$J:$J,$AL7)</f>
        <v>100</v>
      </c>
      <c r="BJ7" s="15">
        <f>SUMIFS('Resource Annual'!$L:$L,'Resource Annual'!$D:$D,$AL$2,'Resource Annual'!$B:$B,BJ$4,'Resource Annual'!$J:$J,$AL7)</f>
        <v>0</v>
      </c>
      <c r="BK7" s="15">
        <f>SUMIFS('Resource Annual'!$L:$L,'Resource Annual'!$D:$D,$AL$2,'Resource Annual'!$B:$B,BK$4,'Resource Annual'!$J:$J,$AL7)</f>
        <v>0</v>
      </c>
      <c r="BL7" s="15">
        <f>SUMIFS('Resource Annual'!$L:$L,'Resource Annual'!$D:$D,$AL$2,'Resource Annual'!$B:$B,BL$4,'Resource Annual'!$J:$J,$AL7)</f>
        <v>0</v>
      </c>
      <c r="BM7" s="15">
        <f>SUMIFS('Resource Annual'!$L:$L,'Resource Annual'!$D:$D,$AL$2,'Resource Annual'!$B:$B,BM$4,'Resource Annual'!$J:$J,$AL7)</f>
        <v>0</v>
      </c>
      <c r="BN7" s="15">
        <f>SUMIFS('Resource Annual'!$L:$L,'Resource Annual'!$D:$D,$AL$2,'Resource Annual'!$B:$B,BN$4,'Resource Annual'!$J:$J,$AL7)</f>
        <v>0</v>
      </c>
      <c r="BO7" s="15">
        <f>SUMIFS('Resource Annual'!$L:$L,'Resource Annual'!$D:$D,$AL$2,'Resource Annual'!$B:$B,BO$4,'Resource Annual'!$J:$J,$AL7)</f>
        <v>0</v>
      </c>
      <c r="BQ7" s="15">
        <f>SUMIFS('Resource Annual'!$M:$M,'Resource Annual'!$D:$D,$AL$2,'Resource Annual'!$B:$B,BQ$4,'Resource Annual'!$J:$J,$AL7)</f>
        <v>0</v>
      </c>
      <c r="BR7" s="15">
        <f>SUMIFS('Resource Annual'!$M:$M,'Resource Annual'!$D:$D,$AL$2,'Resource Annual'!$B:$B,BR$4,'Resource Annual'!$J:$J,$AL7)</f>
        <v>780</v>
      </c>
      <c r="BS7" s="15">
        <f>SUMIFS('Resource Annual'!$M:$M,'Resource Annual'!$D:$D,$AL$2,'Resource Annual'!$B:$B,BS$4,'Resource Annual'!$J:$J,$AL7)</f>
        <v>295</v>
      </c>
      <c r="BT7" s="15">
        <f>SUMIFS('Resource Annual'!$M:$M,'Resource Annual'!$D:$D,$AL$2,'Resource Annual'!$B:$B,BT$4,'Resource Annual'!$J:$J,$AL7)</f>
        <v>0</v>
      </c>
      <c r="BU7" s="15">
        <f>SUMIFS('Resource Annual'!$M:$M,'Resource Annual'!$D:$D,$AL$2,'Resource Annual'!$B:$B,BU$4,'Resource Annual'!$J:$J,$AL7)</f>
        <v>0</v>
      </c>
      <c r="BV7" s="15">
        <f>SUMIFS('Resource Annual'!$M:$M,'Resource Annual'!$D:$D,$AL$2,'Resource Annual'!$B:$B,BV$4,'Resource Annual'!$J:$J,$AL7)</f>
        <v>0</v>
      </c>
      <c r="BW7" s="15">
        <f>SUMIFS('Resource Annual'!$M:$M,'Resource Annual'!$D:$D,$AL$2,'Resource Annual'!$B:$B,BW$4,'Resource Annual'!$J:$J,$AL7)</f>
        <v>64</v>
      </c>
      <c r="BX7" s="15">
        <f>SUMIFS('Resource Annual'!$M:$M,'Resource Annual'!$D:$D,$AL$2,'Resource Annual'!$B:$B,BX$4,'Resource Annual'!$J:$J,$AL7)</f>
        <v>0</v>
      </c>
      <c r="BY7" s="15">
        <f>SUMIFS('Resource Annual'!$M:$M,'Resource Annual'!$D:$D,$AL$2,'Resource Annual'!$B:$B,BY$4,'Resource Annual'!$J:$J,$AL7)</f>
        <v>0</v>
      </c>
      <c r="BZ7" s="15">
        <f>SUMIFS('Resource Annual'!$M:$M,'Resource Annual'!$D:$D,$AL$2,'Resource Annual'!$B:$B,BZ$4,'Resource Annual'!$J:$J,$AL7)</f>
        <v>0</v>
      </c>
      <c r="CA7" s="15">
        <f>SUMIFS('Resource Annual'!$M:$M,'Resource Annual'!$D:$D,$AL$2,'Resource Annual'!$B:$B,CA$4,'Resource Annual'!$J:$J,$AL7)</f>
        <v>0</v>
      </c>
      <c r="CB7" s="15">
        <f>SUMIFS('Resource Annual'!$M:$M,'Resource Annual'!$D:$D,$AL$2,'Resource Annual'!$B:$B,CB$4,'Resource Annual'!$J:$J,$AL7)</f>
        <v>0</v>
      </c>
      <c r="CC7" s="15">
        <f>SUMIFS('Resource Annual'!$M:$M,'Resource Annual'!$D:$D,$AL$2,'Resource Annual'!$B:$B,CC$4,'Resource Annual'!$J:$J,$AL7)</f>
        <v>0</v>
      </c>
      <c r="CD7" s="15">
        <f>SUMIFS('Area Annual'!F:F,'Area Annual'!E:E,AL7,'Area Annual'!A:A,$AL$2)</f>
        <v>992.6220703125</v>
      </c>
    </row>
    <row r="8" spans="2:82" ht="16.5" x14ac:dyDescent="0.5">
      <c r="AL8" s="48">
        <v>2024</v>
      </c>
      <c r="AM8" s="15">
        <f>SUMIFS('Area Annual'!M:M,'Area Annual'!A:A,$AL$2,'Area Annual'!E:E,AL8)</f>
        <v>5586.3847961425799</v>
      </c>
      <c r="AN8" s="15">
        <f>SUMIFS('Resource Annual'!$O:$O,'Resource Annual'!$D:$D,$AL$2,'Resource Annual'!$A:$A,AN$4,'Resource Annual'!$J:$J,$AL8)</f>
        <v>0</v>
      </c>
      <c r="AO8" s="15">
        <f>SUMIFS('Resource Annual'!$O:$O,'Resource Annual'!$D:$D,$AL$2,'Resource Annual'!$A:$A,AO$4,'Resource Annual'!$J:$J,$AL8)</f>
        <v>2287.1534233093298</v>
      </c>
      <c r="AP8" s="15">
        <f>SUMIFS('Resource Annual'!$O:$O,'Resource Annual'!$D:$D,$AL$2,'Resource Annual'!$A:$A,AP$4,'Resource Annual'!$J:$J,$AL8)</f>
        <v>472.754829406738</v>
      </c>
      <c r="AQ8" s="15">
        <f>SUMIFS('Resource Annual'!$O:$O,'Resource Annual'!$D:$D,$AL$2,'Resource Annual'!$A:$A,AQ$4,'Resource Annual'!$J:$J,$AL8)</f>
        <v>0</v>
      </c>
      <c r="AR8" s="15">
        <f>SUMIFS('Resource Annual'!$O:$O,'Resource Annual'!$D:$D,$AL$2,'Resource Annual'!$A:$A,AR$4,'Resource Annual'!$J:$J,$AL8)</f>
        <v>0</v>
      </c>
      <c r="AS8" s="15">
        <f>SUMIFS('Resource Annual'!$O:$O,'Resource Annual'!$D:$D,$AL$2,'Resource Annual'!$A:$A,AS$4,'Resource Annual'!$J:$J,$AL8)</f>
        <v>0</v>
      </c>
      <c r="AT8" s="15">
        <f>SUMIFS('Resource Annual'!$O:$O,'Resource Annual'!$D:$D,$AL$2,'Resource Annual'!$A:$A,AT$4,'Resource Annual'!$J:$J,$AL8)</f>
        <v>233.13419246673601</v>
      </c>
      <c r="AU8" s="15">
        <f>SUMIFS('Resource Annual'!$O:$O,'Resource Annual'!$D:$D,$AL$2,'Resource Annual'!$A:$A,AU$4,'Resource Annual'!$J:$J,$AL8)</f>
        <v>0</v>
      </c>
      <c r="AV8" s="15">
        <f>SUMIFS('Resource Annual'!$O:$O,'Resource Annual'!$D:$D,$AL$2,'Resource Annual'!$A:$A,AV$4,'Resource Annual'!$J:$J,$AL8)</f>
        <v>0</v>
      </c>
      <c r="AW8" s="15">
        <f>SUMIFS('Resource Annual'!$O:$O,'Resource Annual'!$D:$D,$AL$2,'Resource Annual'!$A:$A,AW$4,'Resource Annual'!$J:$J,$AL8)</f>
        <v>0</v>
      </c>
      <c r="AX8" s="15">
        <f t="shared" si="0"/>
        <v>2593.3427219390901</v>
      </c>
      <c r="AY8" s="15">
        <f t="shared" si="1"/>
        <v>2593.3427219390901</v>
      </c>
      <c r="AZ8" s="36">
        <f>SUMIFS('Area Annual'!$N:$N,'Area Annual'!$A:$A,$AL$2,'Area Annual'!$E:$E,$AL8,'Area Annual'!$D:$D,"KPCO")</f>
        <v>62.885710358619697</v>
      </c>
      <c r="BA8" s="36">
        <f>SUMIFS('Area Annual'!$O:$O,'Area Annual'!$A:$A,$AL$2,'Area Annual'!$E:$E,$AL8,'Area Annual'!$D:$D,"KPCO")</f>
        <v>2656.2284322977098</v>
      </c>
      <c r="BC8" s="15">
        <f>SUMIFS('Resource Annual'!$L:$L,'Resource Annual'!$D:$D,$AL$2,'Resource Annual'!$B:$B,BC$4,'Resource Annual'!$J:$J,$AL8)</f>
        <v>0</v>
      </c>
      <c r="BD8" s="15">
        <f>SUMIFS('Resource Annual'!$L:$L,'Resource Annual'!$D:$D,$AL$2,'Resource Annual'!$B:$B,BD$4,'Resource Annual'!$J:$J,$AL8)</f>
        <v>780</v>
      </c>
      <c r="BE8" s="15">
        <f>SUMIFS('Resource Annual'!$L:$L,'Resource Annual'!$D:$D,$AL$2,'Resource Annual'!$B:$B,BE$4,'Resource Annual'!$J:$J,$AL8)</f>
        <v>295</v>
      </c>
      <c r="BF8" s="15">
        <f>SUMIFS('Resource Annual'!$L:$L,'Resource Annual'!$D:$D,$AL$2,'Resource Annual'!$B:$B,BF$4,'Resource Annual'!$J:$J,$AL8)</f>
        <v>0</v>
      </c>
      <c r="BG8" s="15">
        <f>SUMIFS('Resource Annual'!$L:$L,'Resource Annual'!$D:$D,$AL$2,'Resource Annual'!$B:$B,BG$4,'Resource Annual'!$J:$J,$AL8)</f>
        <v>0</v>
      </c>
      <c r="BH8" s="15">
        <f>SUMIFS('Resource Annual'!$L:$L,'Resource Annual'!$D:$D,$AL$2,'Resource Annual'!$B:$B,BH$4,'Resource Annual'!$J:$J,$AL8)</f>
        <v>0</v>
      </c>
      <c r="BI8" s="15">
        <f>SUMIFS('Resource Annual'!$L:$L,'Resource Annual'!$D:$D,$AL$2,'Resource Annual'!$B:$B,BI$4,'Resource Annual'!$J:$J,$AL8)</f>
        <v>100</v>
      </c>
      <c r="BJ8" s="15">
        <f>SUMIFS('Resource Annual'!$L:$L,'Resource Annual'!$D:$D,$AL$2,'Resource Annual'!$B:$B,BJ$4,'Resource Annual'!$J:$J,$AL8)</f>
        <v>0</v>
      </c>
      <c r="BK8" s="15">
        <f>SUMIFS('Resource Annual'!$L:$L,'Resource Annual'!$D:$D,$AL$2,'Resource Annual'!$B:$B,BK$4,'Resource Annual'!$J:$J,$AL8)</f>
        <v>0</v>
      </c>
      <c r="BL8" s="15">
        <f>SUMIFS('Resource Annual'!$L:$L,'Resource Annual'!$D:$D,$AL$2,'Resource Annual'!$B:$B,BL$4,'Resource Annual'!$J:$J,$AL8)</f>
        <v>0</v>
      </c>
      <c r="BM8" s="15">
        <f>SUMIFS('Resource Annual'!$L:$L,'Resource Annual'!$D:$D,$AL$2,'Resource Annual'!$B:$B,BM$4,'Resource Annual'!$J:$J,$AL8)</f>
        <v>0</v>
      </c>
      <c r="BN8" s="15">
        <f>SUMIFS('Resource Annual'!$L:$L,'Resource Annual'!$D:$D,$AL$2,'Resource Annual'!$B:$B,BN$4,'Resource Annual'!$J:$J,$AL8)</f>
        <v>0</v>
      </c>
      <c r="BO8" s="15">
        <f>SUMIFS('Resource Annual'!$L:$L,'Resource Annual'!$D:$D,$AL$2,'Resource Annual'!$B:$B,BO$4,'Resource Annual'!$J:$J,$AL8)</f>
        <v>0</v>
      </c>
      <c r="BQ8" s="15">
        <f>SUMIFS('Resource Annual'!$M:$M,'Resource Annual'!$D:$D,$AL$2,'Resource Annual'!$B:$B,BQ$4,'Resource Annual'!$J:$J,$AL8)</f>
        <v>0</v>
      </c>
      <c r="BR8" s="15">
        <f>SUMIFS('Resource Annual'!$M:$M,'Resource Annual'!$D:$D,$AL$2,'Resource Annual'!$B:$B,BR$4,'Resource Annual'!$J:$J,$AL8)</f>
        <v>780</v>
      </c>
      <c r="BS8" s="15">
        <f>SUMIFS('Resource Annual'!$M:$M,'Resource Annual'!$D:$D,$AL$2,'Resource Annual'!$B:$B,BS$4,'Resource Annual'!$J:$J,$AL8)</f>
        <v>295</v>
      </c>
      <c r="BT8" s="15">
        <f>SUMIFS('Resource Annual'!$M:$M,'Resource Annual'!$D:$D,$AL$2,'Resource Annual'!$B:$B,BT$4,'Resource Annual'!$J:$J,$AL8)</f>
        <v>0</v>
      </c>
      <c r="BU8" s="15">
        <f>SUMIFS('Resource Annual'!$M:$M,'Resource Annual'!$D:$D,$AL$2,'Resource Annual'!$B:$B,BU$4,'Resource Annual'!$J:$J,$AL8)</f>
        <v>0</v>
      </c>
      <c r="BV8" s="15">
        <f>SUMIFS('Resource Annual'!$M:$M,'Resource Annual'!$D:$D,$AL$2,'Resource Annual'!$B:$B,BV$4,'Resource Annual'!$J:$J,$AL8)</f>
        <v>0</v>
      </c>
      <c r="BW8" s="15">
        <f>SUMIFS('Resource Annual'!$M:$M,'Resource Annual'!$D:$D,$AL$2,'Resource Annual'!$B:$B,BW$4,'Resource Annual'!$J:$J,$AL8)</f>
        <v>64</v>
      </c>
      <c r="BX8" s="15">
        <f>SUMIFS('Resource Annual'!$M:$M,'Resource Annual'!$D:$D,$AL$2,'Resource Annual'!$B:$B,BX$4,'Resource Annual'!$J:$J,$AL8)</f>
        <v>0</v>
      </c>
      <c r="BY8" s="15">
        <f>SUMIFS('Resource Annual'!$M:$M,'Resource Annual'!$D:$D,$AL$2,'Resource Annual'!$B:$B,BY$4,'Resource Annual'!$J:$J,$AL8)</f>
        <v>0</v>
      </c>
      <c r="BZ8" s="15">
        <f>SUMIFS('Resource Annual'!$M:$M,'Resource Annual'!$D:$D,$AL$2,'Resource Annual'!$B:$B,BZ$4,'Resource Annual'!$J:$J,$AL8)</f>
        <v>0</v>
      </c>
      <c r="CA8" s="15">
        <f>SUMIFS('Resource Annual'!$M:$M,'Resource Annual'!$D:$D,$AL$2,'Resource Annual'!$B:$B,CA$4,'Resource Annual'!$J:$J,$AL8)</f>
        <v>0</v>
      </c>
      <c r="CB8" s="15">
        <f>SUMIFS('Resource Annual'!$M:$M,'Resource Annual'!$D:$D,$AL$2,'Resource Annual'!$B:$B,CB$4,'Resource Annual'!$J:$J,$AL8)</f>
        <v>0</v>
      </c>
      <c r="CC8" s="15">
        <f>SUMIFS('Resource Annual'!$M:$M,'Resource Annual'!$D:$D,$AL$2,'Resource Annual'!$B:$B,CC$4,'Resource Annual'!$J:$J,$AL8)</f>
        <v>0</v>
      </c>
      <c r="CD8" s="15">
        <f>SUMIFS('Area Annual'!F:F,'Area Annual'!E:E,AL8,'Area Annual'!A:A,$AL$2)</f>
        <v>919.35418701171898</v>
      </c>
    </row>
    <row r="9" spans="2:82" ht="16.5" x14ac:dyDescent="0.5">
      <c r="AL9" s="48">
        <v>2025</v>
      </c>
      <c r="AM9" s="15">
        <f>SUMIFS('Area Annual'!M:M,'Area Annual'!A:A,$AL$2,'Area Annual'!E:E,AL9)</f>
        <v>5566.330078125</v>
      </c>
      <c r="AN9" s="15">
        <f>SUMIFS('Resource Annual'!$O:$O,'Resource Annual'!$D:$D,$AL$2,'Resource Annual'!$A:$A,AN$4,'Resource Annual'!$J:$J,$AL9)</f>
        <v>0</v>
      </c>
      <c r="AO9" s="15">
        <f>SUMIFS('Resource Annual'!$O:$O,'Resource Annual'!$D:$D,$AL$2,'Resource Annual'!$A:$A,AO$4,'Resource Annual'!$J:$J,$AL9)</f>
        <v>2349.5265769958501</v>
      </c>
      <c r="AP9" s="15">
        <f>SUMIFS('Resource Annual'!$O:$O,'Resource Annual'!$D:$D,$AL$2,'Resource Annual'!$A:$A,AP$4,'Resource Annual'!$J:$J,$AL9)</f>
        <v>190.83682250976599</v>
      </c>
      <c r="AQ9" s="15">
        <f>SUMIFS('Resource Annual'!$O:$O,'Resource Annual'!$D:$D,$AL$2,'Resource Annual'!$A:$A,AQ$4,'Resource Annual'!$J:$J,$AL9)</f>
        <v>0</v>
      </c>
      <c r="AR9" s="15">
        <f>SUMIFS('Resource Annual'!$O:$O,'Resource Annual'!$D:$D,$AL$2,'Resource Annual'!$A:$A,AR$4,'Resource Annual'!$J:$J,$AL9)</f>
        <v>0</v>
      </c>
      <c r="AS9" s="15">
        <f>SUMIFS('Resource Annual'!$O:$O,'Resource Annual'!$D:$D,$AL$2,'Resource Annual'!$A:$A,AS$4,'Resource Annual'!$J:$J,$AL9)</f>
        <v>0</v>
      </c>
      <c r="AT9" s="15">
        <f>SUMIFS('Resource Annual'!$O:$O,'Resource Annual'!$D:$D,$AL$2,'Resource Annual'!$A:$A,AT$4,'Resource Annual'!$J:$J,$AL9)</f>
        <v>232.48285579681399</v>
      </c>
      <c r="AU9" s="15">
        <f>SUMIFS('Resource Annual'!$O:$O,'Resource Annual'!$D:$D,$AL$2,'Resource Annual'!$A:$A,AU$4,'Resource Annual'!$J:$J,$AL9)</f>
        <v>0</v>
      </c>
      <c r="AV9" s="15">
        <f>SUMIFS('Resource Annual'!$O:$O,'Resource Annual'!$D:$D,$AL$2,'Resource Annual'!$A:$A,AV$4,'Resource Annual'!$J:$J,$AL9)</f>
        <v>0</v>
      </c>
      <c r="AW9" s="15">
        <f>SUMIFS('Resource Annual'!$O:$O,'Resource Annual'!$D:$D,$AL$2,'Resource Annual'!$A:$A,AW$4,'Resource Annual'!$J:$J,$AL9)</f>
        <v>0</v>
      </c>
      <c r="AX9" s="15">
        <f t="shared" si="0"/>
        <v>2793.4843921661395</v>
      </c>
      <c r="AY9" s="15">
        <f t="shared" si="1"/>
        <v>2793.4843921661395</v>
      </c>
      <c r="AZ9" s="36">
        <f>SUMIFS('Area Annual'!$N:$N,'Area Annual'!$A:$A,$AL$2,'Area Annual'!$E:$E,$AL9,'Area Annual'!$D:$D,"KPCO")</f>
        <v>48.085415601730297</v>
      </c>
      <c r="BA9" s="36">
        <f>SUMIFS('Area Annual'!$O:$O,'Area Annual'!$A:$A,$AL$2,'Area Annual'!$E:$E,$AL9,'Area Annual'!$D:$D,"KPCO")</f>
        <v>2841.5698077678699</v>
      </c>
      <c r="BC9" s="15">
        <f>SUMIFS('Resource Annual'!$L:$L,'Resource Annual'!$D:$D,$AL$2,'Resource Annual'!$B:$B,BC$4,'Resource Annual'!$J:$J,$AL9)</f>
        <v>0</v>
      </c>
      <c r="BD9" s="15">
        <f>SUMIFS('Resource Annual'!$L:$L,'Resource Annual'!$D:$D,$AL$2,'Resource Annual'!$B:$B,BD$4,'Resource Annual'!$J:$J,$AL9)</f>
        <v>780</v>
      </c>
      <c r="BE9" s="15">
        <f>SUMIFS('Resource Annual'!$L:$L,'Resource Annual'!$D:$D,$AL$2,'Resource Annual'!$B:$B,BE$4,'Resource Annual'!$J:$J,$AL9)</f>
        <v>295</v>
      </c>
      <c r="BF9" s="15">
        <f>SUMIFS('Resource Annual'!$L:$L,'Resource Annual'!$D:$D,$AL$2,'Resource Annual'!$B:$B,BF$4,'Resource Annual'!$J:$J,$AL9)</f>
        <v>0</v>
      </c>
      <c r="BG9" s="15">
        <f>SUMIFS('Resource Annual'!$L:$L,'Resource Annual'!$D:$D,$AL$2,'Resource Annual'!$B:$B,BG$4,'Resource Annual'!$J:$J,$AL9)</f>
        <v>0</v>
      </c>
      <c r="BH9" s="15">
        <f>SUMIFS('Resource Annual'!$L:$L,'Resource Annual'!$D:$D,$AL$2,'Resource Annual'!$B:$B,BH$4,'Resource Annual'!$J:$J,$AL9)</f>
        <v>0</v>
      </c>
      <c r="BI9" s="15">
        <f>SUMIFS('Resource Annual'!$L:$L,'Resource Annual'!$D:$D,$AL$2,'Resource Annual'!$B:$B,BI$4,'Resource Annual'!$J:$J,$AL9)</f>
        <v>100</v>
      </c>
      <c r="BJ9" s="15">
        <f>SUMIFS('Resource Annual'!$L:$L,'Resource Annual'!$D:$D,$AL$2,'Resource Annual'!$B:$B,BJ$4,'Resource Annual'!$J:$J,$AL9)</f>
        <v>0</v>
      </c>
      <c r="BK9" s="15">
        <f>SUMIFS('Resource Annual'!$L:$L,'Resource Annual'!$D:$D,$AL$2,'Resource Annual'!$B:$B,BK$4,'Resource Annual'!$J:$J,$AL9)</f>
        <v>0</v>
      </c>
      <c r="BL9" s="15">
        <f>SUMIFS('Resource Annual'!$L:$L,'Resource Annual'!$D:$D,$AL$2,'Resource Annual'!$B:$B,BL$4,'Resource Annual'!$J:$J,$AL9)</f>
        <v>0</v>
      </c>
      <c r="BM9" s="15">
        <f>SUMIFS('Resource Annual'!$L:$L,'Resource Annual'!$D:$D,$AL$2,'Resource Annual'!$B:$B,BM$4,'Resource Annual'!$J:$J,$AL9)</f>
        <v>0</v>
      </c>
      <c r="BN9" s="15">
        <f>SUMIFS('Resource Annual'!$L:$L,'Resource Annual'!$D:$D,$AL$2,'Resource Annual'!$B:$B,BN$4,'Resource Annual'!$J:$J,$AL9)</f>
        <v>0</v>
      </c>
      <c r="BO9" s="15">
        <f>SUMIFS('Resource Annual'!$L:$L,'Resource Annual'!$D:$D,$AL$2,'Resource Annual'!$B:$B,BO$4,'Resource Annual'!$J:$J,$AL9)</f>
        <v>0</v>
      </c>
      <c r="BQ9" s="15">
        <f>SUMIFS('Resource Annual'!$M:$M,'Resource Annual'!$D:$D,$AL$2,'Resource Annual'!$B:$B,BQ$4,'Resource Annual'!$J:$J,$AL9)</f>
        <v>0</v>
      </c>
      <c r="BR9" s="15">
        <f>SUMIFS('Resource Annual'!$M:$M,'Resource Annual'!$D:$D,$AL$2,'Resource Annual'!$B:$B,BR$4,'Resource Annual'!$J:$J,$AL9)</f>
        <v>780</v>
      </c>
      <c r="BS9" s="15">
        <f>SUMIFS('Resource Annual'!$M:$M,'Resource Annual'!$D:$D,$AL$2,'Resource Annual'!$B:$B,BS$4,'Resource Annual'!$J:$J,$AL9)</f>
        <v>295</v>
      </c>
      <c r="BT9" s="15">
        <f>SUMIFS('Resource Annual'!$M:$M,'Resource Annual'!$D:$D,$AL$2,'Resource Annual'!$B:$B,BT$4,'Resource Annual'!$J:$J,$AL9)</f>
        <v>0</v>
      </c>
      <c r="BU9" s="15">
        <f>SUMIFS('Resource Annual'!$M:$M,'Resource Annual'!$D:$D,$AL$2,'Resource Annual'!$B:$B,BU$4,'Resource Annual'!$J:$J,$AL9)</f>
        <v>0</v>
      </c>
      <c r="BV9" s="15">
        <f>SUMIFS('Resource Annual'!$M:$M,'Resource Annual'!$D:$D,$AL$2,'Resource Annual'!$B:$B,BV$4,'Resource Annual'!$J:$J,$AL9)</f>
        <v>0</v>
      </c>
      <c r="BW9" s="15">
        <f>SUMIFS('Resource Annual'!$M:$M,'Resource Annual'!$D:$D,$AL$2,'Resource Annual'!$B:$B,BW$4,'Resource Annual'!$J:$J,$AL9)</f>
        <v>64</v>
      </c>
      <c r="BX9" s="15">
        <f>SUMIFS('Resource Annual'!$M:$M,'Resource Annual'!$D:$D,$AL$2,'Resource Annual'!$B:$B,BX$4,'Resource Annual'!$J:$J,$AL9)</f>
        <v>0</v>
      </c>
      <c r="BY9" s="15">
        <f>SUMIFS('Resource Annual'!$M:$M,'Resource Annual'!$D:$D,$AL$2,'Resource Annual'!$B:$B,BY$4,'Resource Annual'!$J:$J,$AL9)</f>
        <v>0</v>
      </c>
      <c r="BZ9" s="15">
        <f>SUMIFS('Resource Annual'!$M:$M,'Resource Annual'!$D:$D,$AL$2,'Resource Annual'!$B:$B,BZ$4,'Resource Annual'!$J:$J,$AL9)</f>
        <v>0</v>
      </c>
      <c r="CA9" s="15">
        <f>SUMIFS('Resource Annual'!$M:$M,'Resource Annual'!$D:$D,$AL$2,'Resource Annual'!$B:$B,CA$4,'Resource Annual'!$J:$J,$AL9)</f>
        <v>0</v>
      </c>
      <c r="CB9" s="15">
        <f>SUMIFS('Resource Annual'!$M:$M,'Resource Annual'!$D:$D,$AL$2,'Resource Annual'!$B:$B,CB$4,'Resource Annual'!$J:$J,$AL9)</f>
        <v>0</v>
      </c>
      <c r="CC9" s="15">
        <f>SUMIFS('Resource Annual'!$M:$M,'Resource Annual'!$D:$D,$AL$2,'Resource Annual'!$B:$B,CC$4,'Resource Annual'!$J:$J,$AL9)</f>
        <v>0</v>
      </c>
      <c r="CD9" s="15">
        <f>SUMIFS('Area Annual'!F:F,'Area Annual'!E:E,AL9,'Area Annual'!A:A,$AL$2)</f>
        <v>917.29052734375</v>
      </c>
    </row>
    <row r="10" spans="2:82" ht="16.5" x14ac:dyDescent="0.5">
      <c r="AL10" s="48">
        <v>2026</v>
      </c>
      <c r="AM10" s="15">
        <f>SUMIFS('Area Annual'!M:M,'Area Annual'!A:A,$AL$2,'Area Annual'!E:E,AL10)</f>
        <v>5567.2893066406295</v>
      </c>
      <c r="AN10" s="15">
        <f>SUMIFS('Resource Annual'!$O:$O,'Resource Annual'!$D:$D,$AL$2,'Resource Annual'!$A:$A,AN$4,'Resource Annual'!$J:$J,$AL10)</f>
        <v>0</v>
      </c>
      <c r="AO10" s="15">
        <f>SUMIFS('Resource Annual'!$O:$O,'Resource Annual'!$D:$D,$AL$2,'Resource Annual'!$A:$A,AO$4,'Resource Annual'!$J:$J,$AL10)</f>
        <v>2471.3659210205096</v>
      </c>
      <c r="AP10" s="15">
        <f>SUMIFS('Resource Annual'!$O:$O,'Resource Annual'!$D:$D,$AL$2,'Resource Annual'!$A:$A,AP$4,'Resource Annual'!$J:$J,$AL10)</f>
        <v>190.83682250976599</v>
      </c>
      <c r="AQ10" s="15">
        <f>SUMIFS('Resource Annual'!$O:$O,'Resource Annual'!$D:$D,$AL$2,'Resource Annual'!$A:$A,AQ$4,'Resource Annual'!$J:$J,$AL10)</f>
        <v>0</v>
      </c>
      <c r="AR10" s="15">
        <f>SUMIFS('Resource Annual'!$O:$O,'Resource Annual'!$D:$D,$AL$2,'Resource Annual'!$A:$A,AR$4,'Resource Annual'!$J:$J,$AL10)</f>
        <v>0</v>
      </c>
      <c r="AS10" s="15">
        <f>SUMIFS('Resource Annual'!$O:$O,'Resource Annual'!$D:$D,$AL$2,'Resource Annual'!$A:$A,AS$4,'Resource Annual'!$J:$J,$AL10)</f>
        <v>0</v>
      </c>
      <c r="AT10" s="15">
        <f>SUMIFS('Resource Annual'!$O:$O,'Resource Annual'!$D:$D,$AL$2,'Resource Annual'!$A:$A,AT$4,'Resource Annual'!$J:$J,$AL10)</f>
        <v>232.84613418579099</v>
      </c>
      <c r="AU10" s="15">
        <f>SUMIFS('Resource Annual'!$O:$O,'Resource Annual'!$D:$D,$AL$2,'Resource Annual'!$A:$A,AU$4,'Resource Annual'!$J:$J,$AL10)</f>
        <v>0</v>
      </c>
      <c r="AV10" s="15">
        <f>SUMIFS('Resource Annual'!$O:$O,'Resource Annual'!$D:$D,$AL$2,'Resource Annual'!$A:$A,AV$4,'Resource Annual'!$J:$J,$AL10)</f>
        <v>0</v>
      </c>
      <c r="AW10" s="15">
        <f>SUMIFS('Resource Annual'!$O:$O,'Resource Annual'!$D:$D,$AL$2,'Resource Annual'!$A:$A,AW$4,'Resource Annual'!$J:$J,$AL10)</f>
        <v>0</v>
      </c>
      <c r="AX10" s="15">
        <f t="shared" si="0"/>
        <v>2672.2407360076895</v>
      </c>
      <c r="AY10" s="15">
        <f t="shared" si="1"/>
        <v>2672.2407360076895</v>
      </c>
      <c r="AZ10" s="36">
        <f>SUMIFS('Area Annual'!$N:$N,'Area Annual'!$A:$A,$AL$2,'Area Annual'!$E:$E,$AL10,'Area Annual'!$D:$D,"KPCO")</f>
        <v>48.5496921539307</v>
      </c>
      <c r="BA10" s="36">
        <f>SUMIFS('Area Annual'!$O:$O,'Area Annual'!$A:$A,$AL$2,'Area Annual'!$E:$E,$AL10,'Area Annual'!$D:$D,"KPCO")</f>
        <v>2720.7904281616202</v>
      </c>
      <c r="BC10" s="15">
        <f>SUMIFS('Resource Annual'!$L:$L,'Resource Annual'!$D:$D,$AL$2,'Resource Annual'!$B:$B,BC$4,'Resource Annual'!$J:$J,$AL10)</f>
        <v>0</v>
      </c>
      <c r="BD10" s="15">
        <f>SUMIFS('Resource Annual'!$L:$L,'Resource Annual'!$D:$D,$AL$2,'Resource Annual'!$B:$B,BD$4,'Resource Annual'!$J:$J,$AL10)</f>
        <v>780</v>
      </c>
      <c r="BE10" s="15">
        <f>SUMIFS('Resource Annual'!$L:$L,'Resource Annual'!$D:$D,$AL$2,'Resource Annual'!$B:$B,BE$4,'Resource Annual'!$J:$J,$AL10)</f>
        <v>295</v>
      </c>
      <c r="BF10" s="15">
        <f>SUMIFS('Resource Annual'!$L:$L,'Resource Annual'!$D:$D,$AL$2,'Resource Annual'!$B:$B,BF$4,'Resource Annual'!$J:$J,$AL10)</f>
        <v>0</v>
      </c>
      <c r="BG10" s="15">
        <f>SUMIFS('Resource Annual'!$L:$L,'Resource Annual'!$D:$D,$AL$2,'Resource Annual'!$B:$B,BG$4,'Resource Annual'!$J:$J,$AL10)</f>
        <v>0</v>
      </c>
      <c r="BH10" s="15">
        <f>SUMIFS('Resource Annual'!$L:$L,'Resource Annual'!$D:$D,$AL$2,'Resource Annual'!$B:$B,BH$4,'Resource Annual'!$J:$J,$AL10)</f>
        <v>0</v>
      </c>
      <c r="BI10" s="15">
        <f>SUMIFS('Resource Annual'!$L:$L,'Resource Annual'!$D:$D,$AL$2,'Resource Annual'!$B:$B,BI$4,'Resource Annual'!$J:$J,$AL10)</f>
        <v>100</v>
      </c>
      <c r="BJ10" s="15">
        <f>SUMIFS('Resource Annual'!$L:$L,'Resource Annual'!$D:$D,$AL$2,'Resource Annual'!$B:$B,BJ$4,'Resource Annual'!$J:$J,$AL10)</f>
        <v>0</v>
      </c>
      <c r="BK10" s="15">
        <f>SUMIFS('Resource Annual'!$L:$L,'Resource Annual'!$D:$D,$AL$2,'Resource Annual'!$B:$B,BK$4,'Resource Annual'!$J:$J,$AL10)</f>
        <v>0</v>
      </c>
      <c r="BL10" s="15">
        <f>SUMIFS('Resource Annual'!$L:$L,'Resource Annual'!$D:$D,$AL$2,'Resource Annual'!$B:$B,BL$4,'Resource Annual'!$J:$J,$AL10)</f>
        <v>0</v>
      </c>
      <c r="BM10" s="15">
        <f>SUMIFS('Resource Annual'!$L:$L,'Resource Annual'!$D:$D,$AL$2,'Resource Annual'!$B:$B,BM$4,'Resource Annual'!$J:$J,$AL10)</f>
        <v>0</v>
      </c>
      <c r="BN10" s="15">
        <f>SUMIFS('Resource Annual'!$L:$L,'Resource Annual'!$D:$D,$AL$2,'Resource Annual'!$B:$B,BN$4,'Resource Annual'!$J:$J,$AL10)</f>
        <v>0</v>
      </c>
      <c r="BO10" s="15">
        <f>SUMIFS('Resource Annual'!$L:$L,'Resource Annual'!$D:$D,$AL$2,'Resource Annual'!$B:$B,BO$4,'Resource Annual'!$J:$J,$AL10)</f>
        <v>0</v>
      </c>
      <c r="BQ10" s="15">
        <f>SUMIFS('Resource Annual'!$M:$M,'Resource Annual'!$D:$D,$AL$2,'Resource Annual'!$B:$B,BQ$4,'Resource Annual'!$J:$J,$AL10)</f>
        <v>0</v>
      </c>
      <c r="BR10" s="15">
        <f>SUMIFS('Resource Annual'!$M:$M,'Resource Annual'!$D:$D,$AL$2,'Resource Annual'!$B:$B,BR$4,'Resource Annual'!$J:$J,$AL10)</f>
        <v>780</v>
      </c>
      <c r="BS10" s="15">
        <f>SUMIFS('Resource Annual'!$M:$M,'Resource Annual'!$D:$D,$AL$2,'Resource Annual'!$B:$B,BS$4,'Resource Annual'!$J:$J,$AL10)</f>
        <v>295</v>
      </c>
      <c r="BT10" s="15">
        <f>SUMIFS('Resource Annual'!$M:$M,'Resource Annual'!$D:$D,$AL$2,'Resource Annual'!$B:$B,BT$4,'Resource Annual'!$J:$J,$AL10)</f>
        <v>0</v>
      </c>
      <c r="BU10" s="15">
        <f>SUMIFS('Resource Annual'!$M:$M,'Resource Annual'!$D:$D,$AL$2,'Resource Annual'!$B:$B,BU$4,'Resource Annual'!$J:$J,$AL10)</f>
        <v>0</v>
      </c>
      <c r="BV10" s="15">
        <f>SUMIFS('Resource Annual'!$M:$M,'Resource Annual'!$D:$D,$AL$2,'Resource Annual'!$B:$B,BV$4,'Resource Annual'!$J:$J,$AL10)</f>
        <v>0</v>
      </c>
      <c r="BW10" s="15">
        <f>SUMIFS('Resource Annual'!$M:$M,'Resource Annual'!$D:$D,$AL$2,'Resource Annual'!$B:$B,BW$4,'Resource Annual'!$J:$J,$AL10)</f>
        <v>64</v>
      </c>
      <c r="BX10" s="15">
        <f>SUMIFS('Resource Annual'!$M:$M,'Resource Annual'!$D:$D,$AL$2,'Resource Annual'!$B:$B,BX$4,'Resource Annual'!$J:$J,$AL10)</f>
        <v>0</v>
      </c>
      <c r="BY10" s="15">
        <f>SUMIFS('Resource Annual'!$M:$M,'Resource Annual'!$D:$D,$AL$2,'Resource Annual'!$B:$B,BY$4,'Resource Annual'!$J:$J,$AL10)</f>
        <v>0</v>
      </c>
      <c r="BZ10" s="15">
        <f>SUMIFS('Resource Annual'!$M:$M,'Resource Annual'!$D:$D,$AL$2,'Resource Annual'!$B:$B,BZ$4,'Resource Annual'!$J:$J,$AL10)</f>
        <v>0</v>
      </c>
      <c r="CA10" s="15">
        <f>SUMIFS('Resource Annual'!$M:$M,'Resource Annual'!$D:$D,$AL$2,'Resource Annual'!$B:$B,CA$4,'Resource Annual'!$J:$J,$AL10)</f>
        <v>0</v>
      </c>
      <c r="CB10" s="15">
        <f>SUMIFS('Resource Annual'!$M:$M,'Resource Annual'!$D:$D,$AL$2,'Resource Annual'!$B:$B,CB$4,'Resource Annual'!$J:$J,$AL10)</f>
        <v>0</v>
      </c>
      <c r="CC10" s="15">
        <f>SUMIFS('Resource Annual'!$M:$M,'Resource Annual'!$D:$D,$AL$2,'Resource Annual'!$B:$B,CC$4,'Resource Annual'!$J:$J,$AL10)</f>
        <v>0</v>
      </c>
      <c r="CD10" s="15">
        <f>SUMIFS('Area Annual'!F:F,'Area Annual'!E:E,AL10,'Area Annual'!A:A,$AL$2)</f>
        <v>916.23187255859398</v>
      </c>
    </row>
    <row r="11" spans="2:82" ht="16.5" x14ac:dyDescent="0.5">
      <c r="AL11" s="48">
        <v>2027</v>
      </c>
      <c r="AM11" s="15">
        <f>SUMIFS('Area Annual'!M:M,'Area Annual'!A:A,$AL$2,'Area Annual'!E:E,AL11)</f>
        <v>5562.8591613769504</v>
      </c>
      <c r="AN11" s="15">
        <f>SUMIFS('Resource Annual'!$O:$O,'Resource Annual'!$D:$D,$AL$2,'Resource Annual'!$A:$A,AN$4,'Resource Annual'!$J:$J,$AL11)</f>
        <v>0</v>
      </c>
      <c r="AO11" s="15">
        <f>SUMIFS('Resource Annual'!$O:$O,'Resource Annual'!$D:$D,$AL$2,'Resource Annual'!$A:$A,AO$4,'Resource Annual'!$J:$J,$AL11)</f>
        <v>2695.1251487731902</v>
      </c>
      <c r="AP11" s="15">
        <f>SUMIFS('Resource Annual'!$O:$O,'Resource Annual'!$D:$D,$AL$2,'Resource Annual'!$A:$A,AP$4,'Resource Annual'!$J:$J,$AL11)</f>
        <v>190.83677673339801</v>
      </c>
      <c r="AQ11" s="15">
        <f>SUMIFS('Resource Annual'!$O:$O,'Resource Annual'!$D:$D,$AL$2,'Resource Annual'!$A:$A,AQ$4,'Resource Annual'!$J:$J,$AL11)</f>
        <v>0</v>
      </c>
      <c r="AR11" s="15">
        <f>SUMIFS('Resource Annual'!$O:$O,'Resource Annual'!$D:$D,$AL$2,'Resource Annual'!$A:$A,AR$4,'Resource Annual'!$J:$J,$AL11)</f>
        <v>0</v>
      </c>
      <c r="AS11" s="15">
        <f>SUMIFS('Resource Annual'!$O:$O,'Resource Annual'!$D:$D,$AL$2,'Resource Annual'!$A:$A,AS$4,'Resource Annual'!$J:$J,$AL11)</f>
        <v>0</v>
      </c>
      <c r="AT11" s="15">
        <f>SUMIFS('Resource Annual'!$O:$O,'Resource Annual'!$D:$D,$AL$2,'Resource Annual'!$A:$A,AT$4,'Resource Annual'!$J:$J,$AL11)</f>
        <v>232.78866767883301</v>
      </c>
      <c r="AU11" s="15">
        <f>SUMIFS('Resource Annual'!$O:$O,'Resource Annual'!$D:$D,$AL$2,'Resource Annual'!$A:$A,AU$4,'Resource Annual'!$J:$J,$AL11)</f>
        <v>0</v>
      </c>
      <c r="AV11" s="15">
        <f>SUMIFS('Resource Annual'!$O:$O,'Resource Annual'!$D:$D,$AL$2,'Resource Annual'!$A:$A,AV$4,'Resource Annual'!$J:$J,$AL11)</f>
        <v>0</v>
      </c>
      <c r="AW11" s="15">
        <f>SUMIFS('Resource Annual'!$O:$O,'Resource Annual'!$D:$D,$AL$2,'Resource Annual'!$A:$A,AW$4,'Resource Annual'!$J:$J,$AL11)</f>
        <v>0</v>
      </c>
      <c r="AX11" s="15">
        <f t="shared" si="0"/>
        <v>2444.1095819473276</v>
      </c>
      <c r="AY11" s="15">
        <f t="shared" si="1"/>
        <v>2444.1095819473276</v>
      </c>
      <c r="AZ11" s="36">
        <f>SUMIFS('Area Annual'!$N:$N,'Area Annual'!$A:$A,$AL$2,'Area Annual'!$E:$E,$AL11,'Area Annual'!$D:$D,"KPCO")</f>
        <v>49.501325130462597</v>
      </c>
      <c r="BA11" s="36">
        <f>SUMIFS('Area Annual'!$O:$O,'Area Annual'!$A:$A,$AL$2,'Area Annual'!$E:$E,$AL11,'Area Annual'!$D:$D,"KPCO")</f>
        <v>2493.6109070777902</v>
      </c>
      <c r="BC11" s="15">
        <f>SUMIFS('Resource Annual'!$L:$L,'Resource Annual'!$D:$D,$AL$2,'Resource Annual'!$B:$B,BC$4,'Resource Annual'!$J:$J,$AL11)</f>
        <v>0</v>
      </c>
      <c r="BD11" s="15">
        <f>SUMIFS('Resource Annual'!$L:$L,'Resource Annual'!$D:$D,$AL$2,'Resource Annual'!$B:$B,BD$4,'Resource Annual'!$J:$J,$AL11)</f>
        <v>780</v>
      </c>
      <c r="BE11" s="15">
        <f>SUMIFS('Resource Annual'!$L:$L,'Resource Annual'!$D:$D,$AL$2,'Resource Annual'!$B:$B,BE$4,'Resource Annual'!$J:$J,$AL11)</f>
        <v>295</v>
      </c>
      <c r="BF11" s="15">
        <f>SUMIFS('Resource Annual'!$L:$L,'Resource Annual'!$D:$D,$AL$2,'Resource Annual'!$B:$B,BF$4,'Resource Annual'!$J:$J,$AL11)</f>
        <v>0</v>
      </c>
      <c r="BG11" s="15">
        <f>SUMIFS('Resource Annual'!$L:$L,'Resource Annual'!$D:$D,$AL$2,'Resource Annual'!$B:$B,BG$4,'Resource Annual'!$J:$J,$AL11)</f>
        <v>0</v>
      </c>
      <c r="BH11" s="15">
        <f>SUMIFS('Resource Annual'!$L:$L,'Resource Annual'!$D:$D,$AL$2,'Resource Annual'!$B:$B,BH$4,'Resource Annual'!$J:$J,$AL11)</f>
        <v>0</v>
      </c>
      <c r="BI11" s="15">
        <f>SUMIFS('Resource Annual'!$L:$L,'Resource Annual'!$D:$D,$AL$2,'Resource Annual'!$B:$B,BI$4,'Resource Annual'!$J:$J,$AL11)</f>
        <v>100</v>
      </c>
      <c r="BJ11" s="15">
        <f>SUMIFS('Resource Annual'!$L:$L,'Resource Annual'!$D:$D,$AL$2,'Resource Annual'!$B:$B,BJ$4,'Resource Annual'!$J:$J,$AL11)</f>
        <v>0</v>
      </c>
      <c r="BK11" s="15">
        <f>SUMIFS('Resource Annual'!$L:$L,'Resource Annual'!$D:$D,$AL$2,'Resource Annual'!$B:$B,BK$4,'Resource Annual'!$J:$J,$AL11)</f>
        <v>0</v>
      </c>
      <c r="BL11" s="15">
        <f>SUMIFS('Resource Annual'!$L:$L,'Resource Annual'!$D:$D,$AL$2,'Resource Annual'!$B:$B,BL$4,'Resource Annual'!$J:$J,$AL11)</f>
        <v>0</v>
      </c>
      <c r="BM11" s="15">
        <f>SUMIFS('Resource Annual'!$L:$L,'Resource Annual'!$D:$D,$AL$2,'Resource Annual'!$B:$B,BM$4,'Resource Annual'!$J:$J,$AL11)</f>
        <v>0</v>
      </c>
      <c r="BN11" s="15">
        <f>SUMIFS('Resource Annual'!$L:$L,'Resource Annual'!$D:$D,$AL$2,'Resource Annual'!$B:$B,BN$4,'Resource Annual'!$J:$J,$AL11)</f>
        <v>0</v>
      </c>
      <c r="BO11" s="15">
        <f>SUMIFS('Resource Annual'!$L:$L,'Resource Annual'!$D:$D,$AL$2,'Resource Annual'!$B:$B,BO$4,'Resource Annual'!$J:$J,$AL11)</f>
        <v>0</v>
      </c>
      <c r="BQ11" s="15">
        <f>SUMIFS('Resource Annual'!$M:$M,'Resource Annual'!$D:$D,$AL$2,'Resource Annual'!$B:$B,BQ$4,'Resource Annual'!$J:$J,$AL11)</f>
        <v>0</v>
      </c>
      <c r="BR11" s="15">
        <f>SUMIFS('Resource Annual'!$M:$M,'Resource Annual'!$D:$D,$AL$2,'Resource Annual'!$B:$B,BR$4,'Resource Annual'!$J:$J,$AL11)</f>
        <v>780</v>
      </c>
      <c r="BS11" s="15">
        <f>SUMIFS('Resource Annual'!$M:$M,'Resource Annual'!$D:$D,$AL$2,'Resource Annual'!$B:$B,BS$4,'Resource Annual'!$J:$J,$AL11)</f>
        <v>295</v>
      </c>
      <c r="BT11" s="15">
        <f>SUMIFS('Resource Annual'!$M:$M,'Resource Annual'!$D:$D,$AL$2,'Resource Annual'!$B:$B,BT$4,'Resource Annual'!$J:$J,$AL11)</f>
        <v>0</v>
      </c>
      <c r="BU11" s="15">
        <f>SUMIFS('Resource Annual'!$M:$M,'Resource Annual'!$D:$D,$AL$2,'Resource Annual'!$B:$B,BU$4,'Resource Annual'!$J:$J,$AL11)</f>
        <v>0</v>
      </c>
      <c r="BV11" s="15">
        <f>SUMIFS('Resource Annual'!$M:$M,'Resource Annual'!$D:$D,$AL$2,'Resource Annual'!$B:$B,BV$4,'Resource Annual'!$J:$J,$AL11)</f>
        <v>0</v>
      </c>
      <c r="BW11" s="15">
        <f>SUMIFS('Resource Annual'!$M:$M,'Resource Annual'!$D:$D,$AL$2,'Resource Annual'!$B:$B,BW$4,'Resource Annual'!$J:$J,$AL11)</f>
        <v>64</v>
      </c>
      <c r="BX11" s="15">
        <f>SUMIFS('Resource Annual'!$M:$M,'Resource Annual'!$D:$D,$AL$2,'Resource Annual'!$B:$B,BX$4,'Resource Annual'!$J:$J,$AL11)</f>
        <v>0</v>
      </c>
      <c r="BY11" s="15">
        <f>SUMIFS('Resource Annual'!$M:$M,'Resource Annual'!$D:$D,$AL$2,'Resource Annual'!$B:$B,BY$4,'Resource Annual'!$J:$J,$AL11)</f>
        <v>0</v>
      </c>
      <c r="BZ11" s="15">
        <f>SUMIFS('Resource Annual'!$M:$M,'Resource Annual'!$D:$D,$AL$2,'Resource Annual'!$B:$B,BZ$4,'Resource Annual'!$J:$J,$AL11)</f>
        <v>0</v>
      </c>
      <c r="CA11" s="15">
        <f>SUMIFS('Resource Annual'!$M:$M,'Resource Annual'!$D:$D,$AL$2,'Resource Annual'!$B:$B,CA$4,'Resource Annual'!$J:$J,$AL11)</f>
        <v>0</v>
      </c>
      <c r="CB11" s="15">
        <f>SUMIFS('Resource Annual'!$M:$M,'Resource Annual'!$D:$D,$AL$2,'Resource Annual'!$B:$B,CB$4,'Resource Annual'!$J:$J,$AL11)</f>
        <v>0</v>
      </c>
      <c r="CC11" s="15">
        <f>SUMIFS('Resource Annual'!$M:$M,'Resource Annual'!$D:$D,$AL$2,'Resource Annual'!$B:$B,CC$4,'Resource Annual'!$J:$J,$AL11)</f>
        <v>0</v>
      </c>
      <c r="CD11" s="15">
        <f>SUMIFS('Area Annual'!F:F,'Area Annual'!E:E,AL11,'Area Annual'!A:A,$AL$2)</f>
        <v>913.59979248046898</v>
      </c>
    </row>
    <row r="12" spans="2:82" ht="16.5" x14ac:dyDescent="0.5">
      <c r="AL12" s="48">
        <v>2028</v>
      </c>
      <c r="AM12" s="15">
        <f>SUMIFS('Area Annual'!M:M,'Area Annual'!A:A,$AL$2,'Area Annual'!E:E,AL12)</f>
        <v>5561.5941162109402</v>
      </c>
      <c r="AN12" s="15">
        <f>SUMIFS('Resource Annual'!$O:$O,'Resource Annual'!$D:$D,$AL$2,'Resource Annual'!$A:$A,AN$4,'Resource Annual'!$J:$J,$AL12)</f>
        <v>0</v>
      </c>
      <c r="AO12" s="15">
        <f>SUMIFS('Resource Annual'!$O:$O,'Resource Annual'!$D:$D,$AL$2,'Resource Annual'!$A:$A,AO$4,'Resource Annual'!$J:$J,$AL12)</f>
        <v>2705.3746795654297</v>
      </c>
      <c r="AP12" s="15">
        <f>SUMIFS('Resource Annual'!$O:$O,'Resource Annual'!$D:$D,$AL$2,'Resource Annual'!$A:$A,AP$4,'Resource Annual'!$J:$J,$AL12)</f>
        <v>190.83682250976599</v>
      </c>
      <c r="AQ12" s="15">
        <f>SUMIFS('Resource Annual'!$O:$O,'Resource Annual'!$D:$D,$AL$2,'Resource Annual'!$A:$A,AQ$4,'Resource Annual'!$J:$J,$AL12)</f>
        <v>0</v>
      </c>
      <c r="AR12" s="15">
        <f>SUMIFS('Resource Annual'!$O:$O,'Resource Annual'!$D:$D,$AL$2,'Resource Annual'!$A:$A,AR$4,'Resource Annual'!$J:$J,$AL12)</f>
        <v>0</v>
      </c>
      <c r="AS12" s="15">
        <f>SUMIFS('Resource Annual'!$O:$O,'Resource Annual'!$D:$D,$AL$2,'Resource Annual'!$A:$A,AS$4,'Resource Annual'!$J:$J,$AL12)</f>
        <v>0</v>
      </c>
      <c r="AT12" s="15">
        <f>SUMIFS('Resource Annual'!$O:$O,'Resource Annual'!$D:$D,$AL$2,'Resource Annual'!$A:$A,AT$4,'Resource Annual'!$J:$J,$AL12)</f>
        <v>232.92993640899701</v>
      </c>
      <c r="AU12" s="15">
        <f>SUMIFS('Resource Annual'!$O:$O,'Resource Annual'!$D:$D,$AL$2,'Resource Annual'!$A:$A,AU$4,'Resource Annual'!$J:$J,$AL12)</f>
        <v>0</v>
      </c>
      <c r="AV12" s="15">
        <f>SUMIFS('Resource Annual'!$O:$O,'Resource Annual'!$D:$D,$AL$2,'Resource Annual'!$A:$A,AV$4,'Resource Annual'!$J:$J,$AL12)</f>
        <v>0</v>
      </c>
      <c r="AW12" s="15">
        <f>SUMIFS('Resource Annual'!$O:$O,'Resource Annual'!$D:$D,$AL$2,'Resource Annual'!$A:$A,AW$4,'Resource Annual'!$J:$J,$AL12)</f>
        <v>0</v>
      </c>
      <c r="AX12" s="15">
        <f t="shared" si="0"/>
        <v>2432.4531540870639</v>
      </c>
      <c r="AY12" s="15">
        <f t="shared" si="1"/>
        <v>2432.4531540870639</v>
      </c>
      <c r="AZ12" s="36">
        <f>SUMIFS('Area Annual'!$N:$N,'Area Annual'!$A:$A,$AL$2,'Area Annual'!$E:$E,$AL12,'Area Annual'!$D:$D,"KPCO")</f>
        <v>50.464280605316198</v>
      </c>
      <c r="BA12" s="36">
        <f>SUMIFS('Area Annual'!$O:$O,'Area Annual'!$A:$A,$AL$2,'Area Annual'!$E:$E,$AL12,'Area Annual'!$D:$D,"KPCO")</f>
        <v>2482.9174346923801</v>
      </c>
      <c r="BC12" s="15">
        <f>SUMIFS('Resource Annual'!$L:$L,'Resource Annual'!$D:$D,$AL$2,'Resource Annual'!$B:$B,BC$4,'Resource Annual'!$J:$J,$AL12)</f>
        <v>0</v>
      </c>
      <c r="BD12" s="15">
        <f>SUMIFS('Resource Annual'!$L:$L,'Resource Annual'!$D:$D,$AL$2,'Resource Annual'!$B:$B,BD$4,'Resource Annual'!$J:$J,$AL12)</f>
        <v>780</v>
      </c>
      <c r="BE12" s="15">
        <f>SUMIFS('Resource Annual'!$L:$L,'Resource Annual'!$D:$D,$AL$2,'Resource Annual'!$B:$B,BE$4,'Resource Annual'!$J:$J,$AL12)</f>
        <v>295</v>
      </c>
      <c r="BF12" s="15">
        <f>SUMIFS('Resource Annual'!$L:$L,'Resource Annual'!$D:$D,$AL$2,'Resource Annual'!$B:$B,BF$4,'Resource Annual'!$J:$J,$AL12)</f>
        <v>0</v>
      </c>
      <c r="BG12" s="15">
        <f>SUMIFS('Resource Annual'!$L:$L,'Resource Annual'!$D:$D,$AL$2,'Resource Annual'!$B:$B,BG$4,'Resource Annual'!$J:$J,$AL12)</f>
        <v>0</v>
      </c>
      <c r="BH12" s="15">
        <f>SUMIFS('Resource Annual'!$L:$L,'Resource Annual'!$D:$D,$AL$2,'Resource Annual'!$B:$B,BH$4,'Resource Annual'!$J:$J,$AL12)</f>
        <v>0</v>
      </c>
      <c r="BI12" s="15">
        <f>SUMIFS('Resource Annual'!$L:$L,'Resource Annual'!$D:$D,$AL$2,'Resource Annual'!$B:$B,BI$4,'Resource Annual'!$J:$J,$AL12)</f>
        <v>100</v>
      </c>
      <c r="BJ12" s="15">
        <f>SUMIFS('Resource Annual'!$L:$L,'Resource Annual'!$D:$D,$AL$2,'Resource Annual'!$B:$B,BJ$4,'Resource Annual'!$J:$J,$AL12)</f>
        <v>0</v>
      </c>
      <c r="BK12" s="15">
        <f>SUMIFS('Resource Annual'!$L:$L,'Resource Annual'!$D:$D,$AL$2,'Resource Annual'!$B:$B,BK$4,'Resource Annual'!$J:$J,$AL12)</f>
        <v>0</v>
      </c>
      <c r="BL12" s="15">
        <f>SUMIFS('Resource Annual'!$L:$L,'Resource Annual'!$D:$D,$AL$2,'Resource Annual'!$B:$B,BL$4,'Resource Annual'!$J:$J,$AL12)</f>
        <v>0</v>
      </c>
      <c r="BM12" s="15">
        <f>SUMIFS('Resource Annual'!$L:$L,'Resource Annual'!$D:$D,$AL$2,'Resource Annual'!$B:$B,BM$4,'Resource Annual'!$J:$J,$AL12)</f>
        <v>0</v>
      </c>
      <c r="BN12" s="15">
        <f>SUMIFS('Resource Annual'!$L:$L,'Resource Annual'!$D:$D,$AL$2,'Resource Annual'!$B:$B,BN$4,'Resource Annual'!$J:$J,$AL12)</f>
        <v>0</v>
      </c>
      <c r="BO12" s="15">
        <f>SUMIFS('Resource Annual'!$L:$L,'Resource Annual'!$D:$D,$AL$2,'Resource Annual'!$B:$B,BO$4,'Resource Annual'!$J:$J,$AL12)</f>
        <v>0</v>
      </c>
      <c r="BQ12" s="15">
        <f>SUMIFS('Resource Annual'!$M:$M,'Resource Annual'!$D:$D,$AL$2,'Resource Annual'!$B:$B,BQ$4,'Resource Annual'!$J:$J,$AL12)</f>
        <v>0</v>
      </c>
      <c r="BR12" s="15">
        <f>SUMIFS('Resource Annual'!$M:$M,'Resource Annual'!$D:$D,$AL$2,'Resource Annual'!$B:$B,BR$4,'Resource Annual'!$J:$J,$AL12)</f>
        <v>780</v>
      </c>
      <c r="BS12" s="15">
        <f>SUMIFS('Resource Annual'!$M:$M,'Resource Annual'!$D:$D,$AL$2,'Resource Annual'!$B:$B,BS$4,'Resource Annual'!$J:$J,$AL12)</f>
        <v>295</v>
      </c>
      <c r="BT12" s="15">
        <f>SUMIFS('Resource Annual'!$M:$M,'Resource Annual'!$D:$D,$AL$2,'Resource Annual'!$B:$B,BT$4,'Resource Annual'!$J:$J,$AL12)</f>
        <v>0</v>
      </c>
      <c r="BU12" s="15">
        <f>SUMIFS('Resource Annual'!$M:$M,'Resource Annual'!$D:$D,$AL$2,'Resource Annual'!$B:$B,BU$4,'Resource Annual'!$J:$J,$AL12)</f>
        <v>0</v>
      </c>
      <c r="BV12" s="15">
        <f>SUMIFS('Resource Annual'!$M:$M,'Resource Annual'!$D:$D,$AL$2,'Resource Annual'!$B:$B,BV$4,'Resource Annual'!$J:$J,$AL12)</f>
        <v>0</v>
      </c>
      <c r="BW12" s="15">
        <f>SUMIFS('Resource Annual'!$M:$M,'Resource Annual'!$D:$D,$AL$2,'Resource Annual'!$B:$B,BW$4,'Resource Annual'!$J:$J,$AL12)</f>
        <v>64</v>
      </c>
      <c r="BX12" s="15">
        <f>SUMIFS('Resource Annual'!$M:$M,'Resource Annual'!$D:$D,$AL$2,'Resource Annual'!$B:$B,BX$4,'Resource Annual'!$J:$J,$AL12)</f>
        <v>0</v>
      </c>
      <c r="BY12" s="15">
        <f>SUMIFS('Resource Annual'!$M:$M,'Resource Annual'!$D:$D,$AL$2,'Resource Annual'!$B:$B,BY$4,'Resource Annual'!$J:$J,$AL12)</f>
        <v>0</v>
      </c>
      <c r="BZ12" s="15">
        <f>SUMIFS('Resource Annual'!$M:$M,'Resource Annual'!$D:$D,$AL$2,'Resource Annual'!$B:$B,BZ$4,'Resource Annual'!$J:$J,$AL12)</f>
        <v>0</v>
      </c>
      <c r="CA12" s="15">
        <f>SUMIFS('Resource Annual'!$M:$M,'Resource Annual'!$D:$D,$AL$2,'Resource Annual'!$B:$B,CA$4,'Resource Annual'!$J:$J,$AL12)</f>
        <v>0</v>
      </c>
      <c r="CB12" s="15">
        <f>SUMIFS('Resource Annual'!$M:$M,'Resource Annual'!$D:$D,$AL$2,'Resource Annual'!$B:$B,CB$4,'Resource Annual'!$J:$J,$AL12)</f>
        <v>0</v>
      </c>
      <c r="CC12" s="15">
        <f>SUMIFS('Resource Annual'!$M:$M,'Resource Annual'!$D:$D,$AL$2,'Resource Annual'!$B:$B,CC$4,'Resource Annual'!$J:$J,$AL12)</f>
        <v>0</v>
      </c>
      <c r="CD12" s="15">
        <f>SUMIFS('Area Annual'!F:F,'Area Annual'!E:E,AL12,'Area Annual'!A:A,$AL$2)</f>
        <v>909.01287841796898</v>
      </c>
    </row>
    <row r="13" spans="2:82" ht="16.5" x14ac:dyDescent="0.5">
      <c r="AL13" s="48">
        <v>2029</v>
      </c>
      <c r="AM13" s="15">
        <f>SUMIFS('Area Annual'!M:M,'Area Annual'!A:A,$AL$2,'Area Annual'!E:E,AL13)</f>
        <v>5561.6545104980496</v>
      </c>
      <c r="AN13" s="15">
        <f>SUMIFS('Resource Annual'!$O:$O,'Resource Annual'!$D:$D,$AL$2,'Resource Annual'!$A:$A,AN$4,'Resource Annual'!$J:$J,$AL13)</f>
        <v>0</v>
      </c>
      <c r="AO13" s="15">
        <f>SUMIFS('Resource Annual'!$O:$O,'Resource Annual'!$D:$D,$AL$2,'Resource Annual'!$A:$A,AO$4,'Resource Annual'!$J:$J,$AL13)</f>
        <v>2697.7761917114203</v>
      </c>
      <c r="AP13" s="15">
        <f>SUMIFS('Resource Annual'!$O:$O,'Resource Annual'!$D:$D,$AL$2,'Resource Annual'!$A:$A,AP$4,'Resource Annual'!$J:$J,$AL13)</f>
        <v>195.17400360107399</v>
      </c>
      <c r="AQ13" s="15">
        <f>SUMIFS('Resource Annual'!$O:$O,'Resource Annual'!$D:$D,$AL$2,'Resource Annual'!$A:$A,AQ$4,'Resource Annual'!$J:$J,$AL13)</f>
        <v>0</v>
      </c>
      <c r="AR13" s="15">
        <f>SUMIFS('Resource Annual'!$O:$O,'Resource Annual'!$D:$D,$AL$2,'Resource Annual'!$A:$A,AR$4,'Resource Annual'!$J:$J,$AL13)</f>
        <v>0</v>
      </c>
      <c r="AS13" s="15">
        <f>SUMIFS('Resource Annual'!$O:$O,'Resource Annual'!$D:$D,$AL$2,'Resource Annual'!$A:$A,AS$4,'Resource Annual'!$J:$J,$AL13)</f>
        <v>0</v>
      </c>
      <c r="AT13" s="15">
        <f>SUMIFS('Resource Annual'!$O:$O,'Resource Annual'!$D:$D,$AL$2,'Resource Annual'!$A:$A,AT$4,'Resource Annual'!$J:$J,$AL13)</f>
        <v>232.634716033936</v>
      </c>
      <c r="AU13" s="15">
        <f>SUMIFS('Resource Annual'!$O:$O,'Resource Annual'!$D:$D,$AL$2,'Resource Annual'!$A:$A,AU$4,'Resource Annual'!$J:$J,$AL13)</f>
        <v>0</v>
      </c>
      <c r="AV13" s="15">
        <f>SUMIFS('Resource Annual'!$O:$O,'Resource Annual'!$D:$D,$AL$2,'Resource Annual'!$A:$A,AV$4,'Resource Annual'!$J:$J,$AL13)</f>
        <v>0</v>
      </c>
      <c r="AW13" s="15">
        <f>SUMIFS('Resource Annual'!$O:$O,'Resource Annual'!$D:$D,$AL$2,'Resource Annual'!$A:$A,AW$4,'Resource Annual'!$J:$J,$AL13)</f>
        <v>0</v>
      </c>
      <c r="AX13" s="15">
        <f t="shared" si="0"/>
        <v>2436.0712184906056</v>
      </c>
      <c r="AY13" s="15">
        <f t="shared" si="1"/>
        <v>2436.0712184906056</v>
      </c>
      <c r="AZ13" s="36">
        <f>SUMIFS('Area Annual'!$N:$N,'Area Annual'!$A:$A,$AL$2,'Area Annual'!$E:$E,$AL13,'Area Annual'!$D:$D,"KPCO")</f>
        <v>49.775752305984497</v>
      </c>
      <c r="BA13" s="36">
        <f>SUMIFS('Area Annual'!$O:$O,'Area Annual'!$A:$A,$AL$2,'Area Annual'!$E:$E,$AL13,'Area Annual'!$D:$D,"KPCO")</f>
        <v>2485.8469707965901</v>
      </c>
      <c r="BC13" s="15">
        <f>SUMIFS('Resource Annual'!$L:$L,'Resource Annual'!$D:$D,$AL$2,'Resource Annual'!$B:$B,BC$4,'Resource Annual'!$J:$J,$AL13)</f>
        <v>0</v>
      </c>
      <c r="BD13" s="15">
        <f>SUMIFS('Resource Annual'!$L:$L,'Resource Annual'!$D:$D,$AL$2,'Resource Annual'!$B:$B,BD$4,'Resource Annual'!$J:$J,$AL13)</f>
        <v>780</v>
      </c>
      <c r="BE13" s="15">
        <f>SUMIFS('Resource Annual'!$L:$L,'Resource Annual'!$D:$D,$AL$2,'Resource Annual'!$B:$B,BE$4,'Resource Annual'!$J:$J,$AL13)</f>
        <v>295</v>
      </c>
      <c r="BF13" s="15">
        <f>SUMIFS('Resource Annual'!$L:$L,'Resource Annual'!$D:$D,$AL$2,'Resource Annual'!$B:$B,BF$4,'Resource Annual'!$J:$J,$AL13)</f>
        <v>0</v>
      </c>
      <c r="BG13" s="15">
        <f>SUMIFS('Resource Annual'!$L:$L,'Resource Annual'!$D:$D,$AL$2,'Resource Annual'!$B:$B,BG$4,'Resource Annual'!$J:$J,$AL13)</f>
        <v>0</v>
      </c>
      <c r="BH13" s="15">
        <f>SUMIFS('Resource Annual'!$L:$L,'Resource Annual'!$D:$D,$AL$2,'Resource Annual'!$B:$B,BH$4,'Resource Annual'!$J:$J,$AL13)</f>
        <v>0</v>
      </c>
      <c r="BI13" s="15">
        <f>SUMIFS('Resource Annual'!$L:$L,'Resource Annual'!$D:$D,$AL$2,'Resource Annual'!$B:$B,BI$4,'Resource Annual'!$J:$J,$AL13)</f>
        <v>100</v>
      </c>
      <c r="BJ13" s="15">
        <f>SUMIFS('Resource Annual'!$L:$L,'Resource Annual'!$D:$D,$AL$2,'Resource Annual'!$B:$B,BJ$4,'Resource Annual'!$J:$J,$AL13)</f>
        <v>0</v>
      </c>
      <c r="BK13" s="15">
        <f>SUMIFS('Resource Annual'!$L:$L,'Resource Annual'!$D:$D,$AL$2,'Resource Annual'!$B:$B,BK$4,'Resource Annual'!$J:$J,$AL13)</f>
        <v>0</v>
      </c>
      <c r="BL13" s="15">
        <f>SUMIFS('Resource Annual'!$L:$L,'Resource Annual'!$D:$D,$AL$2,'Resource Annual'!$B:$B,BL$4,'Resource Annual'!$J:$J,$AL13)</f>
        <v>0</v>
      </c>
      <c r="BM13" s="15">
        <f>SUMIFS('Resource Annual'!$L:$L,'Resource Annual'!$D:$D,$AL$2,'Resource Annual'!$B:$B,BM$4,'Resource Annual'!$J:$J,$AL13)</f>
        <v>0</v>
      </c>
      <c r="BN13" s="15">
        <f>SUMIFS('Resource Annual'!$L:$L,'Resource Annual'!$D:$D,$AL$2,'Resource Annual'!$B:$B,BN$4,'Resource Annual'!$J:$J,$AL13)</f>
        <v>0</v>
      </c>
      <c r="BO13" s="15">
        <f>SUMIFS('Resource Annual'!$L:$L,'Resource Annual'!$D:$D,$AL$2,'Resource Annual'!$B:$B,BO$4,'Resource Annual'!$J:$J,$AL13)</f>
        <v>0</v>
      </c>
      <c r="BQ13" s="15">
        <f>SUMIFS('Resource Annual'!$M:$M,'Resource Annual'!$D:$D,$AL$2,'Resource Annual'!$B:$B,BQ$4,'Resource Annual'!$J:$J,$AL13)</f>
        <v>0</v>
      </c>
      <c r="BR13" s="15">
        <f>SUMIFS('Resource Annual'!$M:$M,'Resource Annual'!$D:$D,$AL$2,'Resource Annual'!$B:$B,BR$4,'Resource Annual'!$J:$J,$AL13)</f>
        <v>780</v>
      </c>
      <c r="BS13" s="15">
        <f>SUMIFS('Resource Annual'!$M:$M,'Resource Annual'!$D:$D,$AL$2,'Resource Annual'!$B:$B,BS$4,'Resource Annual'!$J:$J,$AL13)</f>
        <v>295</v>
      </c>
      <c r="BT13" s="15">
        <f>SUMIFS('Resource Annual'!$M:$M,'Resource Annual'!$D:$D,$AL$2,'Resource Annual'!$B:$B,BT$4,'Resource Annual'!$J:$J,$AL13)</f>
        <v>0</v>
      </c>
      <c r="BU13" s="15">
        <f>SUMIFS('Resource Annual'!$M:$M,'Resource Annual'!$D:$D,$AL$2,'Resource Annual'!$B:$B,BU$4,'Resource Annual'!$J:$J,$AL13)</f>
        <v>0</v>
      </c>
      <c r="BV13" s="15">
        <f>SUMIFS('Resource Annual'!$M:$M,'Resource Annual'!$D:$D,$AL$2,'Resource Annual'!$B:$B,BV$4,'Resource Annual'!$J:$J,$AL13)</f>
        <v>0</v>
      </c>
      <c r="BW13" s="15">
        <f>SUMIFS('Resource Annual'!$M:$M,'Resource Annual'!$D:$D,$AL$2,'Resource Annual'!$B:$B,BW$4,'Resource Annual'!$J:$J,$AL13)</f>
        <v>64</v>
      </c>
      <c r="BX13" s="15">
        <f>SUMIFS('Resource Annual'!$M:$M,'Resource Annual'!$D:$D,$AL$2,'Resource Annual'!$B:$B,BX$4,'Resource Annual'!$J:$J,$AL13)</f>
        <v>0</v>
      </c>
      <c r="BY13" s="15">
        <f>SUMIFS('Resource Annual'!$M:$M,'Resource Annual'!$D:$D,$AL$2,'Resource Annual'!$B:$B,BY$4,'Resource Annual'!$J:$J,$AL13)</f>
        <v>0</v>
      </c>
      <c r="BZ13" s="15">
        <f>SUMIFS('Resource Annual'!$M:$M,'Resource Annual'!$D:$D,$AL$2,'Resource Annual'!$B:$B,BZ$4,'Resource Annual'!$J:$J,$AL13)</f>
        <v>0</v>
      </c>
      <c r="CA13" s="15">
        <f>SUMIFS('Resource Annual'!$M:$M,'Resource Annual'!$D:$D,$AL$2,'Resource Annual'!$B:$B,CA$4,'Resource Annual'!$J:$J,$AL13)</f>
        <v>0</v>
      </c>
      <c r="CB13" s="15">
        <f>SUMIFS('Resource Annual'!$M:$M,'Resource Annual'!$D:$D,$AL$2,'Resource Annual'!$B:$B,CB$4,'Resource Annual'!$J:$J,$AL13)</f>
        <v>0</v>
      </c>
      <c r="CC13" s="15">
        <f>SUMIFS('Resource Annual'!$M:$M,'Resource Annual'!$D:$D,$AL$2,'Resource Annual'!$B:$B,CC$4,'Resource Annual'!$J:$J,$AL13)</f>
        <v>0</v>
      </c>
      <c r="CD13" s="15">
        <f>SUMIFS('Area Annual'!F:F,'Area Annual'!E:E,AL13,'Area Annual'!A:A,$AL$2)</f>
        <v>908.85540771484398</v>
      </c>
    </row>
    <row r="14" spans="2:82" ht="16.5" x14ac:dyDescent="0.5">
      <c r="AL14" s="48">
        <v>2030</v>
      </c>
      <c r="AM14" s="15">
        <f>SUMIFS('Area Annual'!M:M,'Area Annual'!A:A,$AL$2,'Area Annual'!E:E,AL14)</f>
        <v>5556.1241149902298</v>
      </c>
      <c r="AN14" s="15">
        <f>SUMIFS('Resource Annual'!$O:$O,'Resource Annual'!$D:$D,$AL$2,'Resource Annual'!$A:$A,AN$4,'Resource Annual'!$J:$J,$AL14)</f>
        <v>0</v>
      </c>
      <c r="AO14" s="15">
        <f>SUMIFS('Resource Annual'!$O:$O,'Resource Annual'!$D:$D,$AL$2,'Resource Annual'!$A:$A,AO$4,'Resource Annual'!$J:$J,$AL14)</f>
        <v>2613.3412704467801</v>
      </c>
      <c r="AP14" s="15">
        <f>SUMIFS('Resource Annual'!$O:$O,'Resource Annual'!$D:$D,$AL$2,'Resource Annual'!$A:$A,AP$4,'Resource Annual'!$J:$J,$AL14)</f>
        <v>195.17400360107399</v>
      </c>
      <c r="AQ14" s="15">
        <f>SUMIFS('Resource Annual'!$O:$O,'Resource Annual'!$D:$D,$AL$2,'Resource Annual'!$A:$A,AQ$4,'Resource Annual'!$J:$J,$AL14)</f>
        <v>0</v>
      </c>
      <c r="AR14" s="15">
        <f>SUMIFS('Resource Annual'!$O:$O,'Resource Annual'!$D:$D,$AL$2,'Resource Annual'!$A:$A,AR$4,'Resource Annual'!$J:$J,$AL14)</f>
        <v>0</v>
      </c>
      <c r="AS14" s="15">
        <f>SUMIFS('Resource Annual'!$O:$O,'Resource Annual'!$D:$D,$AL$2,'Resource Annual'!$A:$A,AS$4,'Resource Annual'!$J:$J,$AL14)</f>
        <v>0</v>
      </c>
      <c r="AT14" s="15">
        <f>SUMIFS('Resource Annual'!$O:$O,'Resource Annual'!$D:$D,$AL$2,'Resource Annual'!$A:$A,AT$4,'Resource Annual'!$J:$J,$AL14)</f>
        <v>232.81005001068101</v>
      </c>
      <c r="AU14" s="15">
        <f>SUMIFS('Resource Annual'!$O:$O,'Resource Annual'!$D:$D,$AL$2,'Resource Annual'!$A:$A,AU$4,'Resource Annual'!$J:$J,$AL14)</f>
        <v>0</v>
      </c>
      <c r="AV14" s="15">
        <f>SUMIFS('Resource Annual'!$O:$O,'Resource Annual'!$D:$D,$AL$2,'Resource Annual'!$A:$A,AV$4,'Resource Annual'!$J:$J,$AL14)</f>
        <v>0</v>
      </c>
      <c r="AW14" s="15">
        <f>SUMIFS('Resource Annual'!$O:$O,'Resource Annual'!$D:$D,$AL$2,'Resource Annual'!$A:$A,AW$4,'Resource Annual'!$J:$J,$AL14)</f>
        <v>0</v>
      </c>
      <c r="AX14" s="15">
        <f t="shared" si="0"/>
        <v>2514.7997303009074</v>
      </c>
      <c r="AY14" s="15">
        <f t="shared" si="1"/>
        <v>2514.7997303009074</v>
      </c>
      <c r="AZ14" s="36">
        <f>SUMIFS('Area Annual'!$N:$N,'Area Annual'!$A:$A,$AL$2,'Area Annual'!$E:$E,$AL14,'Area Annual'!$D:$D,"KPCO")</f>
        <v>50.910276651382397</v>
      </c>
      <c r="BA14" s="36">
        <f>SUMIFS('Area Annual'!$O:$O,'Area Annual'!$A:$A,$AL$2,'Area Annual'!$E:$E,$AL14,'Area Annual'!$D:$D,"KPCO")</f>
        <v>2565.7100069522899</v>
      </c>
      <c r="BC14" s="15">
        <f>SUMIFS('Resource Annual'!$L:$L,'Resource Annual'!$D:$D,$AL$2,'Resource Annual'!$B:$B,BC$4,'Resource Annual'!$J:$J,$AL14)</f>
        <v>0</v>
      </c>
      <c r="BD14" s="15">
        <f>SUMIFS('Resource Annual'!$L:$L,'Resource Annual'!$D:$D,$AL$2,'Resource Annual'!$B:$B,BD$4,'Resource Annual'!$J:$J,$AL14)</f>
        <v>780</v>
      </c>
      <c r="BE14" s="15">
        <f>SUMIFS('Resource Annual'!$L:$L,'Resource Annual'!$D:$D,$AL$2,'Resource Annual'!$B:$B,BE$4,'Resource Annual'!$J:$J,$AL14)</f>
        <v>295</v>
      </c>
      <c r="BF14" s="15">
        <f>SUMIFS('Resource Annual'!$L:$L,'Resource Annual'!$D:$D,$AL$2,'Resource Annual'!$B:$B,BF$4,'Resource Annual'!$J:$J,$AL14)</f>
        <v>0</v>
      </c>
      <c r="BG14" s="15">
        <f>SUMIFS('Resource Annual'!$L:$L,'Resource Annual'!$D:$D,$AL$2,'Resource Annual'!$B:$B,BG$4,'Resource Annual'!$J:$J,$AL14)</f>
        <v>0</v>
      </c>
      <c r="BH14" s="15">
        <f>SUMIFS('Resource Annual'!$L:$L,'Resource Annual'!$D:$D,$AL$2,'Resource Annual'!$B:$B,BH$4,'Resource Annual'!$J:$J,$AL14)</f>
        <v>0</v>
      </c>
      <c r="BI14" s="15">
        <f>SUMIFS('Resource Annual'!$L:$L,'Resource Annual'!$D:$D,$AL$2,'Resource Annual'!$B:$B,BI$4,'Resource Annual'!$J:$J,$AL14)</f>
        <v>100</v>
      </c>
      <c r="BJ14" s="15">
        <f>SUMIFS('Resource Annual'!$L:$L,'Resource Annual'!$D:$D,$AL$2,'Resource Annual'!$B:$B,BJ$4,'Resource Annual'!$J:$J,$AL14)</f>
        <v>0</v>
      </c>
      <c r="BK14" s="15">
        <f>SUMIFS('Resource Annual'!$L:$L,'Resource Annual'!$D:$D,$AL$2,'Resource Annual'!$B:$B,BK$4,'Resource Annual'!$J:$J,$AL14)</f>
        <v>0</v>
      </c>
      <c r="BL14" s="15">
        <f>SUMIFS('Resource Annual'!$L:$L,'Resource Annual'!$D:$D,$AL$2,'Resource Annual'!$B:$B,BL$4,'Resource Annual'!$J:$J,$AL14)</f>
        <v>0</v>
      </c>
      <c r="BM14" s="15">
        <f>SUMIFS('Resource Annual'!$L:$L,'Resource Annual'!$D:$D,$AL$2,'Resource Annual'!$B:$B,BM$4,'Resource Annual'!$J:$J,$AL14)</f>
        <v>0</v>
      </c>
      <c r="BN14" s="15">
        <f>SUMIFS('Resource Annual'!$L:$L,'Resource Annual'!$D:$D,$AL$2,'Resource Annual'!$B:$B,BN$4,'Resource Annual'!$J:$J,$AL14)</f>
        <v>0</v>
      </c>
      <c r="BO14" s="15">
        <f>SUMIFS('Resource Annual'!$L:$L,'Resource Annual'!$D:$D,$AL$2,'Resource Annual'!$B:$B,BO$4,'Resource Annual'!$J:$J,$AL14)</f>
        <v>0</v>
      </c>
      <c r="BQ14" s="15">
        <f>SUMIFS('Resource Annual'!$M:$M,'Resource Annual'!$D:$D,$AL$2,'Resource Annual'!$B:$B,BQ$4,'Resource Annual'!$J:$J,$AL14)</f>
        <v>0</v>
      </c>
      <c r="BR14" s="15">
        <f>SUMIFS('Resource Annual'!$M:$M,'Resource Annual'!$D:$D,$AL$2,'Resource Annual'!$B:$B,BR$4,'Resource Annual'!$J:$J,$AL14)</f>
        <v>780</v>
      </c>
      <c r="BS14" s="15">
        <f>SUMIFS('Resource Annual'!$M:$M,'Resource Annual'!$D:$D,$AL$2,'Resource Annual'!$B:$B,BS$4,'Resource Annual'!$J:$J,$AL14)</f>
        <v>295</v>
      </c>
      <c r="BT14" s="15">
        <f>SUMIFS('Resource Annual'!$M:$M,'Resource Annual'!$D:$D,$AL$2,'Resource Annual'!$B:$B,BT$4,'Resource Annual'!$J:$J,$AL14)</f>
        <v>0</v>
      </c>
      <c r="BU14" s="15">
        <f>SUMIFS('Resource Annual'!$M:$M,'Resource Annual'!$D:$D,$AL$2,'Resource Annual'!$B:$B,BU$4,'Resource Annual'!$J:$J,$AL14)</f>
        <v>0</v>
      </c>
      <c r="BV14" s="15">
        <f>SUMIFS('Resource Annual'!$M:$M,'Resource Annual'!$D:$D,$AL$2,'Resource Annual'!$B:$B,BV$4,'Resource Annual'!$J:$J,$AL14)</f>
        <v>0</v>
      </c>
      <c r="BW14" s="15">
        <f>SUMIFS('Resource Annual'!$M:$M,'Resource Annual'!$D:$D,$AL$2,'Resource Annual'!$B:$B,BW$4,'Resource Annual'!$J:$J,$AL14)</f>
        <v>64</v>
      </c>
      <c r="BX14" s="15">
        <f>SUMIFS('Resource Annual'!$M:$M,'Resource Annual'!$D:$D,$AL$2,'Resource Annual'!$B:$B,BX$4,'Resource Annual'!$J:$J,$AL14)</f>
        <v>0</v>
      </c>
      <c r="BY14" s="15">
        <f>SUMIFS('Resource Annual'!$M:$M,'Resource Annual'!$D:$D,$AL$2,'Resource Annual'!$B:$B,BY$4,'Resource Annual'!$J:$J,$AL14)</f>
        <v>0</v>
      </c>
      <c r="BZ14" s="15">
        <f>SUMIFS('Resource Annual'!$M:$M,'Resource Annual'!$D:$D,$AL$2,'Resource Annual'!$B:$B,BZ$4,'Resource Annual'!$J:$J,$AL14)</f>
        <v>0</v>
      </c>
      <c r="CA14" s="15">
        <f>SUMIFS('Resource Annual'!$M:$M,'Resource Annual'!$D:$D,$AL$2,'Resource Annual'!$B:$B,CA$4,'Resource Annual'!$J:$J,$AL14)</f>
        <v>0</v>
      </c>
      <c r="CB14" s="15">
        <f>SUMIFS('Resource Annual'!$M:$M,'Resource Annual'!$D:$D,$AL$2,'Resource Annual'!$B:$B,CB$4,'Resource Annual'!$J:$J,$AL14)</f>
        <v>0</v>
      </c>
      <c r="CC14" s="15">
        <f>SUMIFS('Resource Annual'!$M:$M,'Resource Annual'!$D:$D,$AL$2,'Resource Annual'!$B:$B,CC$4,'Resource Annual'!$J:$J,$AL14)</f>
        <v>0</v>
      </c>
      <c r="CD14" s="15">
        <f>SUMIFS('Area Annual'!F:F,'Area Annual'!E:E,AL14,'Area Annual'!A:A,$AL$2)</f>
        <v>906.40472412109398</v>
      </c>
    </row>
    <row r="15" spans="2:82" ht="16.5" x14ac:dyDescent="0.5">
      <c r="AL15" s="48">
        <v>2031</v>
      </c>
      <c r="AM15" s="15">
        <f>SUMIFS('Area Annual'!M:M,'Area Annual'!A:A,$AL$2,'Area Annual'!E:E,AL15)</f>
        <v>5552.4999084472702</v>
      </c>
      <c r="AN15" s="15">
        <f>SUMIFS('Resource Annual'!$O:$O,'Resource Annual'!$D:$D,$AL$2,'Resource Annual'!$A:$A,AN$4,'Resource Annual'!$J:$J,$AL15)</f>
        <v>0</v>
      </c>
      <c r="AO15" s="15">
        <f>SUMIFS('Resource Annual'!$O:$O,'Resource Annual'!$D:$D,$AL$2,'Resource Annual'!$A:$A,AO$4,'Resource Annual'!$J:$J,$AL15)</f>
        <v>2349.5265769958501</v>
      </c>
      <c r="AP15" s="15">
        <f>SUMIFS('Resource Annual'!$O:$O,'Resource Annual'!$D:$D,$AL$2,'Resource Annual'!$A:$A,AP$4,'Resource Annual'!$J:$J,$AL15)</f>
        <v>41.171836853027301</v>
      </c>
      <c r="AQ15" s="15">
        <f>SUMIFS('Resource Annual'!$O:$O,'Resource Annual'!$D:$D,$AL$2,'Resource Annual'!$A:$A,AQ$4,'Resource Annual'!$J:$J,$AL15)</f>
        <v>0</v>
      </c>
      <c r="AR15" s="15">
        <f>SUMIFS('Resource Annual'!$O:$O,'Resource Annual'!$D:$D,$AL$2,'Resource Annual'!$A:$A,AR$4,'Resource Annual'!$J:$J,$AL15)</f>
        <v>0</v>
      </c>
      <c r="AS15" s="15">
        <f>SUMIFS('Resource Annual'!$O:$O,'Resource Annual'!$D:$D,$AL$2,'Resource Annual'!$A:$A,AS$4,'Resource Annual'!$J:$J,$AL15)</f>
        <v>0</v>
      </c>
      <c r="AT15" s="15">
        <f>SUMIFS('Resource Annual'!$O:$O,'Resource Annual'!$D:$D,$AL$2,'Resource Annual'!$A:$A,AT$4,'Resource Annual'!$J:$J,$AL15)</f>
        <v>1627.3798894882239</v>
      </c>
      <c r="AU15" s="15">
        <f>SUMIFS('Resource Annual'!$O:$O,'Resource Annual'!$D:$D,$AL$2,'Resource Annual'!$A:$A,AU$4,'Resource Annual'!$J:$J,$AL15)</f>
        <v>0</v>
      </c>
      <c r="AV15" s="15">
        <f>SUMIFS('Resource Annual'!$O:$O,'Resource Annual'!$D:$D,$AL$2,'Resource Annual'!$A:$A,AV$4,'Resource Annual'!$J:$J,$AL15)</f>
        <v>0</v>
      </c>
      <c r="AW15" s="15">
        <f>SUMIFS('Resource Annual'!$O:$O,'Resource Annual'!$D:$D,$AL$2,'Resource Annual'!$A:$A,AW$4,'Resource Annual'!$J:$J,$AL15)</f>
        <v>0</v>
      </c>
      <c r="AX15" s="15">
        <f t="shared" si="0"/>
        <v>1534.4223136901819</v>
      </c>
      <c r="AY15" s="15">
        <f t="shared" si="1"/>
        <v>1534.4223136901819</v>
      </c>
      <c r="AZ15" s="36">
        <f>SUMIFS('Area Annual'!$N:$N,'Area Annual'!$A:$A,$AL$2,'Area Annual'!$E:$E,$AL15,'Area Annual'!$D:$D,"KPCO")</f>
        <v>508.87557411193802</v>
      </c>
      <c r="BA15" s="36">
        <f>SUMIFS('Area Annual'!$O:$O,'Area Annual'!$A:$A,$AL$2,'Area Annual'!$E:$E,$AL15,'Area Annual'!$D:$D,"KPCO")</f>
        <v>2043.2978878021199</v>
      </c>
      <c r="BC15" s="15">
        <f>SUMIFS('Resource Annual'!$L:$L,'Resource Annual'!$D:$D,$AL$2,'Resource Annual'!$B:$B,BC$4,'Resource Annual'!$J:$J,$AL15)</f>
        <v>0</v>
      </c>
      <c r="BD15" s="15">
        <f>SUMIFS('Resource Annual'!$L:$L,'Resource Annual'!$D:$D,$AL$2,'Resource Annual'!$B:$B,BD$4,'Resource Annual'!$J:$J,$AL15)</f>
        <v>780</v>
      </c>
      <c r="BE15" s="15">
        <f>SUMIFS('Resource Annual'!$L:$L,'Resource Annual'!$D:$D,$AL$2,'Resource Annual'!$B:$B,BE$4,'Resource Annual'!$J:$J,$AL15)</f>
        <v>125</v>
      </c>
      <c r="BF15" s="15">
        <f>SUMIFS('Resource Annual'!$L:$L,'Resource Annual'!$D:$D,$AL$2,'Resource Annual'!$B:$B,BF$4,'Resource Annual'!$J:$J,$AL15)</f>
        <v>0</v>
      </c>
      <c r="BG15" s="15">
        <f>SUMIFS('Resource Annual'!$L:$L,'Resource Annual'!$D:$D,$AL$2,'Resource Annual'!$B:$B,BG$4,'Resource Annual'!$J:$J,$AL15)</f>
        <v>0</v>
      </c>
      <c r="BH15" s="15">
        <f>SUMIFS('Resource Annual'!$L:$L,'Resource Annual'!$D:$D,$AL$2,'Resource Annual'!$B:$B,BH$4,'Resource Annual'!$J:$J,$AL15)</f>
        <v>0</v>
      </c>
      <c r="BI15" s="15">
        <f>SUMIFS('Resource Annual'!$L:$L,'Resource Annual'!$D:$D,$AL$2,'Resource Annual'!$B:$B,BI$4,'Resource Annual'!$J:$J,$AL15)</f>
        <v>700</v>
      </c>
      <c r="BJ15" s="15">
        <f>SUMIFS('Resource Annual'!$L:$L,'Resource Annual'!$D:$D,$AL$2,'Resource Annual'!$B:$B,BJ$4,'Resource Annual'!$J:$J,$AL15)</f>
        <v>0</v>
      </c>
      <c r="BK15" s="15">
        <f>SUMIFS('Resource Annual'!$L:$L,'Resource Annual'!$D:$D,$AL$2,'Resource Annual'!$B:$B,BK$4,'Resource Annual'!$J:$J,$AL15)</f>
        <v>0</v>
      </c>
      <c r="BL15" s="15">
        <f>SUMIFS('Resource Annual'!$L:$L,'Resource Annual'!$D:$D,$AL$2,'Resource Annual'!$B:$B,BL$4,'Resource Annual'!$J:$J,$AL15)</f>
        <v>0</v>
      </c>
      <c r="BM15" s="15">
        <f>SUMIFS('Resource Annual'!$L:$L,'Resource Annual'!$D:$D,$AL$2,'Resource Annual'!$B:$B,BM$4,'Resource Annual'!$J:$J,$AL15)</f>
        <v>0</v>
      </c>
      <c r="BN15" s="15">
        <f>SUMIFS('Resource Annual'!$L:$L,'Resource Annual'!$D:$D,$AL$2,'Resource Annual'!$B:$B,BN$4,'Resource Annual'!$J:$J,$AL15)</f>
        <v>0</v>
      </c>
      <c r="BO15" s="15">
        <f>SUMIFS('Resource Annual'!$L:$L,'Resource Annual'!$D:$D,$AL$2,'Resource Annual'!$B:$B,BO$4,'Resource Annual'!$J:$J,$AL15)</f>
        <v>0</v>
      </c>
      <c r="BQ15" s="15">
        <f>SUMIFS('Resource Annual'!$M:$M,'Resource Annual'!$D:$D,$AL$2,'Resource Annual'!$B:$B,BQ$4,'Resource Annual'!$J:$J,$AL15)</f>
        <v>0</v>
      </c>
      <c r="BR15" s="15">
        <f>SUMIFS('Resource Annual'!$M:$M,'Resource Annual'!$D:$D,$AL$2,'Resource Annual'!$B:$B,BR$4,'Resource Annual'!$J:$J,$AL15)</f>
        <v>780</v>
      </c>
      <c r="BS15" s="15">
        <f>SUMIFS('Resource Annual'!$M:$M,'Resource Annual'!$D:$D,$AL$2,'Resource Annual'!$B:$B,BS$4,'Resource Annual'!$J:$J,$AL15)</f>
        <v>125</v>
      </c>
      <c r="BT15" s="15">
        <f>SUMIFS('Resource Annual'!$M:$M,'Resource Annual'!$D:$D,$AL$2,'Resource Annual'!$B:$B,BT$4,'Resource Annual'!$J:$J,$AL15)</f>
        <v>0</v>
      </c>
      <c r="BU15" s="15">
        <f>SUMIFS('Resource Annual'!$M:$M,'Resource Annual'!$D:$D,$AL$2,'Resource Annual'!$B:$B,BU$4,'Resource Annual'!$J:$J,$AL15)</f>
        <v>0</v>
      </c>
      <c r="BV15" s="15">
        <f>SUMIFS('Resource Annual'!$M:$M,'Resource Annual'!$D:$D,$AL$2,'Resource Annual'!$B:$B,BV$4,'Resource Annual'!$J:$J,$AL15)</f>
        <v>0</v>
      </c>
      <c r="BW15" s="15">
        <f>SUMIFS('Resource Annual'!$M:$M,'Resource Annual'!$D:$D,$AL$2,'Resource Annual'!$B:$B,BW$4,'Resource Annual'!$J:$J,$AL15)</f>
        <v>226</v>
      </c>
      <c r="BX15" s="15">
        <f>SUMIFS('Resource Annual'!$M:$M,'Resource Annual'!$D:$D,$AL$2,'Resource Annual'!$B:$B,BX$4,'Resource Annual'!$J:$J,$AL15)</f>
        <v>0</v>
      </c>
      <c r="BY15" s="15">
        <f>SUMIFS('Resource Annual'!$M:$M,'Resource Annual'!$D:$D,$AL$2,'Resource Annual'!$B:$B,BY$4,'Resource Annual'!$J:$J,$AL15)</f>
        <v>0</v>
      </c>
      <c r="BZ15" s="15">
        <f>SUMIFS('Resource Annual'!$M:$M,'Resource Annual'!$D:$D,$AL$2,'Resource Annual'!$B:$B,BZ$4,'Resource Annual'!$J:$J,$AL15)</f>
        <v>0</v>
      </c>
      <c r="CA15" s="15">
        <f>SUMIFS('Resource Annual'!$M:$M,'Resource Annual'!$D:$D,$AL$2,'Resource Annual'!$B:$B,CA$4,'Resource Annual'!$J:$J,$AL15)</f>
        <v>0</v>
      </c>
      <c r="CB15" s="15">
        <f>SUMIFS('Resource Annual'!$M:$M,'Resource Annual'!$D:$D,$AL$2,'Resource Annual'!$B:$B,CB$4,'Resource Annual'!$J:$J,$AL15)</f>
        <v>0</v>
      </c>
      <c r="CC15" s="15">
        <f>SUMIFS('Resource Annual'!$M:$M,'Resource Annual'!$D:$D,$AL$2,'Resource Annual'!$B:$B,CC$4,'Resource Annual'!$J:$J,$AL15)</f>
        <v>0</v>
      </c>
      <c r="CD15" s="15">
        <f>SUMIFS('Area Annual'!F:F,'Area Annual'!E:E,AL15,'Area Annual'!A:A,$AL$2)</f>
        <v>904.41607666015602</v>
      </c>
    </row>
    <row r="16" spans="2:82" ht="16.5" x14ac:dyDescent="0.5">
      <c r="AL16" s="48">
        <v>2032</v>
      </c>
      <c r="AM16" s="15">
        <f>SUMIFS('Area Annual'!M:M,'Area Annual'!A:A,$AL$2,'Area Annual'!E:E,AL16)</f>
        <v>5553.5268859863299</v>
      </c>
      <c r="AN16" s="15">
        <f>SUMIFS('Resource Annual'!$O:$O,'Resource Annual'!$D:$D,$AL$2,'Resource Annual'!$A:$A,AN$4,'Resource Annual'!$J:$J,$AL16)</f>
        <v>0</v>
      </c>
      <c r="AO16" s="15">
        <f>SUMIFS('Resource Annual'!$O:$O,'Resource Annual'!$D:$D,$AL$2,'Resource Annual'!$A:$A,AO$4,'Resource Annual'!$J:$J,$AL16)</f>
        <v>2304.8525886535599</v>
      </c>
      <c r="AP16" s="15">
        <f>SUMIFS('Resource Annual'!$O:$O,'Resource Annual'!$D:$D,$AL$2,'Resource Annual'!$A:$A,AP$4,'Resource Annual'!$J:$J,$AL16)</f>
        <v>32.763633728027301</v>
      </c>
      <c r="AQ16" s="15">
        <f>SUMIFS('Resource Annual'!$O:$O,'Resource Annual'!$D:$D,$AL$2,'Resource Annual'!$A:$A,AQ$4,'Resource Annual'!$J:$J,$AL16)</f>
        <v>0</v>
      </c>
      <c r="AR16" s="15">
        <f>SUMIFS('Resource Annual'!$O:$O,'Resource Annual'!$D:$D,$AL$2,'Resource Annual'!$A:$A,AR$4,'Resource Annual'!$J:$J,$AL16)</f>
        <v>0</v>
      </c>
      <c r="AS16" s="15">
        <f>SUMIFS('Resource Annual'!$O:$O,'Resource Annual'!$D:$D,$AL$2,'Resource Annual'!$A:$A,AS$4,'Resource Annual'!$J:$J,$AL16)</f>
        <v>0</v>
      </c>
      <c r="AT16" s="15">
        <f>SUMIFS('Resource Annual'!$O:$O,'Resource Annual'!$D:$D,$AL$2,'Resource Annual'!$A:$A,AT$4,'Resource Annual'!$J:$J,$AL16)</f>
        <v>3033.5191278457623</v>
      </c>
      <c r="AU16" s="15">
        <f>SUMIFS('Resource Annual'!$O:$O,'Resource Annual'!$D:$D,$AL$2,'Resource Annual'!$A:$A,AU$4,'Resource Annual'!$J:$J,$AL16)</f>
        <v>0</v>
      </c>
      <c r="AV16" s="15">
        <f>SUMIFS('Resource Annual'!$O:$O,'Resource Annual'!$D:$D,$AL$2,'Resource Annual'!$A:$A,AV$4,'Resource Annual'!$J:$J,$AL16)</f>
        <v>0</v>
      </c>
      <c r="AW16" s="15">
        <f>SUMIFS('Resource Annual'!$O:$O,'Resource Annual'!$D:$D,$AL$2,'Resource Annual'!$A:$A,AW$4,'Resource Annual'!$J:$J,$AL16)</f>
        <v>0</v>
      </c>
      <c r="AX16" s="15">
        <f t="shared" ref="AX16" si="2">BA16-AZ16</f>
        <v>182.39278602600007</v>
      </c>
      <c r="AY16" s="15">
        <f t="shared" si="1"/>
        <v>182.39278602600007</v>
      </c>
      <c r="AZ16" s="36">
        <f>SUMIFS('Area Annual'!$N:$N,'Area Annual'!$A:$A,$AL$2,'Area Annual'!$E:$E,$AL16,'Area Annual'!$D:$D,"KPCO")</f>
        <v>1738.7555503845199</v>
      </c>
      <c r="BA16" s="36">
        <f>SUMIFS('Area Annual'!$O:$O,'Area Annual'!$A:$A,$AL$2,'Area Annual'!$E:$E,$AL16,'Area Annual'!$D:$D,"KPCO")</f>
        <v>1921.14833641052</v>
      </c>
      <c r="BC16" s="15">
        <f>SUMIFS('Resource Annual'!$L:$L,'Resource Annual'!$D:$D,$AL$2,'Resource Annual'!$B:$B,BC$4,'Resource Annual'!$J:$J,$AL16)</f>
        <v>0</v>
      </c>
      <c r="BD16" s="15">
        <f>SUMIFS('Resource Annual'!$L:$L,'Resource Annual'!$D:$D,$AL$2,'Resource Annual'!$B:$B,BD$4,'Resource Annual'!$J:$J,$AL16)</f>
        <v>780</v>
      </c>
      <c r="BE16" s="15">
        <f>SUMIFS('Resource Annual'!$L:$L,'Resource Annual'!$D:$D,$AL$2,'Resource Annual'!$B:$B,BE$4,'Resource Annual'!$J:$J,$AL16)</f>
        <v>125</v>
      </c>
      <c r="BF16" s="15">
        <f>SUMIFS('Resource Annual'!$L:$L,'Resource Annual'!$D:$D,$AL$2,'Resource Annual'!$B:$B,BF$4,'Resource Annual'!$J:$J,$AL16)</f>
        <v>0</v>
      </c>
      <c r="BG16" s="15">
        <f>SUMIFS('Resource Annual'!$L:$L,'Resource Annual'!$D:$D,$AL$2,'Resource Annual'!$B:$B,BG$4,'Resource Annual'!$J:$J,$AL16)</f>
        <v>0</v>
      </c>
      <c r="BH16" s="15">
        <f>SUMIFS('Resource Annual'!$L:$L,'Resource Annual'!$D:$D,$AL$2,'Resource Annual'!$B:$B,BH$4,'Resource Annual'!$J:$J,$AL16)</f>
        <v>0</v>
      </c>
      <c r="BI16" s="15">
        <f>SUMIFS('Resource Annual'!$L:$L,'Resource Annual'!$D:$D,$AL$2,'Resource Annual'!$B:$B,BI$4,'Resource Annual'!$J:$J,$AL16)</f>
        <v>1300</v>
      </c>
      <c r="BJ16" s="15">
        <f>SUMIFS('Resource Annual'!$L:$L,'Resource Annual'!$D:$D,$AL$2,'Resource Annual'!$B:$B,BJ$4,'Resource Annual'!$J:$J,$AL16)</f>
        <v>0</v>
      </c>
      <c r="BK16" s="15">
        <f>SUMIFS('Resource Annual'!$L:$L,'Resource Annual'!$D:$D,$AL$2,'Resource Annual'!$B:$B,BK$4,'Resource Annual'!$J:$J,$AL16)</f>
        <v>0</v>
      </c>
      <c r="BL16" s="15">
        <f>SUMIFS('Resource Annual'!$L:$L,'Resource Annual'!$D:$D,$AL$2,'Resource Annual'!$B:$B,BL$4,'Resource Annual'!$J:$J,$AL16)</f>
        <v>0</v>
      </c>
      <c r="BM16" s="15">
        <f>SUMIFS('Resource Annual'!$L:$L,'Resource Annual'!$D:$D,$AL$2,'Resource Annual'!$B:$B,BM$4,'Resource Annual'!$J:$J,$AL16)</f>
        <v>0</v>
      </c>
      <c r="BN16" s="15">
        <f>SUMIFS('Resource Annual'!$L:$L,'Resource Annual'!$D:$D,$AL$2,'Resource Annual'!$B:$B,BN$4,'Resource Annual'!$J:$J,$AL16)</f>
        <v>0</v>
      </c>
      <c r="BO16" s="15">
        <f>SUMIFS('Resource Annual'!$L:$L,'Resource Annual'!$D:$D,$AL$2,'Resource Annual'!$B:$B,BO$4,'Resource Annual'!$J:$J,$AL16)</f>
        <v>0</v>
      </c>
      <c r="BQ16" s="15">
        <f>SUMIFS('Resource Annual'!$M:$M,'Resource Annual'!$D:$D,$AL$2,'Resource Annual'!$B:$B,BQ$4,'Resource Annual'!$J:$J,$AL16)</f>
        <v>0</v>
      </c>
      <c r="BR16" s="15">
        <f>SUMIFS('Resource Annual'!$M:$M,'Resource Annual'!$D:$D,$AL$2,'Resource Annual'!$B:$B,BR$4,'Resource Annual'!$J:$J,$AL16)</f>
        <v>780</v>
      </c>
      <c r="BS16" s="15">
        <f>SUMIFS('Resource Annual'!$M:$M,'Resource Annual'!$D:$D,$AL$2,'Resource Annual'!$B:$B,BS$4,'Resource Annual'!$J:$J,$AL16)</f>
        <v>125</v>
      </c>
      <c r="BT16" s="15">
        <f>SUMIFS('Resource Annual'!$M:$M,'Resource Annual'!$D:$D,$AL$2,'Resource Annual'!$B:$B,BT$4,'Resource Annual'!$J:$J,$AL16)</f>
        <v>0</v>
      </c>
      <c r="BU16" s="15">
        <f>SUMIFS('Resource Annual'!$M:$M,'Resource Annual'!$D:$D,$AL$2,'Resource Annual'!$B:$B,BU$4,'Resource Annual'!$J:$J,$AL16)</f>
        <v>0</v>
      </c>
      <c r="BV16" s="15">
        <f>SUMIFS('Resource Annual'!$M:$M,'Resource Annual'!$D:$D,$AL$2,'Resource Annual'!$B:$B,BV$4,'Resource Annual'!$J:$J,$AL16)</f>
        <v>0</v>
      </c>
      <c r="BW16" s="15">
        <f>SUMIFS('Resource Annual'!$M:$M,'Resource Annual'!$D:$D,$AL$2,'Resource Annual'!$B:$B,BW$4,'Resource Annual'!$J:$J,$AL16)</f>
        <v>388</v>
      </c>
      <c r="BX16" s="15">
        <f>SUMIFS('Resource Annual'!$M:$M,'Resource Annual'!$D:$D,$AL$2,'Resource Annual'!$B:$B,BX$4,'Resource Annual'!$J:$J,$AL16)</f>
        <v>0</v>
      </c>
      <c r="BY16" s="15">
        <f>SUMIFS('Resource Annual'!$M:$M,'Resource Annual'!$D:$D,$AL$2,'Resource Annual'!$B:$B,BY$4,'Resource Annual'!$J:$J,$AL16)</f>
        <v>0</v>
      </c>
      <c r="BZ16" s="15">
        <f>SUMIFS('Resource Annual'!$M:$M,'Resource Annual'!$D:$D,$AL$2,'Resource Annual'!$B:$B,BZ$4,'Resource Annual'!$J:$J,$AL16)</f>
        <v>0</v>
      </c>
      <c r="CA16" s="15">
        <f>SUMIFS('Resource Annual'!$M:$M,'Resource Annual'!$D:$D,$AL$2,'Resource Annual'!$B:$B,CA$4,'Resource Annual'!$J:$J,$AL16)</f>
        <v>0</v>
      </c>
      <c r="CB16" s="15">
        <f>SUMIFS('Resource Annual'!$M:$M,'Resource Annual'!$D:$D,$AL$2,'Resource Annual'!$B:$B,CB$4,'Resource Annual'!$J:$J,$AL16)</f>
        <v>0</v>
      </c>
      <c r="CC16" s="15">
        <f>SUMIFS('Resource Annual'!$M:$M,'Resource Annual'!$D:$D,$AL$2,'Resource Annual'!$B:$B,CC$4,'Resource Annual'!$J:$J,$AL16)</f>
        <v>0</v>
      </c>
      <c r="CD16" s="15">
        <f>SUMIFS('Area Annual'!F:F,'Area Annual'!E:E,AL16,'Area Annual'!A:A,$AL$2)</f>
        <v>900.35858154296898</v>
      </c>
    </row>
    <row r="17" spans="2:82" ht="16.5" x14ac:dyDescent="0.5">
      <c r="AL17" s="48">
        <v>2033</v>
      </c>
      <c r="AM17" s="15">
        <f>SUMIFS('Area Annual'!M:M,'Area Annual'!A:A,$AL$2,'Area Annual'!E:E,AL17)</f>
        <v>5547.5801086425799</v>
      </c>
      <c r="AN17" s="15">
        <f>SUMIFS('Resource Annual'!$O:$O,'Resource Annual'!$D:$D,$AL$2,'Resource Annual'!$A:$A,AN$4,'Resource Annual'!$J:$J,$AL17)</f>
        <v>0</v>
      </c>
      <c r="AO17" s="15">
        <f>SUMIFS('Resource Annual'!$O:$O,'Resource Annual'!$D:$D,$AL$2,'Resource Annual'!$A:$A,AO$4,'Resource Annual'!$J:$J,$AL17)</f>
        <v>2250.5350570678702</v>
      </c>
      <c r="AP17" s="15">
        <f>SUMIFS('Resource Annual'!$O:$O,'Resource Annual'!$D:$D,$AL$2,'Resource Annual'!$A:$A,AP$4,'Resource Annual'!$J:$J,$AL17)</f>
        <v>24.125938415527301</v>
      </c>
      <c r="AQ17" s="15">
        <f>SUMIFS('Resource Annual'!$O:$O,'Resource Annual'!$D:$D,$AL$2,'Resource Annual'!$A:$A,AQ$4,'Resource Annual'!$J:$J,$AL17)</f>
        <v>0</v>
      </c>
      <c r="AR17" s="15">
        <f>SUMIFS('Resource Annual'!$O:$O,'Resource Annual'!$D:$D,$AL$2,'Resource Annual'!$A:$A,AR$4,'Resource Annual'!$J:$J,$AL17)</f>
        <v>0</v>
      </c>
      <c r="AS17" s="15">
        <f>SUMIFS('Resource Annual'!$O:$O,'Resource Annual'!$D:$D,$AL$2,'Resource Annual'!$A:$A,AS$4,'Resource Annual'!$J:$J,$AL17)</f>
        <v>0</v>
      </c>
      <c r="AT17" s="15">
        <f>SUMIFS('Resource Annual'!$O:$O,'Resource Annual'!$D:$D,$AL$2,'Resource Annual'!$A:$A,AT$4,'Resource Annual'!$J:$J,$AL17)</f>
        <v>3694.2438030242874</v>
      </c>
      <c r="AU17" s="15">
        <f>SUMIFS('Resource Annual'!$O:$O,'Resource Annual'!$D:$D,$AL$2,'Resource Annual'!$A:$A,AU$4,'Resource Annual'!$J:$J,$AL17)</f>
        <v>0</v>
      </c>
      <c r="AV17" s="15">
        <f>SUMIFS('Resource Annual'!$O:$O,'Resource Annual'!$D:$D,$AL$2,'Resource Annual'!$A:$A,AV$4,'Resource Annual'!$J:$J,$AL17)</f>
        <v>0</v>
      </c>
      <c r="AW17" s="15">
        <f>SUMIFS('Resource Annual'!$O:$O,'Resource Annual'!$D:$D,$AL$2,'Resource Annual'!$A:$A,AW$4,'Resource Annual'!$J:$J,$AL17)</f>
        <v>0</v>
      </c>
      <c r="AX17" s="15">
        <f t="shared" ref="AX17:AX34" si="3">BA17-AZ17</f>
        <v>-421.32294845581009</v>
      </c>
      <c r="AY17" s="15">
        <f t="shared" si="1"/>
        <v>0</v>
      </c>
      <c r="AZ17" s="36">
        <f>SUMIFS('Area Annual'!$N:$N,'Area Annual'!$A:$A,$AL$2,'Area Annual'!$E:$E,$AL17,'Area Annual'!$D:$D,"KPCO")</f>
        <v>2255.8268432617201</v>
      </c>
      <c r="BA17" s="36">
        <f>SUMIFS('Area Annual'!$O:$O,'Area Annual'!$A:$A,$AL$2,'Area Annual'!$E:$E,$AL17,'Area Annual'!$D:$D,"KPCO")</f>
        <v>1834.50389480591</v>
      </c>
      <c r="BC17" s="15">
        <f>SUMIFS('Resource Annual'!$L:$L,'Resource Annual'!$D:$D,$AL$2,'Resource Annual'!$B:$B,BC$4,'Resource Annual'!$J:$J,$AL17)</f>
        <v>0</v>
      </c>
      <c r="BD17" s="15">
        <f>SUMIFS('Resource Annual'!$L:$L,'Resource Annual'!$D:$D,$AL$2,'Resource Annual'!$B:$B,BD$4,'Resource Annual'!$J:$J,$AL17)</f>
        <v>780</v>
      </c>
      <c r="BE17" s="15">
        <f>SUMIFS('Resource Annual'!$L:$L,'Resource Annual'!$D:$D,$AL$2,'Resource Annual'!$B:$B,BE$4,'Resource Annual'!$J:$J,$AL17)</f>
        <v>125</v>
      </c>
      <c r="BF17" s="15">
        <f>SUMIFS('Resource Annual'!$L:$L,'Resource Annual'!$D:$D,$AL$2,'Resource Annual'!$B:$B,BF$4,'Resource Annual'!$J:$J,$AL17)</f>
        <v>0</v>
      </c>
      <c r="BG17" s="15">
        <f>SUMIFS('Resource Annual'!$L:$L,'Resource Annual'!$D:$D,$AL$2,'Resource Annual'!$B:$B,BG$4,'Resource Annual'!$J:$J,$AL17)</f>
        <v>0</v>
      </c>
      <c r="BH17" s="15">
        <f>SUMIFS('Resource Annual'!$L:$L,'Resource Annual'!$D:$D,$AL$2,'Resource Annual'!$B:$B,BH$4,'Resource Annual'!$J:$J,$AL17)</f>
        <v>0</v>
      </c>
      <c r="BI17" s="15">
        <f>SUMIFS('Resource Annual'!$L:$L,'Resource Annual'!$D:$D,$AL$2,'Resource Annual'!$B:$B,BI$4,'Resource Annual'!$J:$J,$AL17)</f>
        <v>1600</v>
      </c>
      <c r="BJ17" s="15">
        <f>SUMIFS('Resource Annual'!$L:$L,'Resource Annual'!$D:$D,$AL$2,'Resource Annual'!$B:$B,BJ$4,'Resource Annual'!$J:$J,$AL17)</f>
        <v>0</v>
      </c>
      <c r="BK17" s="15">
        <f>SUMIFS('Resource Annual'!$L:$L,'Resource Annual'!$D:$D,$AL$2,'Resource Annual'!$B:$B,BK$4,'Resource Annual'!$J:$J,$AL17)</f>
        <v>0</v>
      </c>
      <c r="BL17" s="15">
        <f>SUMIFS('Resource Annual'!$L:$L,'Resource Annual'!$D:$D,$AL$2,'Resource Annual'!$B:$B,BL$4,'Resource Annual'!$J:$J,$AL17)</f>
        <v>0</v>
      </c>
      <c r="BM17" s="15">
        <f>SUMIFS('Resource Annual'!$L:$L,'Resource Annual'!$D:$D,$AL$2,'Resource Annual'!$B:$B,BM$4,'Resource Annual'!$J:$J,$AL17)</f>
        <v>0</v>
      </c>
      <c r="BN17" s="15">
        <f>SUMIFS('Resource Annual'!$L:$L,'Resource Annual'!$D:$D,$AL$2,'Resource Annual'!$B:$B,BN$4,'Resource Annual'!$J:$J,$AL17)</f>
        <v>0</v>
      </c>
      <c r="BO17" s="15">
        <f>SUMIFS('Resource Annual'!$L:$L,'Resource Annual'!$D:$D,$AL$2,'Resource Annual'!$B:$B,BO$4,'Resource Annual'!$J:$J,$AL17)</f>
        <v>0</v>
      </c>
      <c r="BQ17" s="15">
        <f>SUMIFS('Resource Annual'!$M:$M,'Resource Annual'!$D:$D,$AL$2,'Resource Annual'!$B:$B,BQ$4,'Resource Annual'!$J:$J,$AL17)</f>
        <v>0</v>
      </c>
      <c r="BR17" s="15">
        <f>SUMIFS('Resource Annual'!$M:$M,'Resource Annual'!$D:$D,$AL$2,'Resource Annual'!$B:$B,BR$4,'Resource Annual'!$J:$J,$AL17)</f>
        <v>780</v>
      </c>
      <c r="BS17" s="15">
        <f>SUMIFS('Resource Annual'!$M:$M,'Resource Annual'!$D:$D,$AL$2,'Resource Annual'!$B:$B,BS$4,'Resource Annual'!$J:$J,$AL17)</f>
        <v>125</v>
      </c>
      <c r="BT17" s="15">
        <f>SUMIFS('Resource Annual'!$M:$M,'Resource Annual'!$D:$D,$AL$2,'Resource Annual'!$B:$B,BT$4,'Resource Annual'!$J:$J,$AL17)</f>
        <v>0</v>
      </c>
      <c r="BU17" s="15">
        <f>SUMIFS('Resource Annual'!$M:$M,'Resource Annual'!$D:$D,$AL$2,'Resource Annual'!$B:$B,BU$4,'Resource Annual'!$J:$J,$AL17)</f>
        <v>0</v>
      </c>
      <c r="BV17" s="15">
        <f>SUMIFS('Resource Annual'!$M:$M,'Resource Annual'!$D:$D,$AL$2,'Resource Annual'!$B:$B,BV$4,'Resource Annual'!$J:$J,$AL17)</f>
        <v>0</v>
      </c>
      <c r="BW17" s="15">
        <f>SUMIFS('Resource Annual'!$M:$M,'Resource Annual'!$D:$D,$AL$2,'Resource Annual'!$B:$B,BW$4,'Resource Annual'!$J:$J,$AL17)</f>
        <v>469</v>
      </c>
      <c r="BX17" s="15">
        <f>SUMIFS('Resource Annual'!$M:$M,'Resource Annual'!$D:$D,$AL$2,'Resource Annual'!$B:$B,BX$4,'Resource Annual'!$J:$J,$AL17)</f>
        <v>0</v>
      </c>
      <c r="BY17" s="15">
        <f>SUMIFS('Resource Annual'!$M:$M,'Resource Annual'!$D:$D,$AL$2,'Resource Annual'!$B:$B,BY$4,'Resource Annual'!$J:$J,$AL17)</f>
        <v>0</v>
      </c>
      <c r="BZ17" s="15">
        <f>SUMIFS('Resource Annual'!$M:$M,'Resource Annual'!$D:$D,$AL$2,'Resource Annual'!$B:$B,BZ$4,'Resource Annual'!$J:$J,$AL17)</f>
        <v>0</v>
      </c>
      <c r="CA17" s="15">
        <f>SUMIFS('Resource Annual'!$M:$M,'Resource Annual'!$D:$D,$AL$2,'Resource Annual'!$B:$B,CA$4,'Resource Annual'!$J:$J,$AL17)</f>
        <v>0</v>
      </c>
      <c r="CB17" s="15">
        <f>SUMIFS('Resource Annual'!$M:$M,'Resource Annual'!$D:$D,$AL$2,'Resource Annual'!$B:$B,CB$4,'Resource Annual'!$J:$J,$AL17)</f>
        <v>0</v>
      </c>
      <c r="CC17" s="15">
        <f>SUMIFS('Resource Annual'!$M:$M,'Resource Annual'!$D:$D,$AL$2,'Resource Annual'!$B:$B,CC$4,'Resource Annual'!$J:$J,$AL17)</f>
        <v>0</v>
      </c>
      <c r="CD17" s="15">
        <f>SUMIFS('Area Annual'!F:F,'Area Annual'!E:E,AL17,'Area Annual'!A:A,$AL$2)</f>
        <v>900.89202880859398</v>
      </c>
    </row>
    <row r="18" spans="2:82" ht="16.5" x14ac:dyDescent="0.5">
      <c r="B18" s="48" t="s">
        <v>8</v>
      </c>
      <c r="AL18" s="48">
        <v>2034</v>
      </c>
      <c r="AM18" s="15">
        <f>SUMIFS('Area Annual'!M:M,'Area Annual'!A:A,$AL$2,'Area Annual'!E:E,AL18)</f>
        <v>5540.8108215332004</v>
      </c>
      <c r="AN18" s="15">
        <f>SUMIFS('Resource Annual'!$O:$O,'Resource Annual'!$D:$D,$AL$2,'Resource Annual'!$A:$A,AN$4,'Resource Annual'!$J:$J,$AL18)</f>
        <v>0</v>
      </c>
      <c r="AO18" s="15">
        <f>SUMIFS('Resource Annual'!$O:$O,'Resource Annual'!$D:$D,$AL$2,'Resource Annual'!$A:$A,AO$4,'Resource Annual'!$J:$J,$AL18)</f>
        <v>2236.4884834289596</v>
      </c>
      <c r="AP18" s="15">
        <f>SUMIFS('Resource Annual'!$O:$O,'Resource Annual'!$D:$D,$AL$2,'Resource Annual'!$A:$A,AP$4,'Resource Annual'!$J:$J,$AL18)</f>
        <v>0</v>
      </c>
      <c r="AQ18" s="15">
        <f>SUMIFS('Resource Annual'!$O:$O,'Resource Annual'!$D:$D,$AL$2,'Resource Annual'!$A:$A,AQ$4,'Resource Annual'!$J:$J,$AL18)</f>
        <v>0</v>
      </c>
      <c r="AR18" s="15">
        <f>SUMIFS('Resource Annual'!$O:$O,'Resource Annual'!$D:$D,$AL$2,'Resource Annual'!$A:$A,AR$4,'Resource Annual'!$J:$J,$AL18)</f>
        <v>0</v>
      </c>
      <c r="AS18" s="15">
        <f>SUMIFS('Resource Annual'!$O:$O,'Resource Annual'!$D:$D,$AL$2,'Resource Annual'!$A:$A,AS$4,'Resource Annual'!$J:$J,$AL18)</f>
        <v>0</v>
      </c>
      <c r="AT18" s="15">
        <f>SUMIFS('Resource Annual'!$O:$O,'Resource Annual'!$D:$D,$AL$2,'Resource Annual'!$A:$A,AT$4,'Resource Annual'!$J:$J,$AL18)</f>
        <v>3737.6685655116939</v>
      </c>
      <c r="AU18" s="15">
        <f>SUMIFS('Resource Annual'!$O:$O,'Resource Annual'!$D:$D,$AL$2,'Resource Annual'!$A:$A,AU$4,'Resource Annual'!$J:$J,$AL18)</f>
        <v>0</v>
      </c>
      <c r="AV18" s="15">
        <f>SUMIFS('Resource Annual'!$O:$O,'Resource Annual'!$D:$D,$AL$2,'Resource Annual'!$A:$A,AV$4,'Resource Annual'!$J:$J,$AL18)</f>
        <v>0</v>
      </c>
      <c r="AW18" s="15">
        <f>SUMIFS('Resource Annual'!$O:$O,'Resource Annual'!$D:$D,$AL$2,'Resource Annual'!$A:$A,AW$4,'Resource Annual'!$J:$J,$AL18)</f>
        <v>0</v>
      </c>
      <c r="AX18" s="15">
        <f t="shared" si="3"/>
        <v>-433.34468364716008</v>
      </c>
      <c r="AY18" s="15">
        <f t="shared" si="1"/>
        <v>0</v>
      </c>
      <c r="AZ18" s="36">
        <f>SUMIFS('Area Annual'!$N:$N,'Area Annual'!$A:$A,$AL$2,'Area Annual'!$E:$E,$AL18,'Area Annual'!$D:$D,"KPCO")</f>
        <v>2270.2897109985402</v>
      </c>
      <c r="BA18" s="36">
        <f>SUMIFS('Area Annual'!$O:$O,'Area Annual'!$A:$A,$AL$2,'Area Annual'!$E:$E,$AL18,'Area Annual'!$D:$D,"KPCO")</f>
        <v>1836.9450273513801</v>
      </c>
      <c r="BC18" s="15">
        <f>SUMIFS('Resource Annual'!$L:$L,'Resource Annual'!$D:$D,$AL$2,'Resource Annual'!$B:$B,BC$4,'Resource Annual'!$J:$J,$AL18)</f>
        <v>0</v>
      </c>
      <c r="BD18" s="15">
        <f>SUMIFS('Resource Annual'!$L:$L,'Resource Annual'!$D:$D,$AL$2,'Resource Annual'!$B:$B,BD$4,'Resource Annual'!$J:$J,$AL18)</f>
        <v>780</v>
      </c>
      <c r="BE18" s="15">
        <f>SUMIFS('Resource Annual'!$L:$L,'Resource Annual'!$D:$D,$AL$2,'Resource Annual'!$B:$B,BE$4,'Resource Annual'!$J:$J,$AL18)</f>
        <v>125</v>
      </c>
      <c r="BF18" s="15">
        <f>SUMIFS('Resource Annual'!$L:$L,'Resource Annual'!$D:$D,$AL$2,'Resource Annual'!$B:$B,BF$4,'Resource Annual'!$J:$J,$AL18)</f>
        <v>0</v>
      </c>
      <c r="BG18" s="15">
        <f>SUMIFS('Resource Annual'!$L:$L,'Resource Annual'!$D:$D,$AL$2,'Resource Annual'!$B:$B,BG$4,'Resource Annual'!$J:$J,$AL18)</f>
        <v>0</v>
      </c>
      <c r="BH18" s="15">
        <f>SUMIFS('Resource Annual'!$L:$L,'Resource Annual'!$D:$D,$AL$2,'Resource Annual'!$B:$B,BH$4,'Resource Annual'!$J:$J,$AL18)</f>
        <v>0</v>
      </c>
      <c r="BI18" s="15">
        <f>SUMIFS('Resource Annual'!$L:$L,'Resource Annual'!$D:$D,$AL$2,'Resource Annual'!$B:$B,BI$4,'Resource Annual'!$J:$J,$AL18)</f>
        <v>1620</v>
      </c>
      <c r="BJ18" s="15">
        <f>SUMIFS('Resource Annual'!$L:$L,'Resource Annual'!$D:$D,$AL$2,'Resource Annual'!$B:$B,BJ$4,'Resource Annual'!$J:$J,$AL18)</f>
        <v>0</v>
      </c>
      <c r="BK18" s="15">
        <f>SUMIFS('Resource Annual'!$L:$L,'Resource Annual'!$D:$D,$AL$2,'Resource Annual'!$B:$B,BK$4,'Resource Annual'!$J:$J,$AL18)</f>
        <v>0</v>
      </c>
      <c r="BL18" s="15">
        <f>SUMIFS('Resource Annual'!$L:$L,'Resource Annual'!$D:$D,$AL$2,'Resource Annual'!$B:$B,BL$4,'Resource Annual'!$J:$J,$AL18)</f>
        <v>0</v>
      </c>
      <c r="BM18" s="15">
        <f>SUMIFS('Resource Annual'!$L:$L,'Resource Annual'!$D:$D,$AL$2,'Resource Annual'!$B:$B,BM$4,'Resource Annual'!$J:$J,$AL18)</f>
        <v>0</v>
      </c>
      <c r="BN18" s="15">
        <f>SUMIFS('Resource Annual'!$L:$L,'Resource Annual'!$D:$D,$AL$2,'Resource Annual'!$B:$B,BN$4,'Resource Annual'!$J:$J,$AL18)</f>
        <v>0</v>
      </c>
      <c r="BO18" s="15">
        <f>SUMIFS('Resource Annual'!$L:$L,'Resource Annual'!$D:$D,$AL$2,'Resource Annual'!$B:$B,BO$4,'Resource Annual'!$J:$J,$AL18)</f>
        <v>0</v>
      </c>
      <c r="BQ18" s="15">
        <f>SUMIFS('Resource Annual'!$M:$M,'Resource Annual'!$D:$D,$AL$2,'Resource Annual'!$B:$B,BQ$4,'Resource Annual'!$J:$J,$AL18)</f>
        <v>0</v>
      </c>
      <c r="BR18" s="15">
        <f>SUMIFS('Resource Annual'!$M:$M,'Resource Annual'!$D:$D,$AL$2,'Resource Annual'!$B:$B,BR$4,'Resource Annual'!$J:$J,$AL18)</f>
        <v>780</v>
      </c>
      <c r="BS18" s="15">
        <f>SUMIFS('Resource Annual'!$M:$M,'Resource Annual'!$D:$D,$AL$2,'Resource Annual'!$B:$B,BS$4,'Resource Annual'!$J:$J,$AL18)</f>
        <v>125</v>
      </c>
      <c r="BT18" s="15">
        <f>SUMIFS('Resource Annual'!$M:$M,'Resource Annual'!$D:$D,$AL$2,'Resource Annual'!$B:$B,BT$4,'Resource Annual'!$J:$J,$AL18)</f>
        <v>0</v>
      </c>
      <c r="BU18" s="15">
        <f>SUMIFS('Resource Annual'!$M:$M,'Resource Annual'!$D:$D,$AL$2,'Resource Annual'!$B:$B,BU$4,'Resource Annual'!$J:$J,$AL18)</f>
        <v>0</v>
      </c>
      <c r="BV18" s="15">
        <f>SUMIFS('Resource Annual'!$M:$M,'Resource Annual'!$D:$D,$AL$2,'Resource Annual'!$B:$B,BV$4,'Resource Annual'!$J:$J,$AL18)</f>
        <v>0</v>
      </c>
      <c r="BW18" s="15">
        <f>SUMIFS('Resource Annual'!$M:$M,'Resource Annual'!$D:$D,$AL$2,'Resource Annual'!$B:$B,BW$4,'Resource Annual'!$J:$J,$AL18)</f>
        <v>474.40000009536743</v>
      </c>
      <c r="BX18" s="15">
        <f>SUMIFS('Resource Annual'!$M:$M,'Resource Annual'!$D:$D,$AL$2,'Resource Annual'!$B:$B,BX$4,'Resource Annual'!$J:$J,$AL18)</f>
        <v>0</v>
      </c>
      <c r="BY18" s="15">
        <f>SUMIFS('Resource Annual'!$M:$M,'Resource Annual'!$D:$D,$AL$2,'Resource Annual'!$B:$B,BY$4,'Resource Annual'!$J:$J,$AL18)</f>
        <v>0</v>
      </c>
      <c r="BZ18" s="15">
        <f>SUMIFS('Resource Annual'!$M:$M,'Resource Annual'!$D:$D,$AL$2,'Resource Annual'!$B:$B,BZ$4,'Resource Annual'!$J:$J,$AL18)</f>
        <v>0</v>
      </c>
      <c r="CA18" s="15">
        <f>SUMIFS('Resource Annual'!$M:$M,'Resource Annual'!$D:$D,$AL$2,'Resource Annual'!$B:$B,CA$4,'Resource Annual'!$J:$J,$AL18)</f>
        <v>0</v>
      </c>
      <c r="CB18" s="15">
        <f>SUMIFS('Resource Annual'!$M:$M,'Resource Annual'!$D:$D,$AL$2,'Resource Annual'!$B:$B,CB$4,'Resource Annual'!$J:$J,$AL18)</f>
        <v>0</v>
      </c>
      <c r="CC18" s="15">
        <f>SUMIFS('Resource Annual'!$M:$M,'Resource Annual'!$D:$D,$AL$2,'Resource Annual'!$B:$B,CC$4,'Resource Annual'!$J:$J,$AL18)</f>
        <v>0</v>
      </c>
      <c r="CD18" s="15">
        <f>SUMIFS('Area Annual'!F:F,'Area Annual'!E:E,AL18,'Area Annual'!A:A,$AL$2)</f>
        <v>898.93322753906295</v>
      </c>
    </row>
    <row r="19" spans="2:82" ht="16.5" x14ac:dyDescent="0.5">
      <c r="AL19" s="48">
        <v>2035</v>
      </c>
      <c r="AM19" s="15">
        <f>SUMIFS('Area Annual'!M:M,'Area Annual'!A:A,$AL$2,'Area Annual'!E:E,AL19)</f>
        <v>5534.2001342773401</v>
      </c>
      <c r="AN19" s="15">
        <f>SUMIFS('Resource Annual'!$O:$O,'Resource Annual'!$D:$D,$AL$2,'Resource Annual'!$A:$A,AN$4,'Resource Annual'!$J:$J,$AL19)</f>
        <v>0</v>
      </c>
      <c r="AO19" s="15">
        <f>SUMIFS('Resource Annual'!$O:$O,'Resource Annual'!$D:$D,$AL$2,'Resource Annual'!$A:$A,AO$4,'Resource Annual'!$J:$J,$AL19)</f>
        <v>2412.9495925903402</v>
      </c>
      <c r="AP19" s="15">
        <f>SUMIFS('Resource Annual'!$O:$O,'Resource Annual'!$D:$D,$AL$2,'Resource Annual'!$A:$A,AP$4,'Resource Annual'!$J:$J,$AL19)</f>
        <v>0</v>
      </c>
      <c r="AQ19" s="15">
        <f>SUMIFS('Resource Annual'!$O:$O,'Resource Annual'!$D:$D,$AL$2,'Resource Annual'!$A:$A,AQ$4,'Resource Annual'!$J:$J,$AL19)</f>
        <v>0</v>
      </c>
      <c r="AR19" s="15">
        <f>SUMIFS('Resource Annual'!$O:$O,'Resource Annual'!$D:$D,$AL$2,'Resource Annual'!$A:$A,AR$4,'Resource Annual'!$J:$J,$AL19)</f>
        <v>0</v>
      </c>
      <c r="AS19" s="15">
        <f>SUMIFS('Resource Annual'!$O:$O,'Resource Annual'!$D:$D,$AL$2,'Resource Annual'!$A:$A,AS$4,'Resource Annual'!$J:$J,$AL19)</f>
        <v>0</v>
      </c>
      <c r="AT19" s="15">
        <f>SUMIFS('Resource Annual'!$O:$O,'Resource Annual'!$D:$D,$AL$2,'Resource Annual'!$A:$A,AT$4,'Resource Annual'!$J:$J,$AL19)</f>
        <v>3733.3877797126843</v>
      </c>
      <c r="AU19" s="15">
        <f>SUMIFS('Resource Annual'!$O:$O,'Resource Annual'!$D:$D,$AL$2,'Resource Annual'!$A:$A,AU$4,'Resource Annual'!$J:$J,$AL19)</f>
        <v>0</v>
      </c>
      <c r="AV19" s="15">
        <f>SUMIFS('Resource Annual'!$O:$O,'Resource Annual'!$D:$D,$AL$2,'Resource Annual'!$A:$A,AV$4,'Resource Annual'!$J:$J,$AL19)</f>
        <v>0</v>
      </c>
      <c r="AW19" s="15">
        <f>SUMIFS('Resource Annual'!$O:$O,'Resource Annual'!$D:$D,$AL$2,'Resource Annual'!$A:$A,AW$4,'Resource Annual'!$J:$J,$AL19)</f>
        <v>0</v>
      </c>
      <c r="AX19" s="15">
        <f t="shared" si="3"/>
        <v>-612.13511943817002</v>
      </c>
      <c r="AY19" s="15">
        <f t="shared" si="1"/>
        <v>0</v>
      </c>
      <c r="AZ19" s="36">
        <f>SUMIFS('Area Annual'!$N:$N,'Area Annual'!$A:$A,$AL$2,'Area Annual'!$E:$E,$AL19,'Area Annual'!$D:$D,"KPCO")</f>
        <v>2291.60349273682</v>
      </c>
      <c r="BA19" s="36">
        <f>SUMIFS('Area Annual'!$O:$O,'Area Annual'!$A:$A,$AL$2,'Area Annual'!$E:$E,$AL19,'Area Annual'!$D:$D,"KPCO")</f>
        <v>1679.46837329865</v>
      </c>
      <c r="BC19" s="15">
        <f>SUMIFS('Resource Annual'!$L:$L,'Resource Annual'!$D:$D,$AL$2,'Resource Annual'!$B:$B,BC$4,'Resource Annual'!$J:$J,$AL19)</f>
        <v>0</v>
      </c>
      <c r="BD19" s="15">
        <f>SUMIFS('Resource Annual'!$L:$L,'Resource Annual'!$D:$D,$AL$2,'Resource Annual'!$B:$B,BD$4,'Resource Annual'!$J:$J,$AL19)</f>
        <v>780</v>
      </c>
      <c r="BE19" s="15">
        <f>SUMIFS('Resource Annual'!$L:$L,'Resource Annual'!$D:$D,$AL$2,'Resource Annual'!$B:$B,BE$4,'Resource Annual'!$J:$J,$AL19)</f>
        <v>125</v>
      </c>
      <c r="BF19" s="15">
        <f>SUMIFS('Resource Annual'!$L:$L,'Resource Annual'!$D:$D,$AL$2,'Resource Annual'!$B:$B,BF$4,'Resource Annual'!$J:$J,$AL19)</f>
        <v>0</v>
      </c>
      <c r="BG19" s="15">
        <f>SUMIFS('Resource Annual'!$L:$L,'Resource Annual'!$D:$D,$AL$2,'Resource Annual'!$B:$B,BG$4,'Resource Annual'!$J:$J,$AL19)</f>
        <v>0</v>
      </c>
      <c r="BH19" s="15">
        <f>SUMIFS('Resource Annual'!$L:$L,'Resource Annual'!$D:$D,$AL$2,'Resource Annual'!$B:$B,BH$4,'Resource Annual'!$J:$J,$AL19)</f>
        <v>0</v>
      </c>
      <c r="BI19" s="15">
        <f>SUMIFS('Resource Annual'!$L:$L,'Resource Annual'!$D:$D,$AL$2,'Resource Annual'!$B:$B,BI$4,'Resource Annual'!$J:$J,$AL19)</f>
        <v>1620</v>
      </c>
      <c r="BJ19" s="15">
        <f>SUMIFS('Resource Annual'!$L:$L,'Resource Annual'!$D:$D,$AL$2,'Resource Annual'!$B:$B,BJ$4,'Resource Annual'!$J:$J,$AL19)</f>
        <v>0</v>
      </c>
      <c r="BK19" s="15">
        <f>SUMIFS('Resource Annual'!$L:$L,'Resource Annual'!$D:$D,$AL$2,'Resource Annual'!$B:$B,BK$4,'Resource Annual'!$J:$J,$AL19)</f>
        <v>0</v>
      </c>
      <c r="BL19" s="15">
        <f>SUMIFS('Resource Annual'!$L:$L,'Resource Annual'!$D:$D,$AL$2,'Resource Annual'!$B:$B,BL$4,'Resource Annual'!$J:$J,$AL19)</f>
        <v>0</v>
      </c>
      <c r="BM19" s="15">
        <f>SUMIFS('Resource Annual'!$L:$L,'Resource Annual'!$D:$D,$AL$2,'Resource Annual'!$B:$B,BM$4,'Resource Annual'!$J:$J,$AL19)</f>
        <v>0</v>
      </c>
      <c r="BN19" s="15">
        <f>SUMIFS('Resource Annual'!$L:$L,'Resource Annual'!$D:$D,$AL$2,'Resource Annual'!$B:$B,BN$4,'Resource Annual'!$J:$J,$AL19)</f>
        <v>0</v>
      </c>
      <c r="BO19" s="15">
        <f>SUMIFS('Resource Annual'!$L:$L,'Resource Annual'!$D:$D,$AL$2,'Resource Annual'!$B:$B,BO$4,'Resource Annual'!$J:$J,$AL19)</f>
        <v>0</v>
      </c>
      <c r="BQ19" s="15">
        <f>SUMIFS('Resource Annual'!$M:$M,'Resource Annual'!$D:$D,$AL$2,'Resource Annual'!$B:$B,BQ$4,'Resource Annual'!$J:$J,$AL19)</f>
        <v>0</v>
      </c>
      <c r="BR19" s="15">
        <f>SUMIFS('Resource Annual'!$M:$M,'Resource Annual'!$D:$D,$AL$2,'Resource Annual'!$B:$B,BR$4,'Resource Annual'!$J:$J,$AL19)</f>
        <v>780</v>
      </c>
      <c r="BS19" s="15">
        <f>SUMIFS('Resource Annual'!$M:$M,'Resource Annual'!$D:$D,$AL$2,'Resource Annual'!$B:$B,BS$4,'Resource Annual'!$J:$J,$AL19)</f>
        <v>125</v>
      </c>
      <c r="BT19" s="15">
        <f>SUMIFS('Resource Annual'!$M:$M,'Resource Annual'!$D:$D,$AL$2,'Resource Annual'!$B:$B,BT$4,'Resource Annual'!$J:$J,$AL19)</f>
        <v>0</v>
      </c>
      <c r="BU19" s="15">
        <f>SUMIFS('Resource Annual'!$M:$M,'Resource Annual'!$D:$D,$AL$2,'Resource Annual'!$B:$B,BU$4,'Resource Annual'!$J:$J,$AL19)</f>
        <v>0</v>
      </c>
      <c r="BV19" s="15">
        <f>SUMIFS('Resource Annual'!$M:$M,'Resource Annual'!$D:$D,$AL$2,'Resource Annual'!$B:$B,BV$4,'Resource Annual'!$J:$J,$AL19)</f>
        <v>0</v>
      </c>
      <c r="BW19" s="15">
        <f>SUMIFS('Resource Annual'!$M:$M,'Resource Annual'!$D:$D,$AL$2,'Resource Annual'!$B:$B,BW$4,'Resource Annual'!$J:$J,$AL19)</f>
        <v>474.40000009536743</v>
      </c>
      <c r="BX19" s="15">
        <f>SUMIFS('Resource Annual'!$M:$M,'Resource Annual'!$D:$D,$AL$2,'Resource Annual'!$B:$B,BX$4,'Resource Annual'!$J:$J,$AL19)</f>
        <v>0</v>
      </c>
      <c r="BY19" s="15">
        <f>SUMIFS('Resource Annual'!$M:$M,'Resource Annual'!$D:$D,$AL$2,'Resource Annual'!$B:$B,BY$4,'Resource Annual'!$J:$J,$AL19)</f>
        <v>0</v>
      </c>
      <c r="BZ19" s="15">
        <f>SUMIFS('Resource Annual'!$M:$M,'Resource Annual'!$D:$D,$AL$2,'Resource Annual'!$B:$B,BZ$4,'Resource Annual'!$J:$J,$AL19)</f>
        <v>0</v>
      </c>
      <c r="CA19" s="15">
        <f>SUMIFS('Resource Annual'!$M:$M,'Resource Annual'!$D:$D,$AL$2,'Resource Annual'!$B:$B,CA$4,'Resource Annual'!$J:$J,$AL19)</f>
        <v>0</v>
      </c>
      <c r="CB19" s="15">
        <f>SUMIFS('Resource Annual'!$M:$M,'Resource Annual'!$D:$D,$AL$2,'Resource Annual'!$B:$B,CB$4,'Resource Annual'!$J:$J,$AL19)</f>
        <v>0</v>
      </c>
      <c r="CC19" s="15">
        <f>SUMIFS('Resource Annual'!$M:$M,'Resource Annual'!$D:$D,$AL$2,'Resource Annual'!$B:$B,CC$4,'Resource Annual'!$J:$J,$AL19)</f>
        <v>0</v>
      </c>
      <c r="CD19" s="15">
        <f>SUMIFS('Area Annual'!F:F,'Area Annual'!E:E,AL19,'Area Annual'!A:A,$AL$2)</f>
        <v>897.76171875</v>
      </c>
    </row>
    <row r="20" spans="2:82" ht="16.5" x14ac:dyDescent="0.5">
      <c r="AL20" s="48">
        <v>2036</v>
      </c>
      <c r="AM20" s="15">
        <f>SUMIFS('Area Annual'!M:M,'Area Annual'!A:A,$AL$2,'Area Annual'!E:E,AL20)</f>
        <v>5523.736328125</v>
      </c>
      <c r="AN20" s="15">
        <f>SUMIFS('Resource Annual'!$O:$O,'Resource Annual'!$D:$D,$AL$2,'Resource Annual'!$A:$A,AN$4,'Resource Annual'!$J:$J,$AL20)</f>
        <v>0</v>
      </c>
      <c r="AO20" s="15">
        <f>SUMIFS('Resource Annual'!$O:$O,'Resource Annual'!$D:$D,$AL$2,'Resource Annual'!$A:$A,AO$4,'Resource Annual'!$J:$J,$AL20)</f>
        <v>2341.0327529907199</v>
      </c>
      <c r="AP20" s="15">
        <f>SUMIFS('Resource Annual'!$O:$O,'Resource Annual'!$D:$D,$AL$2,'Resource Annual'!$A:$A,AP$4,'Resource Annual'!$J:$J,$AL20)</f>
        <v>0</v>
      </c>
      <c r="AQ20" s="15">
        <f>SUMIFS('Resource Annual'!$O:$O,'Resource Annual'!$D:$D,$AL$2,'Resource Annual'!$A:$A,AQ$4,'Resource Annual'!$J:$J,$AL20)</f>
        <v>0</v>
      </c>
      <c r="AR20" s="15">
        <f>SUMIFS('Resource Annual'!$O:$O,'Resource Annual'!$D:$D,$AL$2,'Resource Annual'!$A:$A,AR$4,'Resource Annual'!$J:$J,$AL20)</f>
        <v>0</v>
      </c>
      <c r="AS20" s="15">
        <f>SUMIFS('Resource Annual'!$O:$O,'Resource Annual'!$D:$D,$AL$2,'Resource Annual'!$A:$A,AS$4,'Resource Annual'!$J:$J,$AL20)</f>
        <v>0</v>
      </c>
      <c r="AT20" s="15">
        <f>SUMIFS('Resource Annual'!$O:$O,'Resource Annual'!$D:$D,$AL$2,'Resource Annual'!$A:$A,AT$4,'Resource Annual'!$J:$J,$AL20)</f>
        <v>3744.4986178874888</v>
      </c>
      <c r="AU20" s="15">
        <f>SUMIFS('Resource Annual'!$O:$O,'Resource Annual'!$D:$D,$AL$2,'Resource Annual'!$A:$A,AU$4,'Resource Annual'!$J:$J,$AL20)</f>
        <v>0</v>
      </c>
      <c r="AV20" s="15">
        <f>SUMIFS('Resource Annual'!$O:$O,'Resource Annual'!$D:$D,$AL$2,'Resource Annual'!$A:$A,AV$4,'Resource Annual'!$J:$J,$AL20)</f>
        <v>0</v>
      </c>
      <c r="AW20" s="15">
        <f>SUMIFS('Resource Annual'!$O:$O,'Resource Annual'!$D:$D,$AL$2,'Resource Annual'!$A:$A,AW$4,'Resource Annual'!$J:$J,$AL20)</f>
        <v>0</v>
      </c>
      <c r="AX20" s="15">
        <f t="shared" si="3"/>
        <v>-561.79344296455997</v>
      </c>
      <c r="AY20" s="15">
        <f t="shared" si="1"/>
        <v>0</v>
      </c>
      <c r="AZ20" s="36">
        <f>SUMIFS('Area Annual'!$N:$N,'Area Annual'!$A:$A,$AL$2,'Area Annual'!$E:$E,$AL20,'Area Annual'!$D:$D,"KPCO")</f>
        <v>2300.7800674438499</v>
      </c>
      <c r="BA20" s="36">
        <f>SUMIFS('Area Annual'!$O:$O,'Area Annual'!$A:$A,$AL$2,'Area Annual'!$E:$E,$AL20,'Area Annual'!$D:$D,"KPCO")</f>
        <v>1738.98662447929</v>
      </c>
      <c r="BC20" s="15">
        <f>SUMIFS('Resource Annual'!$L:$L,'Resource Annual'!$D:$D,$AL$2,'Resource Annual'!$B:$B,BC$4,'Resource Annual'!$J:$J,$AL20)</f>
        <v>0</v>
      </c>
      <c r="BD20" s="15">
        <f>SUMIFS('Resource Annual'!$L:$L,'Resource Annual'!$D:$D,$AL$2,'Resource Annual'!$B:$B,BD$4,'Resource Annual'!$J:$J,$AL20)</f>
        <v>780</v>
      </c>
      <c r="BE20" s="15">
        <f>SUMIFS('Resource Annual'!$L:$L,'Resource Annual'!$D:$D,$AL$2,'Resource Annual'!$B:$B,BE$4,'Resource Annual'!$J:$J,$AL20)</f>
        <v>125</v>
      </c>
      <c r="BF20" s="15">
        <f>SUMIFS('Resource Annual'!$L:$L,'Resource Annual'!$D:$D,$AL$2,'Resource Annual'!$B:$B,BF$4,'Resource Annual'!$J:$J,$AL20)</f>
        <v>0</v>
      </c>
      <c r="BG20" s="15">
        <f>SUMIFS('Resource Annual'!$L:$L,'Resource Annual'!$D:$D,$AL$2,'Resource Annual'!$B:$B,BG$4,'Resource Annual'!$J:$J,$AL20)</f>
        <v>0</v>
      </c>
      <c r="BH20" s="15">
        <f>SUMIFS('Resource Annual'!$L:$L,'Resource Annual'!$D:$D,$AL$2,'Resource Annual'!$B:$B,BH$4,'Resource Annual'!$J:$J,$AL20)</f>
        <v>0</v>
      </c>
      <c r="BI20" s="15">
        <f>SUMIFS('Resource Annual'!$L:$L,'Resource Annual'!$D:$D,$AL$2,'Resource Annual'!$B:$B,BI$4,'Resource Annual'!$J:$J,$AL20)</f>
        <v>1620</v>
      </c>
      <c r="BJ20" s="15">
        <f>SUMIFS('Resource Annual'!$L:$L,'Resource Annual'!$D:$D,$AL$2,'Resource Annual'!$B:$B,BJ$4,'Resource Annual'!$J:$J,$AL20)</f>
        <v>0</v>
      </c>
      <c r="BK20" s="15">
        <f>SUMIFS('Resource Annual'!$L:$L,'Resource Annual'!$D:$D,$AL$2,'Resource Annual'!$B:$B,BK$4,'Resource Annual'!$J:$J,$AL20)</f>
        <v>0</v>
      </c>
      <c r="BL20" s="15">
        <f>SUMIFS('Resource Annual'!$L:$L,'Resource Annual'!$D:$D,$AL$2,'Resource Annual'!$B:$B,BL$4,'Resource Annual'!$J:$J,$AL20)</f>
        <v>0</v>
      </c>
      <c r="BM20" s="15">
        <f>SUMIFS('Resource Annual'!$L:$L,'Resource Annual'!$D:$D,$AL$2,'Resource Annual'!$B:$B,BM$4,'Resource Annual'!$J:$J,$AL20)</f>
        <v>0</v>
      </c>
      <c r="BN20" s="15">
        <f>SUMIFS('Resource Annual'!$L:$L,'Resource Annual'!$D:$D,$AL$2,'Resource Annual'!$B:$B,BN$4,'Resource Annual'!$J:$J,$AL20)</f>
        <v>0</v>
      </c>
      <c r="BO20" s="15">
        <f>SUMIFS('Resource Annual'!$L:$L,'Resource Annual'!$D:$D,$AL$2,'Resource Annual'!$B:$B,BO$4,'Resource Annual'!$J:$J,$AL20)</f>
        <v>0</v>
      </c>
      <c r="BQ20" s="15">
        <f>SUMIFS('Resource Annual'!$M:$M,'Resource Annual'!$D:$D,$AL$2,'Resource Annual'!$B:$B,BQ$4,'Resource Annual'!$J:$J,$AL20)</f>
        <v>0</v>
      </c>
      <c r="BR20" s="15">
        <f>SUMIFS('Resource Annual'!$M:$M,'Resource Annual'!$D:$D,$AL$2,'Resource Annual'!$B:$B,BR$4,'Resource Annual'!$J:$J,$AL20)</f>
        <v>780</v>
      </c>
      <c r="BS20" s="15">
        <f>SUMIFS('Resource Annual'!$M:$M,'Resource Annual'!$D:$D,$AL$2,'Resource Annual'!$B:$B,BS$4,'Resource Annual'!$J:$J,$AL20)</f>
        <v>125</v>
      </c>
      <c r="BT20" s="15">
        <f>SUMIFS('Resource Annual'!$M:$M,'Resource Annual'!$D:$D,$AL$2,'Resource Annual'!$B:$B,BT$4,'Resource Annual'!$J:$J,$AL20)</f>
        <v>0</v>
      </c>
      <c r="BU20" s="15">
        <f>SUMIFS('Resource Annual'!$M:$M,'Resource Annual'!$D:$D,$AL$2,'Resource Annual'!$B:$B,BU$4,'Resource Annual'!$J:$J,$AL20)</f>
        <v>0</v>
      </c>
      <c r="BV20" s="15">
        <f>SUMIFS('Resource Annual'!$M:$M,'Resource Annual'!$D:$D,$AL$2,'Resource Annual'!$B:$B,BV$4,'Resource Annual'!$J:$J,$AL20)</f>
        <v>0</v>
      </c>
      <c r="BW20" s="15">
        <f>SUMIFS('Resource Annual'!$M:$M,'Resource Annual'!$D:$D,$AL$2,'Resource Annual'!$B:$B,BW$4,'Resource Annual'!$J:$J,$AL20)</f>
        <v>474.40000009536743</v>
      </c>
      <c r="BX20" s="15">
        <f>SUMIFS('Resource Annual'!$M:$M,'Resource Annual'!$D:$D,$AL$2,'Resource Annual'!$B:$B,BX$4,'Resource Annual'!$J:$J,$AL20)</f>
        <v>0</v>
      </c>
      <c r="BY20" s="15">
        <f>SUMIFS('Resource Annual'!$M:$M,'Resource Annual'!$D:$D,$AL$2,'Resource Annual'!$B:$B,BY$4,'Resource Annual'!$J:$J,$AL20)</f>
        <v>0</v>
      </c>
      <c r="BZ20" s="15">
        <f>SUMIFS('Resource Annual'!$M:$M,'Resource Annual'!$D:$D,$AL$2,'Resource Annual'!$B:$B,BZ$4,'Resource Annual'!$J:$J,$AL20)</f>
        <v>0</v>
      </c>
      <c r="CA20" s="15">
        <f>SUMIFS('Resource Annual'!$M:$M,'Resource Annual'!$D:$D,$AL$2,'Resource Annual'!$B:$B,CA$4,'Resource Annual'!$J:$J,$AL20)</f>
        <v>0</v>
      </c>
      <c r="CB20" s="15">
        <f>SUMIFS('Resource Annual'!$M:$M,'Resource Annual'!$D:$D,$AL$2,'Resource Annual'!$B:$B,CB$4,'Resource Annual'!$J:$J,$AL20)</f>
        <v>0</v>
      </c>
      <c r="CC20" s="15">
        <f>SUMIFS('Resource Annual'!$M:$M,'Resource Annual'!$D:$D,$AL$2,'Resource Annual'!$B:$B,CC$4,'Resource Annual'!$J:$J,$AL20)</f>
        <v>0</v>
      </c>
      <c r="CD20" s="15">
        <f>SUMIFS('Area Annual'!F:F,'Area Annual'!E:E,AL20,'Area Annual'!A:A,$AL$2)</f>
        <v>894.78167724609398</v>
      </c>
    </row>
    <row r="21" spans="2:82" ht="16.5" x14ac:dyDescent="0.5">
      <c r="AL21" s="48">
        <v>2037</v>
      </c>
      <c r="AM21" s="15">
        <f>SUMIFS('Area Annual'!M:M,'Area Annual'!A:A,$AL$2,'Area Annual'!E:E,AL21)</f>
        <v>5512.9490356445303</v>
      </c>
      <c r="AN21" s="15">
        <f>SUMIFS('Resource Annual'!$O:$O,'Resource Annual'!$D:$D,$AL$2,'Resource Annual'!$A:$A,AN$4,'Resource Annual'!$J:$J,$AL21)</f>
        <v>0</v>
      </c>
      <c r="AO21" s="15">
        <f>SUMIFS('Resource Annual'!$O:$O,'Resource Annual'!$D:$D,$AL$2,'Resource Annual'!$A:$A,AO$4,'Resource Annual'!$J:$J,$AL21)</f>
        <v>2412.8547859191904</v>
      </c>
      <c r="AP21" s="15">
        <f>SUMIFS('Resource Annual'!$O:$O,'Resource Annual'!$D:$D,$AL$2,'Resource Annual'!$A:$A,AP$4,'Resource Annual'!$J:$J,$AL21)</f>
        <v>0</v>
      </c>
      <c r="AQ21" s="15">
        <f>SUMIFS('Resource Annual'!$O:$O,'Resource Annual'!$D:$D,$AL$2,'Resource Annual'!$A:$A,AQ$4,'Resource Annual'!$J:$J,$AL21)</f>
        <v>0</v>
      </c>
      <c r="AR21" s="15">
        <f>SUMIFS('Resource Annual'!$O:$O,'Resource Annual'!$D:$D,$AL$2,'Resource Annual'!$A:$A,AR$4,'Resource Annual'!$J:$J,$AL21)</f>
        <v>0</v>
      </c>
      <c r="AS21" s="15">
        <f>SUMIFS('Resource Annual'!$O:$O,'Resource Annual'!$D:$D,$AL$2,'Resource Annual'!$A:$A,AS$4,'Resource Annual'!$J:$J,$AL21)</f>
        <v>0</v>
      </c>
      <c r="AT21" s="15">
        <f>SUMIFS('Resource Annual'!$O:$O,'Resource Annual'!$D:$D,$AL$2,'Resource Annual'!$A:$A,AT$4,'Resource Annual'!$J:$J,$AL21)</f>
        <v>3740.53233456611</v>
      </c>
      <c r="AU21" s="15">
        <f>SUMIFS('Resource Annual'!$O:$O,'Resource Annual'!$D:$D,$AL$2,'Resource Annual'!$A:$A,AU$4,'Resource Annual'!$J:$J,$AL21)</f>
        <v>0</v>
      </c>
      <c r="AV21" s="15">
        <f>SUMIFS('Resource Annual'!$O:$O,'Resource Annual'!$D:$D,$AL$2,'Resource Annual'!$A:$A,AV$4,'Resource Annual'!$J:$J,$AL21)</f>
        <v>0</v>
      </c>
      <c r="AW21" s="15">
        <f>SUMIFS('Resource Annual'!$O:$O,'Resource Annual'!$D:$D,$AL$2,'Resource Annual'!$A:$A,AW$4,'Resource Annual'!$J:$J,$AL21)</f>
        <v>0</v>
      </c>
      <c r="AX21" s="15">
        <f t="shared" si="3"/>
        <v>-640.43692588806016</v>
      </c>
      <c r="AY21" s="15">
        <f t="shared" si="1"/>
        <v>0</v>
      </c>
      <c r="AZ21" s="36">
        <f>SUMIFS('Area Annual'!$N:$N,'Area Annual'!$A:$A,$AL$2,'Area Annual'!$E:$E,$AL21,'Area Annual'!$D:$D,"KPCO")</f>
        <v>2304.3053741455101</v>
      </c>
      <c r="BA21" s="36">
        <f>SUMIFS('Area Annual'!$O:$O,'Area Annual'!$A:$A,$AL$2,'Area Annual'!$E:$E,$AL21,'Area Annual'!$D:$D,"KPCO")</f>
        <v>1663.8684482574499</v>
      </c>
      <c r="BC21" s="15">
        <f>SUMIFS('Resource Annual'!$L:$L,'Resource Annual'!$D:$D,$AL$2,'Resource Annual'!$B:$B,BC$4,'Resource Annual'!$J:$J,$AL21)</f>
        <v>0</v>
      </c>
      <c r="BD21" s="15">
        <f>SUMIFS('Resource Annual'!$L:$L,'Resource Annual'!$D:$D,$AL$2,'Resource Annual'!$B:$B,BD$4,'Resource Annual'!$J:$J,$AL21)</f>
        <v>780</v>
      </c>
      <c r="BE21" s="15">
        <f>SUMIFS('Resource Annual'!$L:$L,'Resource Annual'!$D:$D,$AL$2,'Resource Annual'!$B:$B,BE$4,'Resource Annual'!$J:$J,$AL21)</f>
        <v>125</v>
      </c>
      <c r="BF21" s="15">
        <f>SUMIFS('Resource Annual'!$L:$L,'Resource Annual'!$D:$D,$AL$2,'Resource Annual'!$B:$B,BF$4,'Resource Annual'!$J:$J,$AL21)</f>
        <v>0</v>
      </c>
      <c r="BG21" s="15">
        <f>SUMIFS('Resource Annual'!$L:$L,'Resource Annual'!$D:$D,$AL$2,'Resource Annual'!$B:$B,BG$4,'Resource Annual'!$J:$J,$AL21)</f>
        <v>0</v>
      </c>
      <c r="BH21" s="15">
        <f>SUMIFS('Resource Annual'!$L:$L,'Resource Annual'!$D:$D,$AL$2,'Resource Annual'!$B:$B,BH$4,'Resource Annual'!$J:$J,$AL21)</f>
        <v>0</v>
      </c>
      <c r="BI21" s="15">
        <f>SUMIFS('Resource Annual'!$L:$L,'Resource Annual'!$D:$D,$AL$2,'Resource Annual'!$B:$B,BI$4,'Resource Annual'!$J:$J,$AL21)</f>
        <v>1620</v>
      </c>
      <c r="BJ21" s="15">
        <f>SUMIFS('Resource Annual'!$L:$L,'Resource Annual'!$D:$D,$AL$2,'Resource Annual'!$B:$B,BJ$4,'Resource Annual'!$J:$J,$AL21)</f>
        <v>0</v>
      </c>
      <c r="BK21" s="15">
        <f>SUMIFS('Resource Annual'!$L:$L,'Resource Annual'!$D:$D,$AL$2,'Resource Annual'!$B:$B,BK$4,'Resource Annual'!$J:$J,$AL21)</f>
        <v>0</v>
      </c>
      <c r="BL21" s="15">
        <f>SUMIFS('Resource Annual'!$L:$L,'Resource Annual'!$D:$D,$AL$2,'Resource Annual'!$B:$B,BL$4,'Resource Annual'!$J:$J,$AL21)</f>
        <v>0</v>
      </c>
      <c r="BM21" s="15">
        <f>SUMIFS('Resource Annual'!$L:$L,'Resource Annual'!$D:$D,$AL$2,'Resource Annual'!$B:$B,BM$4,'Resource Annual'!$J:$J,$AL21)</f>
        <v>0</v>
      </c>
      <c r="BN21" s="15">
        <f>SUMIFS('Resource Annual'!$L:$L,'Resource Annual'!$D:$D,$AL$2,'Resource Annual'!$B:$B,BN$4,'Resource Annual'!$J:$J,$AL21)</f>
        <v>0</v>
      </c>
      <c r="BO21" s="15">
        <f>SUMIFS('Resource Annual'!$L:$L,'Resource Annual'!$D:$D,$AL$2,'Resource Annual'!$B:$B,BO$4,'Resource Annual'!$J:$J,$AL21)</f>
        <v>0</v>
      </c>
      <c r="BQ21" s="15">
        <f>SUMIFS('Resource Annual'!$M:$M,'Resource Annual'!$D:$D,$AL$2,'Resource Annual'!$B:$B,BQ$4,'Resource Annual'!$J:$J,$AL21)</f>
        <v>0</v>
      </c>
      <c r="BR21" s="15">
        <f>SUMIFS('Resource Annual'!$M:$M,'Resource Annual'!$D:$D,$AL$2,'Resource Annual'!$B:$B,BR$4,'Resource Annual'!$J:$J,$AL21)</f>
        <v>780</v>
      </c>
      <c r="BS21" s="15">
        <f>SUMIFS('Resource Annual'!$M:$M,'Resource Annual'!$D:$D,$AL$2,'Resource Annual'!$B:$B,BS$4,'Resource Annual'!$J:$J,$AL21)</f>
        <v>125</v>
      </c>
      <c r="BT21" s="15">
        <f>SUMIFS('Resource Annual'!$M:$M,'Resource Annual'!$D:$D,$AL$2,'Resource Annual'!$B:$B,BT$4,'Resource Annual'!$J:$J,$AL21)</f>
        <v>0</v>
      </c>
      <c r="BU21" s="15">
        <f>SUMIFS('Resource Annual'!$M:$M,'Resource Annual'!$D:$D,$AL$2,'Resource Annual'!$B:$B,BU$4,'Resource Annual'!$J:$J,$AL21)</f>
        <v>0</v>
      </c>
      <c r="BV21" s="15">
        <f>SUMIFS('Resource Annual'!$M:$M,'Resource Annual'!$D:$D,$AL$2,'Resource Annual'!$B:$B,BV$4,'Resource Annual'!$J:$J,$AL21)</f>
        <v>0</v>
      </c>
      <c r="BW21" s="15">
        <f>SUMIFS('Resource Annual'!$M:$M,'Resource Annual'!$D:$D,$AL$2,'Resource Annual'!$B:$B,BW$4,'Resource Annual'!$J:$J,$AL21)</f>
        <v>474.40000009536743</v>
      </c>
      <c r="BX21" s="15">
        <f>SUMIFS('Resource Annual'!$M:$M,'Resource Annual'!$D:$D,$AL$2,'Resource Annual'!$B:$B,BX$4,'Resource Annual'!$J:$J,$AL21)</f>
        <v>0</v>
      </c>
      <c r="BY21" s="15">
        <f>SUMIFS('Resource Annual'!$M:$M,'Resource Annual'!$D:$D,$AL$2,'Resource Annual'!$B:$B,BY$4,'Resource Annual'!$J:$J,$AL21)</f>
        <v>0</v>
      </c>
      <c r="BZ21" s="15">
        <f>SUMIFS('Resource Annual'!$M:$M,'Resource Annual'!$D:$D,$AL$2,'Resource Annual'!$B:$B,BZ$4,'Resource Annual'!$J:$J,$AL21)</f>
        <v>0</v>
      </c>
      <c r="CA21" s="15">
        <f>SUMIFS('Resource Annual'!$M:$M,'Resource Annual'!$D:$D,$AL$2,'Resource Annual'!$B:$B,CA$4,'Resource Annual'!$J:$J,$AL21)</f>
        <v>0</v>
      </c>
      <c r="CB21" s="15">
        <f>SUMIFS('Resource Annual'!$M:$M,'Resource Annual'!$D:$D,$AL$2,'Resource Annual'!$B:$B,CB$4,'Resource Annual'!$J:$J,$AL21)</f>
        <v>0</v>
      </c>
      <c r="CC21" s="15">
        <f>SUMIFS('Resource Annual'!$M:$M,'Resource Annual'!$D:$D,$AL$2,'Resource Annual'!$B:$B,CC$4,'Resource Annual'!$J:$J,$AL21)</f>
        <v>0</v>
      </c>
      <c r="CD21" s="15">
        <f>SUMIFS('Area Annual'!F:F,'Area Annual'!E:E,AL21,'Area Annual'!A:A,$AL$2)</f>
        <v>895.28430175781295</v>
      </c>
    </row>
    <row r="22" spans="2:82" ht="16.5" x14ac:dyDescent="0.5">
      <c r="AL22" s="48">
        <v>2038</v>
      </c>
      <c r="AM22" s="15">
        <f>SUMIFS('Area Annual'!M:M,'Area Annual'!A:A,$AL$2,'Area Annual'!E:E,AL22)</f>
        <v>5500.6968078613299</v>
      </c>
      <c r="AN22" s="15">
        <f>SUMIFS('Resource Annual'!$O:$O,'Resource Annual'!$D:$D,$AL$2,'Resource Annual'!$A:$A,AN$4,'Resource Annual'!$J:$J,$AL22)</f>
        <v>0</v>
      </c>
      <c r="AO22" s="15">
        <f>SUMIFS('Resource Annual'!$O:$O,'Resource Annual'!$D:$D,$AL$2,'Resource Annual'!$A:$A,AO$4,'Resource Annual'!$J:$J,$AL22)</f>
        <v>2398.6215248107901</v>
      </c>
      <c r="AP22" s="15">
        <f>SUMIFS('Resource Annual'!$O:$O,'Resource Annual'!$D:$D,$AL$2,'Resource Annual'!$A:$A,AP$4,'Resource Annual'!$J:$J,$AL22)</f>
        <v>0</v>
      </c>
      <c r="AQ22" s="15">
        <f>SUMIFS('Resource Annual'!$O:$O,'Resource Annual'!$D:$D,$AL$2,'Resource Annual'!$A:$A,AQ$4,'Resource Annual'!$J:$J,$AL22)</f>
        <v>0</v>
      </c>
      <c r="AR22" s="15">
        <f>SUMIFS('Resource Annual'!$O:$O,'Resource Annual'!$D:$D,$AL$2,'Resource Annual'!$A:$A,AR$4,'Resource Annual'!$J:$J,$AL22)</f>
        <v>0</v>
      </c>
      <c r="AS22" s="15">
        <f>SUMIFS('Resource Annual'!$O:$O,'Resource Annual'!$D:$D,$AL$2,'Resource Annual'!$A:$A,AS$4,'Resource Annual'!$J:$J,$AL22)</f>
        <v>0</v>
      </c>
      <c r="AT22" s="15">
        <f>SUMIFS('Resource Annual'!$O:$O,'Resource Annual'!$D:$D,$AL$2,'Resource Annual'!$A:$A,AT$4,'Resource Annual'!$J:$J,$AL22)</f>
        <v>3776.3968725204445</v>
      </c>
      <c r="AU22" s="15">
        <f>SUMIFS('Resource Annual'!$O:$O,'Resource Annual'!$D:$D,$AL$2,'Resource Annual'!$A:$A,AU$4,'Resource Annual'!$J:$J,$AL22)</f>
        <v>0</v>
      </c>
      <c r="AV22" s="15">
        <f>SUMIFS('Resource Annual'!$O:$O,'Resource Annual'!$D:$D,$AL$2,'Resource Annual'!$A:$A,AV$4,'Resource Annual'!$J:$J,$AL22)</f>
        <v>0</v>
      </c>
      <c r="AW22" s="15">
        <f>SUMIFS('Resource Annual'!$O:$O,'Resource Annual'!$D:$D,$AL$2,'Resource Annual'!$A:$A,AW$4,'Resource Annual'!$J:$J,$AL22)</f>
        <v>0</v>
      </c>
      <c r="AX22" s="15">
        <f t="shared" si="3"/>
        <v>-674.32017371058987</v>
      </c>
      <c r="AY22" s="15">
        <f t="shared" si="1"/>
        <v>0</v>
      </c>
      <c r="AZ22" s="36">
        <f>SUMIFS('Area Annual'!$N:$N,'Area Annual'!$A:$A,$AL$2,'Area Annual'!$E:$E,$AL22,'Area Annual'!$D:$D,"KPCO")</f>
        <v>2326.1666030883798</v>
      </c>
      <c r="BA22" s="36">
        <f>SUMIFS('Area Annual'!$O:$O,'Area Annual'!$A:$A,$AL$2,'Area Annual'!$E:$E,$AL22,'Area Annual'!$D:$D,"KPCO")</f>
        <v>1651.8464293777899</v>
      </c>
      <c r="BC22" s="15">
        <f>SUMIFS('Resource Annual'!$L:$L,'Resource Annual'!$D:$D,$AL$2,'Resource Annual'!$B:$B,BC$4,'Resource Annual'!$J:$J,$AL22)</f>
        <v>0</v>
      </c>
      <c r="BD22" s="15">
        <f>SUMIFS('Resource Annual'!$L:$L,'Resource Annual'!$D:$D,$AL$2,'Resource Annual'!$B:$B,BD$4,'Resource Annual'!$J:$J,$AL22)</f>
        <v>780</v>
      </c>
      <c r="BE22" s="15">
        <f>SUMIFS('Resource Annual'!$L:$L,'Resource Annual'!$D:$D,$AL$2,'Resource Annual'!$B:$B,BE$4,'Resource Annual'!$J:$J,$AL22)</f>
        <v>125</v>
      </c>
      <c r="BF22" s="15">
        <f>SUMIFS('Resource Annual'!$L:$L,'Resource Annual'!$D:$D,$AL$2,'Resource Annual'!$B:$B,BF$4,'Resource Annual'!$J:$J,$AL22)</f>
        <v>0</v>
      </c>
      <c r="BG22" s="15">
        <f>SUMIFS('Resource Annual'!$L:$L,'Resource Annual'!$D:$D,$AL$2,'Resource Annual'!$B:$B,BG$4,'Resource Annual'!$J:$J,$AL22)</f>
        <v>0</v>
      </c>
      <c r="BH22" s="15">
        <f>SUMIFS('Resource Annual'!$L:$L,'Resource Annual'!$D:$D,$AL$2,'Resource Annual'!$B:$B,BH$4,'Resource Annual'!$J:$J,$AL22)</f>
        <v>0</v>
      </c>
      <c r="BI22" s="15">
        <f>SUMIFS('Resource Annual'!$L:$L,'Resource Annual'!$D:$D,$AL$2,'Resource Annual'!$B:$B,BI$4,'Resource Annual'!$J:$J,$AL22)</f>
        <v>1640</v>
      </c>
      <c r="BJ22" s="15">
        <f>SUMIFS('Resource Annual'!$L:$L,'Resource Annual'!$D:$D,$AL$2,'Resource Annual'!$B:$B,BJ$4,'Resource Annual'!$J:$J,$AL22)</f>
        <v>0</v>
      </c>
      <c r="BK22" s="15">
        <f>SUMIFS('Resource Annual'!$L:$L,'Resource Annual'!$D:$D,$AL$2,'Resource Annual'!$B:$B,BK$4,'Resource Annual'!$J:$J,$AL22)</f>
        <v>0</v>
      </c>
      <c r="BL22" s="15">
        <f>SUMIFS('Resource Annual'!$L:$L,'Resource Annual'!$D:$D,$AL$2,'Resource Annual'!$B:$B,BL$4,'Resource Annual'!$J:$J,$AL22)</f>
        <v>0</v>
      </c>
      <c r="BM22" s="15">
        <f>SUMIFS('Resource Annual'!$L:$L,'Resource Annual'!$D:$D,$AL$2,'Resource Annual'!$B:$B,BM$4,'Resource Annual'!$J:$J,$AL22)</f>
        <v>0</v>
      </c>
      <c r="BN22" s="15">
        <f>SUMIFS('Resource Annual'!$L:$L,'Resource Annual'!$D:$D,$AL$2,'Resource Annual'!$B:$B,BN$4,'Resource Annual'!$J:$J,$AL22)</f>
        <v>0</v>
      </c>
      <c r="BO22" s="15">
        <f>SUMIFS('Resource Annual'!$L:$L,'Resource Annual'!$D:$D,$AL$2,'Resource Annual'!$B:$B,BO$4,'Resource Annual'!$J:$J,$AL22)</f>
        <v>0</v>
      </c>
      <c r="BQ22" s="15">
        <f>SUMIFS('Resource Annual'!$M:$M,'Resource Annual'!$D:$D,$AL$2,'Resource Annual'!$B:$B,BQ$4,'Resource Annual'!$J:$J,$AL22)</f>
        <v>0</v>
      </c>
      <c r="BR22" s="15">
        <f>SUMIFS('Resource Annual'!$M:$M,'Resource Annual'!$D:$D,$AL$2,'Resource Annual'!$B:$B,BR$4,'Resource Annual'!$J:$J,$AL22)</f>
        <v>780</v>
      </c>
      <c r="BS22" s="15">
        <f>SUMIFS('Resource Annual'!$M:$M,'Resource Annual'!$D:$D,$AL$2,'Resource Annual'!$B:$B,BS$4,'Resource Annual'!$J:$J,$AL22)</f>
        <v>125</v>
      </c>
      <c r="BT22" s="15">
        <f>SUMIFS('Resource Annual'!$M:$M,'Resource Annual'!$D:$D,$AL$2,'Resource Annual'!$B:$B,BT$4,'Resource Annual'!$J:$J,$AL22)</f>
        <v>0</v>
      </c>
      <c r="BU22" s="15">
        <f>SUMIFS('Resource Annual'!$M:$M,'Resource Annual'!$D:$D,$AL$2,'Resource Annual'!$B:$B,BU$4,'Resource Annual'!$J:$J,$AL22)</f>
        <v>0</v>
      </c>
      <c r="BV22" s="15">
        <f>SUMIFS('Resource Annual'!$M:$M,'Resource Annual'!$D:$D,$AL$2,'Resource Annual'!$B:$B,BV$4,'Resource Annual'!$J:$J,$AL22)</f>
        <v>0</v>
      </c>
      <c r="BW22" s="15">
        <f>SUMIFS('Resource Annual'!$M:$M,'Resource Annual'!$D:$D,$AL$2,'Resource Annual'!$B:$B,BW$4,'Resource Annual'!$J:$J,$AL22)</f>
        <v>479.80000019073486</v>
      </c>
      <c r="BX22" s="15">
        <f>SUMIFS('Resource Annual'!$M:$M,'Resource Annual'!$D:$D,$AL$2,'Resource Annual'!$B:$B,BX$4,'Resource Annual'!$J:$J,$AL22)</f>
        <v>0</v>
      </c>
      <c r="BY22" s="15">
        <f>SUMIFS('Resource Annual'!$M:$M,'Resource Annual'!$D:$D,$AL$2,'Resource Annual'!$B:$B,BY$4,'Resource Annual'!$J:$J,$AL22)</f>
        <v>0</v>
      </c>
      <c r="BZ22" s="15">
        <f>SUMIFS('Resource Annual'!$M:$M,'Resource Annual'!$D:$D,$AL$2,'Resource Annual'!$B:$B,BZ$4,'Resource Annual'!$J:$J,$AL22)</f>
        <v>0</v>
      </c>
      <c r="CA22" s="15">
        <f>SUMIFS('Resource Annual'!$M:$M,'Resource Annual'!$D:$D,$AL$2,'Resource Annual'!$B:$B,CA$4,'Resource Annual'!$J:$J,$AL22)</f>
        <v>0</v>
      </c>
      <c r="CB22" s="15">
        <f>SUMIFS('Resource Annual'!$M:$M,'Resource Annual'!$D:$D,$AL$2,'Resource Annual'!$B:$B,CB$4,'Resource Annual'!$J:$J,$AL22)</f>
        <v>0</v>
      </c>
      <c r="CC22" s="15">
        <f>SUMIFS('Resource Annual'!$M:$M,'Resource Annual'!$D:$D,$AL$2,'Resource Annual'!$B:$B,CC$4,'Resource Annual'!$J:$J,$AL22)</f>
        <v>0</v>
      </c>
      <c r="CD22" s="15">
        <f>SUMIFS('Area Annual'!F:F,'Area Annual'!E:E,AL22,'Area Annual'!A:A,$AL$2)</f>
        <v>894.23522949218795</v>
      </c>
    </row>
    <row r="23" spans="2:82" ht="16.5" x14ac:dyDescent="0.5">
      <c r="AL23" s="48">
        <v>2039</v>
      </c>
      <c r="AM23" s="15">
        <f>SUMIFS('Area Annual'!M:M,'Area Annual'!A:A,$AL$2,'Area Annual'!E:E,AL23)</f>
        <v>5490.9378356933603</v>
      </c>
      <c r="AN23" s="15">
        <f>SUMIFS('Resource Annual'!$O:$O,'Resource Annual'!$D:$D,$AL$2,'Resource Annual'!$A:$A,AN$4,'Resource Annual'!$J:$J,$AL23)</f>
        <v>0</v>
      </c>
      <c r="AO23" s="15">
        <f>SUMIFS('Resource Annual'!$O:$O,'Resource Annual'!$D:$D,$AL$2,'Resource Annual'!$A:$A,AO$4,'Resource Annual'!$J:$J,$AL23)</f>
        <v>2404.01171875</v>
      </c>
      <c r="AP23" s="15">
        <f>SUMIFS('Resource Annual'!$O:$O,'Resource Annual'!$D:$D,$AL$2,'Resource Annual'!$A:$A,AP$4,'Resource Annual'!$J:$J,$AL23)</f>
        <v>0</v>
      </c>
      <c r="AQ23" s="15">
        <f>SUMIFS('Resource Annual'!$O:$O,'Resource Annual'!$D:$D,$AL$2,'Resource Annual'!$A:$A,AQ$4,'Resource Annual'!$J:$J,$AL23)</f>
        <v>0</v>
      </c>
      <c r="AR23" s="15">
        <f>SUMIFS('Resource Annual'!$O:$O,'Resource Annual'!$D:$D,$AL$2,'Resource Annual'!$A:$A,AR$4,'Resource Annual'!$J:$J,$AL23)</f>
        <v>0</v>
      </c>
      <c r="AS23" s="15">
        <f>SUMIFS('Resource Annual'!$O:$O,'Resource Annual'!$D:$D,$AL$2,'Resource Annual'!$A:$A,AS$4,'Resource Annual'!$J:$J,$AL23)</f>
        <v>0</v>
      </c>
      <c r="AT23" s="15">
        <f>SUMIFS('Resource Annual'!$O:$O,'Resource Annual'!$D:$D,$AL$2,'Resource Annual'!$A:$A,AT$4,'Resource Annual'!$J:$J,$AL23)</f>
        <v>3767.4811592102051</v>
      </c>
      <c r="AU23" s="15">
        <f>SUMIFS('Resource Annual'!$O:$O,'Resource Annual'!$D:$D,$AL$2,'Resource Annual'!$A:$A,AU$4,'Resource Annual'!$J:$J,$AL23)</f>
        <v>0</v>
      </c>
      <c r="AV23" s="15">
        <f>SUMIFS('Resource Annual'!$O:$O,'Resource Annual'!$D:$D,$AL$2,'Resource Annual'!$A:$A,AV$4,'Resource Annual'!$J:$J,$AL23)</f>
        <v>0</v>
      </c>
      <c r="AW23" s="15">
        <f>SUMIFS('Resource Annual'!$O:$O,'Resource Annual'!$D:$D,$AL$2,'Resource Annual'!$A:$A,AW$4,'Resource Annual'!$J:$J,$AL23)</f>
        <v>0</v>
      </c>
      <c r="AX23" s="15">
        <f t="shared" si="3"/>
        <v>-680.55374622345016</v>
      </c>
      <c r="AY23" s="15">
        <f t="shared" si="1"/>
        <v>0</v>
      </c>
      <c r="AZ23" s="36">
        <f>SUMIFS('Area Annual'!$N:$N,'Area Annual'!$A:$A,$AL$2,'Area Annual'!$E:$E,$AL23,'Area Annual'!$D:$D,"KPCO")</f>
        <v>2322.5065460205101</v>
      </c>
      <c r="BA23" s="36">
        <f>SUMIFS('Area Annual'!$O:$O,'Area Annual'!$A:$A,$AL$2,'Area Annual'!$E:$E,$AL23,'Area Annual'!$D:$D,"KPCO")</f>
        <v>1641.9527997970599</v>
      </c>
      <c r="BC23" s="15">
        <f>SUMIFS('Resource Annual'!$L:$L,'Resource Annual'!$D:$D,$AL$2,'Resource Annual'!$B:$B,BC$4,'Resource Annual'!$J:$J,$AL23)</f>
        <v>0</v>
      </c>
      <c r="BD23" s="15">
        <f>SUMIFS('Resource Annual'!$L:$L,'Resource Annual'!$D:$D,$AL$2,'Resource Annual'!$B:$B,BD$4,'Resource Annual'!$J:$J,$AL23)</f>
        <v>780</v>
      </c>
      <c r="BE23" s="15">
        <f>SUMIFS('Resource Annual'!$L:$L,'Resource Annual'!$D:$D,$AL$2,'Resource Annual'!$B:$B,BE$4,'Resource Annual'!$J:$J,$AL23)</f>
        <v>125</v>
      </c>
      <c r="BF23" s="15">
        <f>SUMIFS('Resource Annual'!$L:$L,'Resource Annual'!$D:$D,$AL$2,'Resource Annual'!$B:$B,BF$4,'Resource Annual'!$J:$J,$AL23)</f>
        <v>0</v>
      </c>
      <c r="BG23" s="15">
        <f>SUMIFS('Resource Annual'!$L:$L,'Resource Annual'!$D:$D,$AL$2,'Resource Annual'!$B:$B,BG$4,'Resource Annual'!$J:$J,$AL23)</f>
        <v>0</v>
      </c>
      <c r="BH23" s="15">
        <f>SUMIFS('Resource Annual'!$L:$L,'Resource Annual'!$D:$D,$AL$2,'Resource Annual'!$B:$B,BH$4,'Resource Annual'!$J:$J,$AL23)</f>
        <v>0</v>
      </c>
      <c r="BI23" s="15">
        <f>SUMIFS('Resource Annual'!$L:$L,'Resource Annual'!$D:$D,$AL$2,'Resource Annual'!$B:$B,BI$4,'Resource Annual'!$J:$J,$AL23)</f>
        <v>1640</v>
      </c>
      <c r="BJ23" s="15">
        <f>SUMIFS('Resource Annual'!$L:$L,'Resource Annual'!$D:$D,$AL$2,'Resource Annual'!$B:$B,BJ$4,'Resource Annual'!$J:$J,$AL23)</f>
        <v>0</v>
      </c>
      <c r="BK23" s="15">
        <f>SUMIFS('Resource Annual'!$L:$L,'Resource Annual'!$D:$D,$AL$2,'Resource Annual'!$B:$B,BK$4,'Resource Annual'!$J:$J,$AL23)</f>
        <v>0</v>
      </c>
      <c r="BL23" s="15">
        <f>SUMIFS('Resource Annual'!$L:$L,'Resource Annual'!$D:$D,$AL$2,'Resource Annual'!$B:$B,BL$4,'Resource Annual'!$J:$J,$AL23)</f>
        <v>0</v>
      </c>
      <c r="BM23" s="15">
        <f>SUMIFS('Resource Annual'!$L:$L,'Resource Annual'!$D:$D,$AL$2,'Resource Annual'!$B:$B,BM$4,'Resource Annual'!$J:$J,$AL23)</f>
        <v>0</v>
      </c>
      <c r="BN23" s="15">
        <f>SUMIFS('Resource Annual'!$L:$L,'Resource Annual'!$D:$D,$AL$2,'Resource Annual'!$B:$B,BN$4,'Resource Annual'!$J:$J,$AL23)</f>
        <v>0</v>
      </c>
      <c r="BO23" s="15">
        <f>SUMIFS('Resource Annual'!$L:$L,'Resource Annual'!$D:$D,$AL$2,'Resource Annual'!$B:$B,BO$4,'Resource Annual'!$J:$J,$AL23)</f>
        <v>0</v>
      </c>
      <c r="BQ23" s="15">
        <f>SUMIFS('Resource Annual'!$M:$M,'Resource Annual'!$D:$D,$AL$2,'Resource Annual'!$B:$B,BQ$4,'Resource Annual'!$J:$J,$AL23)</f>
        <v>0</v>
      </c>
      <c r="BR23" s="15">
        <f>SUMIFS('Resource Annual'!$M:$M,'Resource Annual'!$D:$D,$AL$2,'Resource Annual'!$B:$B,BR$4,'Resource Annual'!$J:$J,$AL23)</f>
        <v>780</v>
      </c>
      <c r="BS23" s="15">
        <f>SUMIFS('Resource Annual'!$M:$M,'Resource Annual'!$D:$D,$AL$2,'Resource Annual'!$B:$B,BS$4,'Resource Annual'!$J:$J,$AL23)</f>
        <v>125</v>
      </c>
      <c r="BT23" s="15">
        <f>SUMIFS('Resource Annual'!$M:$M,'Resource Annual'!$D:$D,$AL$2,'Resource Annual'!$B:$B,BT$4,'Resource Annual'!$J:$J,$AL23)</f>
        <v>0</v>
      </c>
      <c r="BU23" s="15">
        <f>SUMIFS('Resource Annual'!$M:$M,'Resource Annual'!$D:$D,$AL$2,'Resource Annual'!$B:$B,BU$4,'Resource Annual'!$J:$J,$AL23)</f>
        <v>0</v>
      </c>
      <c r="BV23" s="15">
        <f>SUMIFS('Resource Annual'!$M:$M,'Resource Annual'!$D:$D,$AL$2,'Resource Annual'!$B:$B,BV$4,'Resource Annual'!$J:$J,$AL23)</f>
        <v>0</v>
      </c>
      <c r="BW23" s="15">
        <f>SUMIFS('Resource Annual'!$M:$M,'Resource Annual'!$D:$D,$AL$2,'Resource Annual'!$B:$B,BW$4,'Resource Annual'!$J:$J,$AL23)</f>
        <v>479.80000019073486</v>
      </c>
      <c r="BX23" s="15">
        <f>SUMIFS('Resource Annual'!$M:$M,'Resource Annual'!$D:$D,$AL$2,'Resource Annual'!$B:$B,BX$4,'Resource Annual'!$J:$J,$AL23)</f>
        <v>0</v>
      </c>
      <c r="BY23" s="15">
        <f>SUMIFS('Resource Annual'!$M:$M,'Resource Annual'!$D:$D,$AL$2,'Resource Annual'!$B:$B,BY$4,'Resource Annual'!$J:$J,$AL23)</f>
        <v>0</v>
      </c>
      <c r="BZ23" s="15">
        <f>SUMIFS('Resource Annual'!$M:$M,'Resource Annual'!$D:$D,$AL$2,'Resource Annual'!$B:$B,BZ$4,'Resource Annual'!$J:$J,$AL23)</f>
        <v>0</v>
      </c>
      <c r="CA23" s="15">
        <f>SUMIFS('Resource Annual'!$M:$M,'Resource Annual'!$D:$D,$AL$2,'Resource Annual'!$B:$B,CA$4,'Resource Annual'!$J:$J,$AL23)</f>
        <v>0</v>
      </c>
      <c r="CB23" s="15">
        <f>SUMIFS('Resource Annual'!$M:$M,'Resource Annual'!$D:$D,$AL$2,'Resource Annual'!$B:$B,CB$4,'Resource Annual'!$J:$J,$AL23)</f>
        <v>0</v>
      </c>
      <c r="CC23" s="15">
        <f>SUMIFS('Resource Annual'!$M:$M,'Resource Annual'!$D:$D,$AL$2,'Resource Annual'!$B:$B,CC$4,'Resource Annual'!$J:$J,$AL23)</f>
        <v>0</v>
      </c>
      <c r="CD23" s="15">
        <f>SUMIFS('Area Annual'!F:F,'Area Annual'!E:E,AL23,'Area Annual'!A:A,$AL$2)</f>
        <v>893.24560546875</v>
      </c>
    </row>
    <row r="24" spans="2:82" ht="16.5" x14ac:dyDescent="0.5">
      <c r="AL24" s="48">
        <v>2040</v>
      </c>
      <c r="AM24" s="15">
        <f>SUMIFS('Area Annual'!M:M,'Area Annual'!A:A,$AL$2,'Area Annual'!E:E,AL24)</f>
        <v>5479.7013244628897</v>
      </c>
      <c r="AN24" s="15">
        <f>SUMIFS('Resource Annual'!$O:$O,'Resource Annual'!$D:$D,$AL$2,'Resource Annual'!$A:$A,AN$4,'Resource Annual'!$J:$J,$AL24)</f>
        <v>0</v>
      </c>
      <c r="AO24" s="15">
        <f>SUMIFS('Resource Annual'!$O:$O,'Resource Annual'!$D:$D,$AL$2,'Resource Annual'!$A:$A,AO$4,'Resource Annual'!$J:$J,$AL24)</f>
        <v>2422.9971084594799</v>
      </c>
      <c r="AP24" s="15">
        <f>SUMIFS('Resource Annual'!$O:$O,'Resource Annual'!$D:$D,$AL$2,'Resource Annual'!$A:$A,AP$4,'Resource Annual'!$J:$J,$AL24)</f>
        <v>0</v>
      </c>
      <c r="AQ24" s="15">
        <f>SUMIFS('Resource Annual'!$O:$O,'Resource Annual'!$D:$D,$AL$2,'Resource Annual'!$A:$A,AQ$4,'Resource Annual'!$J:$J,$AL24)</f>
        <v>0</v>
      </c>
      <c r="AR24" s="15">
        <f>SUMIFS('Resource Annual'!$O:$O,'Resource Annual'!$D:$D,$AL$2,'Resource Annual'!$A:$A,AR$4,'Resource Annual'!$J:$J,$AL24)</f>
        <v>0</v>
      </c>
      <c r="AS24" s="15">
        <f>SUMIFS('Resource Annual'!$O:$O,'Resource Annual'!$D:$D,$AL$2,'Resource Annual'!$A:$A,AS$4,'Resource Annual'!$J:$J,$AL24)</f>
        <v>0</v>
      </c>
      <c r="AT24" s="15">
        <f>SUMIFS('Resource Annual'!$O:$O,'Resource Annual'!$D:$D,$AL$2,'Resource Annual'!$A:$A,AT$4,'Resource Annual'!$J:$J,$AL24)</f>
        <v>3812.1405429840147</v>
      </c>
      <c r="AU24" s="15">
        <f>SUMIFS('Resource Annual'!$O:$O,'Resource Annual'!$D:$D,$AL$2,'Resource Annual'!$A:$A,AU$4,'Resource Annual'!$J:$J,$AL24)</f>
        <v>0</v>
      </c>
      <c r="AV24" s="15">
        <f>SUMIFS('Resource Annual'!$O:$O,'Resource Annual'!$D:$D,$AL$2,'Resource Annual'!$A:$A,AV$4,'Resource Annual'!$J:$J,$AL24)</f>
        <v>0</v>
      </c>
      <c r="AW24" s="15">
        <f>SUMIFS('Resource Annual'!$O:$O,'Resource Annual'!$D:$D,$AL$2,'Resource Annual'!$A:$A,AW$4,'Resource Annual'!$J:$J,$AL24)</f>
        <v>0</v>
      </c>
      <c r="AX24" s="15">
        <f t="shared" ref="AX24:AX33" si="4">BA24-AZ24</f>
        <v>-755.43429470062006</v>
      </c>
      <c r="AY24" s="15">
        <f t="shared" ref="AY24:AY33" si="5">IF(AX24&gt;0,AX24,0)</f>
        <v>0</v>
      </c>
      <c r="AZ24" s="36">
        <f>SUMIFS('Area Annual'!$N:$N,'Area Annual'!$A:$A,$AL$2,'Area Annual'!$E:$E,$AL24,'Area Annual'!$D:$D,"KPCO")</f>
        <v>2360.21413421631</v>
      </c>
      <c r="BA24" s="36">
        <f>SUMIFS('Area Annual'!$O:$O,'Area Annual'!$A:$A,$AL$2,'Area Annual'!$E:$E,$AL24,'Area Annual'!$D:$D,"KPCO")</f>
        <v>1604.7798395156899</v>
      </c>
      <c r="BC24" s="15">
        <f>SUMIFS('Resource Annual'!$L:$L,'Resource Annual'!$D:$D,$AL$2,'Resource Annual'!$B:$B,BC$4,'Resource Annual'!$J:$J,$AL24)</f>
        <v>0</v>
      </c>
      <c r="BD24" s="15">
        <f>SUMIFS('Resource Annual'!$L:$L,'Resource Annual'!$D:$D,$AL$2,'Resource Annual'!$B:$B,BD$4,'Resource Annual'!$J:$J,$AL24)</f>
        <v>780</v>
      </c>
      <c r="BE24" s="15">
        <f>SUMIFS('Resource Annual'!$L:$L,'Resource Annual'!$D:$D,$AL$2,'Resource Annual'!$B:$B,BE$4,'Resource Annual'!$J:$J,$AL24)</f>
        <v>125</v>
      </c>
      <c r="BF24" s="15">
        <f>SUMIFS('Resource Annual'!$L:$L,'Resource Annual'!$D:$D,$AL$2,'Resource Annual'!$B:$B,BF$4,'Resource Annual'!$J:$J,$AL24)</f>
        <v>0</v>
      </c>
      <c r="BG24" s="15">
        <f>SUMIFS('Resource Annual'!$L:$L,'Resource Annual'!$D:$D,$AL$2,'Resource Annual'!$B:$B,BG$4,'Resource Annual'!$J:$J,$AL24)</f>
        <v>0</v>
      </c>
      <c r="BH24" s="15">
        <f>SUMIFS('Resource Annual'!$L:$L,'Resource Annual'!$D:$D,$AL$2,'Resource Annual'!$B:$B,BH$4,'Resource Annual'!$J:$J,$AL24)</f>
        <v>0</v>
      </c>
      <c r="BI24" s="15">
        <f>SUMIFS('Resource Annual'!$L:$L,'Resource Annual'!$D:$D,$AL$2,'Resource Annual'!$B:$B,BI$4,'Resource Annual'!$J:$J,$AL24)</f>
        <v>1660</v>
      </c>
      <c r="BJ24" s="15">
        <f>SUMIFS('Resource Annual'!$L:$L,'Resource Annual'!$D:$D,$AL$2,'Resource Annual'!$B:$B,BJ$4,'Resource Annual'!$J:$J,$AL24)</f>
        <v>0</v>
      </c>
      <c r="BK24" s="15">
        <f>SUMIFS('Resource Annual'!$L:$L,'Resource Annual'!$D:$D,$AL$2,'Resource Annual'!$B:$B,BK$4,'Resource Annual'!$J:$J,$AL24)</f>
        <v>0</v>
      </c>
      <c r="BL24" s="15">
        <f>SUMIFS('Resource Annual'!$L:$L,'Resource Annual'!$D:$D,$AL$2,'Resource Annual'!$B:$B,BL$4,'Resource Annual'!$J:$J,$AL24)</f>
        <v>0</v>
      </c>
      <c r="BM24" s="15">
        <f>SUMIFS('Resource Annual'!$L:$L,'Resource Annual'!$D:$D,$AL$2,'Resource Annual'!$B:$B,BM$4,'Resource Annual'!$J:$J,$AL24)</f>
        <v>0</v>
      </c>
      <c r="BN24" s="15">
        <f>SUMIFS('Resource Annual'!$L:$L,'Resource Annual'!$D:$D,$AL$2,'Resource Annual'!$B:$B,BN$4,'Resource Annual'!$J:$J,$AL24)</f>
        <v>0</v>
      </c>
      <c r="BO24" s="15">
        <f>SUMIFS('Resource Annual'!$L:$L,'Resource Annual'!$D:$D,$AL$2,'Resource Annual'!$B:$B,BO$4,'Resource Annual'!$J:$J,$AL24)</f>
        <v>0</v>
      </c>
      <c r="BQ24" s="15">
        <f>SUMIFS('Resource Annual'!$M:$M,'Resource Annual'!$D:$D,$AL$2,'Resource Annual'!$B:$B,BQ$4,'Resource Annual'!$J:$J,$AL24)</f>
        <v>0</v>
      </c>
      <c r="BR24" s="15">
        <f>SUMIFS('Resource Annual'!$M:$M,'Resource Annual'!$D:$D,$AL$2,'Resource Annual'!$B:$B,BR$4,'Resource Annual'!$J:$J,$AL24)</f>
        <v>780</v>
      </c>
      <c r="BS24" s="15">
        <f>SUMIFS('Resource Annual'!$M:$M,'Resource Annual'!$D:$D,$AL$2,'Resource Annual'!$B:$B,BS$4,'Resource Annual'!$J:$J,$AL24)</f>
        <v>125</v>
      </c>
      <c r="BT24" s="15">
        <f>SUMIFS('Resource Annual'!$M:$M,'Resource Annual'!$D:$D,$AL$2,'Resource Annual'!$B:$B,BT$4,'Resource Annual'!$J:$J,$AL24)</f>
        <v>0</v>
      </c>
      <c r="BU24" s="15">
        <f>SUMIFS('Resource Annual'!$M:$M,'Resource Annual'!$D:$D,$AL$2,'Resource Annual'!$B:$B,BU$4,'Resource Annual'!$J:$J,$AL24)</f>
        <v>0</v>
      </c>
      <c r="BV24" s="15">
        <f>SUMIFS('Resource Annual'!$M:$M,'Resource Annual'!$D:$D,$AL$2,'Resource Annual'!$B:$B,BV$4,'Resource Annual'!$J:$J,$AL24)</f>
        <v>0</v>
      </c>
      <c r="BW24" s="15">
        <f>SUMIFS('Resource Annual'!$M:$M,'Resource Annual'!$D:$D,$AL$2,'Resource Annual'!$B:$B,BW$4,'Resource Annual'!$J:$J,$AL24)</f>
        <v>485.20000028610229</v>
      </c>
      <c r="BX24" s="15">
        <f>SUMIFS('Resource Annual'!$M:$M,'Resource Annual'!$D:$D,$AL$2,'Resource Annual'!$B:$B,BX$4,'Resource Annual'!$J:$J,$AL24)</f>
        <v>0</v>
      </c>
      <c r="BY24" s="15">
        <f>SUMIFS('Resource Annual'!$M:$M,'Resource Annual'!$D:$D,$AL$2,'Resource Annual'!$B:$B,BY$4,'Resource Annual'!$J:$J,$AL24)</f>
        <v>0</v>
      </c>
      <c r="BZ24" s="15">
        <f>SUMIFS('Resource Annual'!$M:$M,'Resource Annual'!$D:$D,$AL$2,'Resource Annual'!$B:$B,BZ$4,'Resource Annual'!$J:$J,$AL24)</f>
        <v>0</v>
      </c>
      <c r="CA24" s="15">
        <f>SUMIFS('Resource Annual'!$M:$M,'Resource Annual'!$D:$D,$AL$2,'Resource Annual'!$B:$B,CA$4,'Resource Annual'!$J:$J,$AL24)</f>
        <v>0</v>
      </c>
      <c r="CB24" s="15">
        <f>SUMIFS('Resource Annual'!$M:$M,'Resource Annual'!$D:$D,$AL$2,'Resource Annual'!$B:$B,CB$4,'Resource Annual'!$J:$J,$AL24)</f>
        <v>0</v>
      </c>
      <c r="CC24" s="15">
        <f>SUMIFS('Resource Annual'!$M:$M,'Resource Annual'!$D:$D,$AL$2,'Resource Annual'!$B:$B,CC$4,'Resource Annual'!$J:$J,$AL24)</f>
        <v>0</v>
      </c>
      <c r="CD24" s="15">
        <f>SUMIFS('Area Annual'!F:F,'Area Annual'!E:E,AL24,'Area Annual'!A:A,$AL$2)</f>
        <v>889.70941162109398</v>
      </c>
    </row>
    <row r="25" spans="2:82" ht="16.5" x14ac:dyDescent="0.5">
      <c r="AL25" s="48">
        <v>2041</v>
      </c>
      <c r="AM25" s="15">
        <f>SUMIFS('Area Annual'!M:M,'Area Annual'!A:A,$AL$2,'Area Annual'!E:E,AL25)</f>
        <v>5466.5540771484402</v>
      </c>
      <c r="AN25" s="15">
        <f>SUMIFS('Resource Annual'!$O:$O,'Resource Annual'!$D:$D,$AL$2,'Resource Annual'!$A:$A,AN$4,'Resource Annual'!$J:$J,$AL25)</f>
        <v>0</v>
      </c>
      <c r="AO25" s="15">
        <f>SUMIFS('Resource Annual'!$O:$O,'Resource Annual'!$D:$D,$AL$2,'Resource Annual'!$A:$A,AO$4,'Resource Annual'!$J:$J,$AL25)</f>
        <v>0</v>
      </c>
      <c r="AP25" s="15">
        <f>SUMIFS('Resource Annual'!$O:$O,'Resource Annual'!$D:$D,$AL$2,'Resource Annual'!$A:$A,AP$4,'Resource Annual'!$J:$J,$AL25)</f>
        <v>0</v>
      </c>
      <c r="AQ25" s="15">
        <f>SUMIFS('Resource Annual'!$O:$O,'Resource Annual'!$D:$D,$AL$2,'Resource Annual'!$A:$A,AQ$4,'Resource Annual'!$J:$J,$AL25)</f>
        <v>0</v>
      </c>
      <c r="AR25" s="15">
        <f>SUMIFS('Resource Annual'!$O:$O,'Resource Annual'!$D:$D,$AL$2,'Resource Annual'!$A:$A,AR$4,'Resource Annual'!$J:$J,$AL25)</f>
        <v>0</v>
      </c>
      <c r="AS25" s="15">
        <f>SUMIFS('Resource Annual'!$O:$O,'Resource Annual'!$D:$D,$AL$2,'Resource Annual'!$A:$A,AS$4,'Resource Annual'!$J:$J,$AL25)</f>
        <v>0</v>
      </c>
      <c r="AT25" s="15">
        <f>SUMIFS('Resource Annual'!$O:$O,'Resource Annual'!$D:$D,$AL$2,'Resource Annual'!$A:$A,AT$4,'Resource Annual'!$J:$J,$AL25)</f>
        <v>4499.5147464275278</v>
      </c>
      <c r="AU25" s="15">
        <f>SUMIFS('Resource Annual'!$O:$O,'Resource Annual'!$D:$D,$AL$2,'Resource Annual'!$A:$A,AU$4,'Resource Annual'!$J:$J,$AL25)</f>
        <v>0</v>
      </c>
      <c r="AV25" s="15">
        <f>SUMIFS('Resource Annual'!$O:$O,'Resource Annual'!$D:$D,$AL$2,'Resource Annual'!$A:$A,AV$4,'Resource Annual'!$J:$J,$AL25)</f>
        <v>0</v>
      </c>
      <c r="AW25" s="15">
        <f>SUMIFS('Resource Annual'!$O:$O,'Resource Annual'!$D:$D,$AL$2,'Resource Annual'!$A:$A,AW$4,'Resource Annual'!$J:$J,$AL25)</f>
        <v>0</v>
      </c>
      <c r="AX25" s="15">
        <f t="shared" si="4"/>
        <v>967.03904151916004</v>
      </c>
      <c r="AY25" s="15">
        <f t="shared" si="5"/>
        <v>967.03904151916004</v>
      </c>
      <c r="AZ25" s="36">
        <f>SUMIFS('Area Annual'!$N:$N,'Area Annual'!$A:$A,$AL$2,'Area Annual'!$E:$E,$AL25,'Area Annual'!$D:$D,"KPCO")</f>
        <v>2213.2731628418001</v>
      </c>
      <c r="BA25" s="36">
        <f>SUMIFS('Area Annual'!$O:$O,'Area Annual'!$A:$A,$AL$2,'Area Annual'!$E:$E,$AL25,'Area Annual'!$D:$D,"KPCO")</f>
        <v>3180.3122043609601</v>
      </c>
      <c r="BC25" s="15">
        <f>SUMIFS('Resource Annual'!$L:$L,'Resource Annual'!$D:$D,$AL$2,'Resource Annual'!$B:$B,BC$4,'Resource Annual'!$J:$J,$AL25)</f>
        <v>0</v>
      </c>
      <c r="BD25" s="15">
        <f>SUMIFS('Resource Annual'!$L:$L,'Resource Annual'!$D:$D,$AL$2,'Resource Annual'!$B:$B,BD$4,'Resource Annual'!$J:$J,$AL25)</f>
        <v>0</v>
      </c>
      <c r="BE25" s="15">
        <f>SUMIFS('Resource Annual'!$L:$L,'Resource Annual'!$D:$D,$AL$2,'Resource Annual'!$B:$B,BE$4,'Resource Annual'!$J:$J,$AL25)</f>
        <v>125</v>
      </c>
      <c r="BF25" s="15">
        <f>SUMIFS('Resource Annual'!$L:$L,'Resource Annual'!$D:$D,$AL$2,'Resource Annual'!$B:$B,BF$4,'Resource Annual'!$J:$J,$AL25)</f>
        <v>0</v>
      </c>
      <c r="BG25" s="15">
        <f>SUMIFS('Resource Annual'!$L:$L,'Resource Annual'!$D:$D,$AL$2,'Resource Annual'!$B:$B,BG$4,'Resource Annual'!$J:$J,$AL25)</f>
        <v>0</v>
      </c>
      <c r="BH25" s="15">
        <f>SUMIFS('Resource Annual'!$L:$L,'Resource Annual'!$D:$D,$AL$2,'Resource Annual'!$B:$B,BH$4,'Resource Annual'!$J:$J,$AL25)</f>
        <v>0</v>
      </c>
      <c r="BI25" s="15">
        <f>SUMIFS('Resource Annual'!$L:$L,'Resource Annual'!$D:$D,$AL$2,'Resource Annual'!$B:$B,BI$4,'Resource Annual'!$J:$J,$AL25)</f>
        <v>2060</v>
      </c>
      <c r="BJ25" s="15">
        <f>SUMIFS('Resource Annual'!$L:$L,'Resource Annual'!$D:$D,$AL$2,'Resource Annual'!$B:$B,BJ$4,'Resource Annual'!$J:$J,$AL25)</f>
        <v>0</v>
      </c>
      <c r="BK25" s="15">
        <f>SUMIFS('Resource Annual'!$L:$L,'Resource Annual'!$D:$D,$AL$2,'Resource Annual'!$B:$B,BK$4,'Resource Annual'!$J:$J,$AL25)</f>
        <v>0</v>
      </c>
      <c r="BL25" s="15">
        <f>SUMIFS('Resource Annual'!$L:$L,'Resource Annual'!$D:$D,$AL$2,'Resource Annual'!$B:$B,BL$4,'Resource Annual'!$J:$J,$AL25)</f>
        <v>0</v>
      </c>
      <c r="BM25" s="15">
        <f>SUMIFS('Resource Annual'!$L:$L,'Resource Annual'!$D:$D,$AL$2,'Resource Annual'!$B:$B,BM$4,'Resource Annual'!$J:$J,$AL25)</f>
        <v>0</v>
      </c>
      <c r="BN25" s="15">
        <f>SUMIFS('Resource Annual'!$L:$L,'Resource Annual'!$D:$D,$AL$2,'Resource Annual'!$B:$B,BN$4,'Resource Annual'!$J:$J,$AL25)</f>
        <v>0</v>
      </c>
      <c r="BO25" s="15">
        <f>SUMIFS('Resource Annual'!$L:$L,'Resource Annual'!$D:$D,$AL$2,'Resource Annual'!$B:$B,BO$4,'Resource Annual'!$J:$J,$AL25)</f>
        <v>300</v>
      </c>
      <c r="BQ25" s="15">
        <f>SUMIFS('Resource Annual'!$M:$M,'Resource Annual'!$D:$D,$AL$2,'Resource Annual'!$B:$B,BQ$4,'Resource Annual'!$J:$J,$AL25)</f>
        <v>0</v>
      </c>
      <c r="BR25" s="15">
        <f>SUMIFS('Resource Annual'!$M:$M,'Resource Annual'!$D:$D,$AL$2,'Resource Annual'!$B:$B,BR$4,'Resource Annual'!$J:$J,$AL25)</f>
        <v>0</v>
      </c>
      <c r="BS25" s="15">
        <f>SUMIFS('Resource Annual'!$M:$M,'Resource Annual'!$D:$D,$AL$2,'Resource Annual'!$B:$B,BS$4,'Resource Annual'!$J:$J,$AL25)</f>
        <v>125</v>
      </c>
      <c r="BT25" s="15">
        <f>SUMIFS('Resource Annual'!$M:$M,'Resource Annual'!$D:$D,$AL$2,'Resource Annual'!$B:$B,BT$4,'Resource Annual'!$J:$J,$AL25)</f>
        <v>0</v>
      </c>
      <c r="BU25" s="15">
        <f>SUMIFS('Resource Annual'!$M:$M,'Resource Annual'!$D:$D,$AL$2,'Resource Annual'!$B:$B,BU$4,'Resource Annual'!$J:$J,$AL25)</f>
        <v>0</v>
      </c>
      <c r="BV25" s="15">
        <f>SUMIFS('Resource Annual'!$M:$M,'Resource Annual'!$D:$D,$AL$2,'Resource Annual'!$B:$B,BV$4,'Resource Annual'!$J:$J,$AL25)</f>
        <v>0</v>
      </c>
      <c r="BW25" s="15">
        <f>SUMIFS('Resource Annual'!$M:$M,'Resource Annual'!$D:$D,$AL$2,'Resource Annual'!$B:$B,BW$4,'Resource Annual'!$J:$J,$AL25)</f>
        <v>593.20000791549728</v>
      </c>
      <c r="BX25" s="15">
        <f>SUMIFS('Resource Annual'!$M:$M,'Resource Annual'!$D:$D,$AL$2,'Resource Annual'!$B:$B,BX$4,'Resource Annual'!$J:$J,$AL25)</f>
        <v>0</v>
      </c>
      <c r="BY25" s="15">
        <f>SUMIFS('Resource Annual'!$M:$M,'Resource Annual'!$D:$D,$AL$2,'Resource Annual'!$B:$B,BY$4,'Resource Annual'!$J:$J,$AL25)</f>
        <v>0</v>
      </c>
      <c r="BZ25" s="15">
        <f>SUMIFS('Resource Annual'!$M:$M,'Resource Annual'!$D:$D,$AL$2,'Resource Annual'!$B:$B,BZ$4,'Resource Annual'!$J:$J,$AL25)</f>
        <v>0</v>
      </c>
      <c r="CA25" s="15">
        <f>SUMIFS('Resource Annual'!$M:$M,'Resource Annual'!$D:$D,$AL$2,'Resource Annual'!$B:$B,CA$4,'Resource Annual'!$J:$J,$AL25)</f>
        <v>0</v>
      </c>
      <c r="CB25" s="15">
        <f>SUMIFS('Resource Annual'!$M:$M,'Resource Annual'!$D:$D,$AL$2,'Resource Annual'!$B:$B,CB$4,'Resource Annual'!$J:$J,$AL25)</f>
        <v>0</v>
      </c>
      <c r="CC25" s="15">
        <f>SUMIFS('Resource Annual'!$M:$M,'Resource Annual'!$D:$D,$AL$2,'Resource Annual'!$B:$B,CC$4,'Resource Annual'!$J:$J,$AL25)</f>
        <v>300</v>
      </c>
      <c r="CD25" s="15">
        <f>SUMIFS('Area Annual'!F:F,'Area Annual'!E:E,AL25,'Area Annual'!A:A,$AL$2)</f>
        <v>890.60711669921898</v>
      </c>
    </row>
    <row r="26" spans="2:82" ht="16.5" x14ac:dyDescent="0.5">
      <c r="AL26" s="48">
        <v>2042</v>
      </c>
      <c r="AM26" s="15">
        <f>SUMIFS('Area Annual'!M:M,'Area Annual'!A:A,$AL$2,'Area Annual'!E:E,AL26)</f>
        <v>5452.9577636718795</v>
      </c>
      <c r="AN26" s="15">
        <f>SUMIFS('Resource Annual'!$O:$O,'Resource Annual'!$D:$D,$AL$2,'Resource Annual'!$A:$A,AN$4,'Resource Annual'!$J:$J,$AL26)</f>
        <v>0</v>
      </c>
      <c r="AO26" s="15">
        <f>SUMIFS('Resource Annual'!$O:$O,'Resource Annual'!$D:$D,$AL$2,'Resource Annual'!$A:$A,AO$4,'Resource Annual'!$J:$J,$AL26)</f>
        <v>0</v>
      </c>
      <c r="AP26" s="15">
        <f>SUMIFS('Resource Annual'!$O:$O,'Resource Annual'!$D:$D,$AL$2,'Resource Annual'!$A:$A,AP$4,'Resource Annual'!$J:$J,$AL26)</f>
        <v>0</v>
      </c>
      <c r="AQ26" s="15">
        <f>SUMIFS('Resource Annual'!$O:$O,'Resource Annual'!$D:$D,$AL$2,'Resource Annual'!$A:$A,AQ$4,'Resource Annual'!$J:$J,$AL26)</f>
        <v>0</v>
      </c>
      <c r="AR26" s="15">
        <f>SUMIFS('Resource Annual'!$O:$O,'Resource Annual'!$D:$D,$AL$2,'Resource Annual'!$A:$A,AR$4,'Resource Annual'!$J:$J,$AL26)</f>
        <v>0</v>
      </c>
      <c r="AS26" s="15">
        <f>SUMIFS('Resource Annual'!$O:$O,'Resource Annual'!$D:$D,$AL$2,'Resource Annual'!$A:$A,AS$4,'Resource Annual'!$J:$J,$AL26)</f>
        <v>0</v>
      </c>
      <c r="AT26" s="15">
        <f>SUMIFS('Resource Annual'!$O:$O,'Resource Annual'!$D:$D,$AL$2,'Resource Annual'!$A:$A,AT$4,'Resource Annual'!$J:$J,$AL26)</f>
        <v>4496.814895391457</v>
      </c>
      <c r="AU26" s="15">
        <f>SUMIFS('Resource Annual'!$O:$O,'Resource Annual'!$D:$D,$AL$2,'Resource Annual'!$A:$A,AU$4,'Resource Annual'!$J:$J,$AL26)</f>
        <v>0</v>
      </c>
      <c r="AV26" s="15">
        <f>SUMIFS('Resource Annual'!$O:$O,'Resource Annual'!$D:$D,$AL$2,'Resource Annual'!$A:$A,AV$4,'Resource Annual'!$J:$J,$AL26)</f>
        <v>0</v>
      </c>
      <c r="AW26" s="15">
        <f>SUMIFS('Resource Annual'!$O:$O,'Resource Annual'!$D:$D,$AL$2,'Resource Annual'!$A:$A,AW$4,'Resource Annual'!$J:$J,$AL26)</f>
        <v>0</v>
      </c>
      <c r="AX26" s="15">
        <f t="shared" si="4"/>
        <v>956.14291763306028</v>
      </c>
      <c r="AY26" s="15">
        <f t="shared" si="5"/>
        <v>956.14291763306028</v>
      </c>
      <c r="AZ26" s="36">
        <f>SUMIFS('Area Annual'!$N:$N,'Area Annual'!$A:$A,$AL$2,'Area Annual'!$E:$E,$AL26,'Area Annual'!$D:$D,"KPCO")</f>
        <v>2220.8965682983398</v>
      </c>
      <c r="BA26" s="36">
        <f>SUMIFS('Area Annual'!$O:$O,'Area Annual'!$A:$A,$AL$2,'Area Annual'!$E:$E,$AL26,'Area Annual'!$D:$D,"KPCO")</f>
        <v>3177.0394859314001</v>
      </c>
      <c r="BC26" s="15">
        <f>SUMIFS('Resource Annual'!$L:$L,'Resource Annual'!$D:$D,$AL$2,'Resource Annual'!$B:$B,BC$4,'Resource Annual'!$J:$J,$AL26)</f>
        <v>0</v>
      </c>
      <c r="BD26" s="15">
        <f>SUMIFS('Resource Annual'!$L:$L,'Resource Annual'!$D:$D,$AL$2,'Resource Annual'!$B:$B,BD$4,'Resource Annual'!$J:$J,$AL26)</f>
        <v>0</v>
      </c>
      <c r="BE26" s="15">
        <f>SUMIFS('Resource Annual'!$L:$L,'Resource Annual'!$D:$D,$AL$2,'Resource Annual'!$B:$B,BE$4,'Resource Annual'!$J:$J,$AL26)</f>
        <v>125</v>
      </c>
      <c r="BF26" s="15">
        <f>SUMIFS('Resource Annual'!$L:$L,'Resource Annual'!$D:$D,$AL$2,'Resource Annual'!$B:$B,BF$4,'Resource Annual'!$J:$J,$AL26)</f>
        <v>0</v>
      </c>
      <c r="BG26" s="15">
        <f>SUMIFS('Resource Annual'!$L:$L,'Resource Annual'!$D:$D,$AL$2,'Resource Annual'!$B:$B,BG$4,'Resource Annual'!$J:$J,$AL26)</f>
        <v>0</v>
      </c>
      <c r="BH26" s="15">
        <f>SUMIFS('Resource Annual'!$L:$L,'Resource Annual'!$D:$D,$AL$2,'Resource Annual'!$B:$B,BH$4,'Resource Annual'!$J:$J,$AL26)</f>
        <v>0</v>
      </c>
      <c r="BI26" s="15">
        <f>SUMIFS('Resource Annual'!$L:$L,'Resource Annual'!$D:$D,$AL$2,'Resource Annual'!$B:$B,BI$4,'Resource Annual'!$J:$J,$AL26)</f>
        <v>2060</v>
      </c>
      <c r="BJ26" s="15">
        <f>SUMIFS('Resource Annual'!$L:$L,'Resource Annual'!$D:$D,$AL$2,'Resource Annual'!$B:$B,BJ$4,'Resource Annual'!$J:$J,$AL26)</f>
        <v>0</v>
      </c>
      <c r="BK26" s="15">
        <f>SUMIFS('Resource Annual'!$L:$L,'Resource Annual'!$D:$D,$AL$2,'Resource Annual'!$B:$B,BK$4,'Resource Annual'!$J:$J,$AL26)</f>
        <v>0</v>
      </c>
      <c r="BL26" s="15">
        <f>SUMIFS('Resource Annual'!$L:$L,'Resource Annual'!$D:$D,$AL$2,'Resource Annual'!$B:$B,BL$4,'Resource Annual'!$J:$J,$AL26)</f>
        <v>0</v>
      </c>
      <c r="BM26" s="15">
        <f>SUMIFS('Resource Annual'!$L:$L,'Resource Annual'!$D:$D,$AL$2,'Resource Annual'!$B:$B,BM$4,'Resource Annual'!$J:$J,$AL26)</f>
        <v>0</v>
      </c>
      <c r="BN26" s="15">
        <f>SUMIFS('Resource Annual'!$L:$L,'Resource Annual'!$D:$D,$AL$2,'Resource Annual'!$B:$B,BN$4,'Resource Annual'!$J:$J,$AL26)</f>
        <v>0</v>
      </c>
      <c r="BO26" s="15">
        <f>SUMIFS('Resource Annual'!$L:$L,'Resource Annual'!$D:$D,$AL$2,'Resource Annual'!$B:$B,BO$4,'Resource Annual'!$J:$J,$AL26)</f>
        <v>300</v>
      </c>
      <c r="BQ26" s="15">
        <f>SUMIFS('Resource Annual'!$M:$M,'Resource Annual'!$D:$D,$AL$2,'Resource Annual'!$B:$B,BQ$4,'Resource Annual'!$J:$J,$AL26)</f>
        <v>0</v>
      </c>
      <c r="BR26" s="15">
        <f>SUMIFS('Resource Annual'!$M:$M,'Resource Annual'!$D:$D,$AL$2,'Resource Annual'!$B:$B,BR$4,'Resource Annual'!$J:$J,$AL26)</f>
        <v>0</v>
      </c>
      <c r="BS26" s="15">
        <f>SUMIFS('Resource Annual'!$M:$M,'Resource Annual'!$D:$D,$AL$2,'Resource Annual'!$B:$B,BS$4,'Resource Annual'!$J:$J,$AL26)</f>
        <v>125</v>
      </c>
      <c r="BT26" s="15">
        <f>SUMIFS('Resource Annual'!$M:$M,'Resource Annual'!$D:$D,$AL$2,'Resource Annual'!$B:$B,BT$4,'Resource Annual'!$J:$J,$AL26)</f>
        <v>0</v>
      </c>
      <c r="BU26" s="15">
        <f>SUMIFS('Resource Annual'!$M:$M,'Resource Annual'!$D:$D,$AL$2,'Resource Annual'!$B:$B,BU$4,'Resource Annual'!$J:$J,$AL26)</f>
        <v>0</v>
      </c>
      <c r="BV26" s="15">
        <f>SUMIFS('Resource Annual'!$M:$M,'Resource Annual'!$D:$D,$AL$2,'Resource Annual'!$B:$B,BV$4,'Resource Annual'!$J:$J,$AL26)</f>
        <v>0</v>
      </c>
      <c r="BW26" s="15">
        <f>SUMIFS('Resource Annual'!$M:$M,'Resource Annual'!$D:$D,$AL$2,'Resource Annual'!$B:$B,BW$4,'Resource Annual'!$J:$J,$AL26)</f>
        <v>593.20000791549728</v>
      </c>
      <c r="BX26" s="15">
        <f>SUMIFS('Resource Annual'!$M:$M,'Resource Annual'!$D:$D,$AL$2,'Resource Annual'!$B:$B,BX$4,'Resource Annual'!$J:$J,$AL26)</f>
        <v>0</v>
      </c>
      <c r="BY26" s="15">
        <f>SUMIFS('Resource Annual'!$M:$M,'Resource Annual'!$D:$D,$AL$2,'Resource Annual'!$B:$B,BY$4,'Resource Annual'!$J:$J,$AL26)</f>
        <v>0</v>
      </c>
      <c r="BZ26" s="15">
        <f>SUMIFS('Resource Annual'!$M:$M,'Resource Annual'!$D:$D,$AL$2,'Resource Annual'!$B:$B,BZ$4,'Resource Annual'!$J:$J,$AL26)</f>
        <v>0</v>
      </c>
      <c r="CA26" s="15">
        <f>SUMIFS('Resource Annual'!$M:$M,'Resource Annual'!$D:$D,$AL$2,'Resource Annual'!$B:$B,CA$4,'Resource Annual'!$J:$J,$AL26)</f>
        <v>0</v>
      </c>
      <c r="CB26" s="15">
        <f>SUMIFS('Resource Annual'!$M:$M,'Resource Annual'!$D:$D,$AL$2,'Resource Annual'!$B:$B,CB$4,'Resource Annual'!$J:$J,$AL26)</f>
        <v>0</v>
      </c>
      <c r="CC26" s="15">
        <f>SUMIFS('Resource Annual'!$M:$M,'Resource Annual'!$D:$D,$AL$2,'Resource Annual'!$B:$B,CC$4,'Resource Annual'!$J:$J,$AL26)</f>
        <v>300</v>
      </c>
      <c r="CD26" s="15">
        <f>SUMIFS('Area Annual'!F:F,'Area Annual'!E:E,AL26,'Area Annual'!A:A,$AL$2)</f>
        <v>889.41717529296898</v>
      </c>
    </row>
    <row r="27" spans="2:82" ht="16.5" x14ac:dyDescent="0.5">
      <c r="AL27" s="48">
        <v>2043</v>
      </c>
      <c r="AM27" s="15">
        <f>SUMIFS('Area Annual'!M:M,'Area Annual'!A:A,$AL$2,'Area Annual'!E:E,AL27)</f>
        <v>5441.2379760742197</v>
      </c>
      <c r="AN27" s="15">
        <f>SUMIFS('Resource Annual'!$O:$O,'Resource Annual'!$D:$D,$AL$2,'Resource Annual'!$A:$A,AN$4,'Resource Annual'!$J:$J,$AL27)</f>
        <v>0</v>
      </c>
      <c r="AO27" s="15">
        <f>SUMIFS('Resource Annual'!$O:$O,'Resource Annual'!$D:$D,$AL$2,'Resource Annual'!$A:$A,AO$4,'Resource Annual'!$J:$J,$AL27)</f>
        <v>0</v>
      </c>
      <c r="AP27" s="15">
        <f>SUMIFS('Resource Annual'!$O:$O,'Resource Annual'!$D:$D,$AL$2,'Resource Annual'!$A:$A,AP$4,'Resource Annual'!$J:$J,$AL27)</f>
        <v>0</v>
      </c>
      <c r="AQ27" s="15">
        <f>SUMIFS('Resource Annual'!$O:$O,'Resource Annual'!$D:$D,$AL$2,'Resource Annual'!$A:$A,AQ$4,'Resource Annual'!$J:$J,$AL27)</f>
        <v>0</v>
      </c>
      <c r="AR27" s="15">
        <f>SUMIFS('Resource Annual'!$O:$O,'Resource Annual'!$D:$D,$AL$2,'Resource Annual'!$A:$A,AR$4,'Resource Annual'!$J:$J,$AL27)</f>
        <v>0</v>
      </c>
      <c r="AS27" s="15">
        <f>SUMIFS('Resource Annual'!$O:$O,'Resource Annual'!$D:$D,$AL$2,'Resource Annual'!$A:$A,AS$4,'Resource Annual'!$J:$J,$AL27)</f>
        <v>0</v>
      </c>
      <c r="AT27" s="15">
        <f>SUMIFS('Resource Annual'!$O:$O,'Resource Annual'!$D:$D,$AL$2,'Resource Annual'!$A:$A,AT$4,'Resource Annual'!$J:$J,$AL27)</f>
        <v>4502.6215989589782</v>
      </c>
      <c r="AU27" s="15">
        <f>SUMIFS('Resource Annual'!$O:$O,'Resource Annual'!$D:$D,$AL$2,'Resource Annual'!$A:$A,AU$4,'Resource Annual'!$J:$J,$AL27)</f>
        <v>0</v>
      </c>
      <c r="AV27" s="15">
        <f>SUMIFS('Resource Annual'!$O:$O,'Resource Annual'!$D:$D,$AL$2,'Resource Annual'!$A:$A,AV$4,'Resource Annual'!$J:$J,$AL27)</f>
        <v>0</v>
      </c>
      <c r="AW27" s="15">
        <f>SUMIFS('Resource Annual'!$O:$O,'Resource Annual'!$D:$D,$AL$2,'Resource Annual'!$A:$A,AW$4,'Resource Annual'!$J:$J,$AL27)</f>
        <v>0</v>
      </c>
      <c r="AX27" s="15">
        <f t="shared" si="4"/>
        <v>938.61648035048984</v>
      </c>
      <c r="AY27" s="15">
        <f t="shared" si="5"/>
        <v>938.61648035048984</v>
      </c>
      <c r="AZ27" s="36">
        <f>SUMIFS('Area Annual'!$N:$N,'Area Annual'!$A:$A,$AL$2,'Area Annual'!$E:$E,$AL27,'Area Annual'!$D:$D,"KPCO")</f>
        <v>2219.29467010498</v>
      </c>
      <c r="BA27" s="36">
        <f>SUMIFS('Area Annual'!$O:$O,'Area Annual'!$A:$A,$AL$2,'Area Annual'!$E:$E,$AL27,'Area Annual'!$D:$D,"KPCO")</f>
        <v>3157.9111504554699</v>
      </c>
      <c r="BC27" s="15">
        <f>SUMIFS('Resource Annual'!$L:$L,'Resource Annual'!$D:$D,$AL$2,'Resource Annual'!$B:$B,BC$4,'Resource Annual'!$J:$J,$AL27)</f>
        <v>0</v>
      </c>
      <c r="BD27" s="15">
        <f>SUMIFS('Resource Annual'!$L:$L,'Resource Annual'!$D:$D,$AL$2,'Resource Annual'!$B:$B,BD$4,'Resource Annual'!$J:$J,$AL27)</f>
        <v>0</v>
      </c>
      <c r="BE27" s="15">
        <f>SUMIFS('Resource Annual'!$L:$L,'Resource Annual'!$D:$D,$AL$2,'Resource Annual'!$B:$B,BE$4,'Resource Annual'!$J:$J,$AL27)</f>
        <v>125</v>
      </c>
      <c r="BF27" s="15">
        <f>SUMIFS('Resource Annual'!$L:$L,'Resource Annual'!$D:$D,$AL$2,'Resource Annual'!$B:$B,BF$4,'Resource Annual'!$J:$J,$AL27)</f>
        <v>0</v>
      </c>
      <c r="BG27" s="15">
        <f>SUMIFS('Resource Annual'!$L:$L,'Resource Annual'!$D:$D,$AL$2,'Resource Annual'!$B:$B,BG$4,'Resource Annual'!$J:$J,$AL27)</f>
        <v>0</v>
      </c>
      <c r="BH27" s="15">
        <f>SUMIFS('Resource Annual'!$L:$L,'Resource Annual'!$D:$D,$AL$2,'Resource Annual'!$B:$B,BH$4,'Resource Annual'!$J:$J,$AL27)</f>
        <v>0</v>
      </c>
      <c r="BI27" s="15">
        <f>SUMIFS('Resource Annual'!$L:$L,'Resource Annual'!$D:$D,$AL$2,'Resource Annual'!$B:$B,BI$4,'Resource Annual'!$J:$J,$AL27)</f>
        <v>2060</v>
      </c>
      <c r="BJ27" s="15">
        <f>SUMIFS('Resource Annual'!$L:$L,'Resource Annual'!$D:$D,$AL$2,'Resource Annual'!$B:$B,BJ$4,'Resource Annual'!$J:$J,$AL27)</f>
        <v>0</v>
      </c>
      <c r="BK27" s="15">
        <f>SUMIFS('Resource Annual'!$L:$L,'Resource Annual'!$D:$D,$AL$2,'Resource Annual'!$B:$B,BK$4,'Resource Annual'!$J:$J,$AL27)</f>
        <v>0</v>
      </c>
      <c r="BL27" s="15">
        <f>SUMIFS('Resource Annual'!$L:$L,'Resource Annual'!$D:$D,$AL$2,'Resource Annual'!$B:$B,BL$4,'Resource Annual'!$J:$J,$AL27)</f>
        <v>0</v>
      </c>
      <c r="BM27" s="15">
        <f>SUMIFS('Resource Annual'!$L:$L,'Resource Annual'!$D:$D,$AL$2,'Resource Annual'!$B:$B,BM$4,'Resource Annual'!$J:$J,$AL27)</f>
        <v>0</v>
      </c>
      <c r="BN27" s="15">
        <f>SUMIFS('Resource Annual'!$L:$L,'Resource Annual'!$D:$D,$AL$2,'Resource Annual'!$B:$B,BN$4,'Resource Annual'!$J:$J,$AL27)</f>
        <v>0</v>
      </c>
      <c r="BO27" s="15">
        <f>SUMIFS('Resource Annual'!$L:$L,'Resource Annual'!$D:$D,$AL$2,'Resource Annual'!$B:$B,BO$4,'Resource Annual'!$J:$J,$AL27)</f>
        <v>300</v>
      </c>
      <c r="BQ27" s="15">
        <f>SUMIFS('Resource Annual'!$M:$M,'Resource Annual'!$D:$D,$AL$2,'Resource Annual'!$B:$B,BQ$4,'Resource Annual'!$J:$J,$AL27)</f>
        <v>0</v>
      </c>
      <c r="BR27" s="15">
        <f>SUMIFS('Resource Annual'!$M:$M,'Resource Annual'!$D:$D,$AL$2,'Resource Annual'!$B:$B,BR$4,'Resource Annual'!$J:$J,$AL27)</f>
        <v>0</v>
      </c>
      <c r="BS27" s="15">
        <f>SUMIFS('Resource Annual'!$M:$M,'Resource Annual'!$D:$D,$AL$2,'Resource Annual'!$B:$B,BS$4,'Resource Annual'!$J:$J,$AL27)</f>
        <v>125</v>
      </c>
      <c r="BT27" s="15">
        <f>SUMIFS('Resource Annual'!$M:$M,'Resource Annual'!$D:$D,$AL$2,'Resource Annual'!$B:$B,BT$4,'Resource Annual'!$J:$J,$AL27)</f>
        <v>0</v>
      </c>
      <c r="BU27" s="15">
        <f>SUMIFS('Resource Annual'!$M:$M,'Resource Annual'!$D:$D,$AL$2,'Resource Annual'!$B:$B,BU$4,'Resource Annual'!$J:$J,$AL27)</f>
        <v>0</v>
      </c>
      <c r="BV27" s="15">
        <f>SUMIFS('Resource Annual'!$M:$M,'Resource Annual'!$D:$D,$AL$2,'Resource Annual'!$B:$B,BV$4,'Resource Annual'!$J:$J,$AL27)</f>
        <v>0</v>
      </c>
      <c r="BW27" s="15">
        <f>SUMIFS('Resource Annual'!$M:$M,'Resource Annual'!$D:$D,$AL$2,'Resource Annual'!$B:$B,BW$4,'Resource Annual'!$J:$J,$AL27)</f>
        <v>593.20000791549728</v>
      </c>
      <c r="BX27" s="15">
        <f>SUMIFS('Resource Annual'!$M:$M,'Resource Annual'!$D:$D,$AL$2,'Resource Annual'!$B:$B,BX$4,'Resource Annual'!$J:$J,$AL27)</f>
        <v>0</v>
      </c>
      <c r="BY27" s="15">
        <f>SUMIFS('Resource Annual'!$M:$M,'Resource Annual'!$D:$D,$AL$2,'Resource Annual'!$B:$B,BY$4,'Resource Annual'!$J:$J,$AL27)</f>
        <v>0</v>
      </c>
      <c r="BZ27" s="15">
        <f>SUMIFS('Resource Annual'!$M:$M,'Resource Annual'!$D:$D,$AL$2,'Resource Annual'!$B:$B,BZ$4,'Resource Annual'!$J:$J,$AL27)</f>
        <v>0</v>
      </c>
      <c r="CA27" s="15">
        <f>SUMIFS('Resource Annual'!$M:$M,'Resource Annual'!$D:$D,$AL$2,'Resource Annual'!$B:$B,CA$4,'Resource Annual'!$J:$J,$AL27)</f>
        <v>0</v>
      </c>
      <c r="CB27" s="15">
        <f>SUMIFS('Resource Annual'!$M:$M,'Resource Annual'!$D:$D,$AL$2,'Resource Annual'!$B:$B,CB$4,'Resource Annual'!$J:$J,$AL27)</f>
        <v>0</v>
      </c>
      <c r="CC27" s="15">
        <f>SUMIFS('Resource Annual'!$M:$M,'Resource Annual'!$D:$D,$AL$2,'Resource Annual'!$B:$B,CC$4,'Resource Annual'!$J:$J,$AL27)</f>
        <v>300</v>
      </c>
      <c r="CD27" s="15">
        <f>SUMIFS('Area Annual'!F:F,'Area Annual'!E:E,AL27,'Area Annual'!A:A,$AL$2)</f>
        <v>888.48370361328102</v>
      </c>
    </row>
    <row r="28" spans="2:82" ht="16.5" x14ac:dyDescent="0.5">
      <c r="AL28" s="48">
        <v>2044</v>
      </c>
      <c r="AM28" s="15">
        <f>SUMIFS('Area Annual'!M:M,'Area Annual'!A:A,$AL$2,'Area Annual'!E:E,AL28)</f>
        <v>5431.8705139160202</v>
      </c>
      <c r="AN28" s="15">
        <f>SUMIFS('Resource Annual'!$O:$O,'Resource Annual'!$D:$D,$AL$2,'Resource Annual'!$A:$A,AN$4,'Resource Annual'!$J:$J,$AL28)</f>
        <v>0</v>
      </c>
      <c r="AO28" s="15">
        <f>SUMIFS('Resource Annual'!$O:$O,'Resource Annual'!$D:$D,$AL$2,'Resource Annual'!$A:$A,AO$4,'Resource Annual'!$J:$J,$AL28)</f>
        <v>0</v>
      </c>
      <c r="AP28" s="15">
        <f>SUMIFS('Resource Annual'!$O:$O,'Resource Annual'!$D:$D,$AL$2,'Resource Annual'!$A:$A,AP$4,'Resource Annual'!$J:$J,$AL28)</f>
        <v>0</v>
      </c>
      <c r="AQ28" s="15">
        <f>SUMIFS('Resource Annual'!$O:$O,'Resource Annual'!$D:$D,$AL$2,'Resource Annual'!$A:$A,AQ$4,'Resource Annual'!$J:$J,$AL28)</f>
        <v>0</v>
      </c>
      <c r="AR28" s="15">
        <f>SUMIFS('Resource Annual'!$O:$O,'Resource Annual'!$D:$D,$AL$2,'Resource Annual'!$A:$A,AR$4,'Resource Annual'!$J:$J,$AL28)</f>
        <v>0</v>
      </c>
      <c r="AS28" s="15">
        <f>SUMIFS('Resource Annual'!$O:$O,'Resource Annual'!$D:$D,$AL$2,'Resource Annual'!$A:$A,AS$4,'Resource Annual'!$J:$J,$AL28)</f>
        <v>0</v>
      </c>
      <c r="AT28" s="15">
        <f>SUMIFS('Resource Annual'!$O:$O,'Resource Annual'!$D:$D,$AL$2,'Resource Annual'!$A:$A,AT$4,'Resource Annual'!$J:$J,$AL28)</f>
        <v>4633.8860745430011</v>
      </c>
      <c r="AU28" s="15">
        <f>SUMIFS('Resource Annual'!$O:$O,'Resource Annual'!$D:$D,$AL$2,'Resource Annual'!$A:$A,AU$4,'Resource Annual'!$J:$J,$AL28)</f>
        <v>0</v>
      </c>
      <c r="AV28" s="15">
        <f>SUMIFS('Resource Annual'!$O:$O,'Resource Annual'!$D:$D,$AL$2,'Resource Annual'!$A:$A,AV$4,'Resource Annual'!$J:$J,$AL28)</f>
        <v>0</v>
      </c>
      <c r="AW28" s="15">
        <f>SUMIFS('Resource Annual'!$O:$O,'Resource Annual'!$D:$D,$AL$2,'Resource Annual'!$A:$A,AW$4,'Resource Annual'!$J:$J,$AL28)</f>
        <v>0</v>
      </c>
      <c r="AX28" s="15">
        <f t="shared" si="4"/>
        <v>797.98391103744007</v>
      </c>
      <c r="AY28" s="15">
        <f t="shared" si="5"/>
        <v>797.98391103744007</v>
      </c>
      <c r="AZ28" s="36">
        <f>SUMIFS('Area Annual'!$N:$N,'Area Annual'!$A:$A,$AL$2,'Area Annual'!$E:$E,$AL28,'Area Annual'!$D:$D,"KPCO")</f>
        <v>2336.8016052246098</v>
      </c>
      <c r="BA28" s="36">
        <f>SUMIFS('Area Annual'!$O:$O,'Area Annual'!$A:$A,$AL$2,'Area Annual'!$E:$E,$AL28,'Area Annual'!$D:$D,"KPCO")</f>
        <v>3134.7855162620499</v>
      </c>
      <c r="BC28" s="15">
        <f>SUMIFS('Resource Annual'!$L:$L,'Resource Annual'!$D:$D,$AL$2,'Resource Annual'!$B:$B,BC$4,'Resource Annual'!$J:$J,$AL28)</f>
        <v>0</v>
      </c>
      <c r="BD28" s="15">
        <f>SUMIFS('Resource Annual'!$L:$L,'Resource Annual'!$D:$D,$AL$2,'Resource Annual'!$B:$B,BD$4,'Resource Annual'!$J:$J,$AL28)</f>
        <v>0</v>
      </c>
      <c r="BE28" s="15">
        <f>SUMIFS('Resource Annual'!$L:$L,'Resource Annual'!$D:$D,$AL$2,'Resource Annual'!$B:$B,BE$4,'Resource Annual'!$J:$J,$AL28)</f>
        <v>125</v>
      </c>
      <c r="BF28" s="15">
        <f>SUMIFS('Resource Annual'!$L:$L,'Resource Annual'!$D:$D,$AL$2,'Resource Annual'!$B:$B,BF$4,'Resource Annual'!$J:$J,$AL28)</f>
        <v>0</v>
      </c>
      <c r="BG28" s="15">
        <f>SUMIFS('Resource Annual'!$L:$L,'Resource Annual'!$D:$D,$AL$2,'Resource Annual'!$B:$B,BG$4,'Resource Annual'!$J:$J,$AL28)</f>
        <v>0</v>
      </c>
      <c r="BH28" s="15">
        <f>SUMIFS('Resource Annual'!$L:$L,'Resource Annual'!$D:$D,$AL$2,'Resource Annual'!$B:$B,BH$4,'Resource Annual'!$J:$J,$AL28)</f>
        <v>0</v>
      </c>
      <c r="BI28" s="15">
        <f>SUMIFS('Resource Annual'!$L:$L,'Resource Annual'!$D:$D,$AL$2,'Resource Annual'!$B:$B,BI$4,'Resource Annual'!$J:$J,$AL28)</f>
        <v>2180</v>
      </c>
      <c r="BJ28" s="15">
        <f>SUMIFS('Resource Annual'!$L:$L,'Resource Annual'!$D:$D,$AL$2,'Resource Annual'!$B:$B,BJ$4,'Resource Annual'!$J:$J,$AL28)</f>
        <v>0</v>
      </c>
      <c r="BK28" s="15">
        <f>SUMIFS('Resource Annual'!$L:$L,'Resource Annual'!$D:$D,$AL$2,'Resource Annual'!$B:$B,BK$4,'Resource Annual'!$J:$J,$AL28)</f>
        <v>0</v>
      </c>
      <c r="BL28" s="15">
        <f>SUMIFS('Resource Annual'!$L:$L,'Resource Annual'!$D:$D,$AL$2,'Resource Annual'!$B:$B,BL$4,'Resource Annual'!$J:$J,$AL28)</f>
        <v>0</v>
      </c>
      <c r="BM28" s="15">
        <f>SUMIFS('Resource Annual'!$L:$L,'Resource Annual'!$D:$D,$AL$2,'Resource Annual'!$B:$B,BM$4,'Resource Annual'!$J:$J,$AL28)</f>
        <v>0</v>
      </c>
      <c r="BN28" s="15">
        <f>SUMIFS('Resource Annual'!$L:$L,'Resource Annual'!$D:$D,$AL$2,'Resource Annual'!$B:$B,BN$4,'Resource Annual'!$J:$J,$AL28)</f>
        <v>0</v>
      </c>
      <c r="BO28" s="15">
        <f>SUMIFS('Resource Annual'!$L:$L,'Resource Annual'!$D:$D,$AL$2,'Resource Annual'!$B:$B,BO$4,'Resource Annual'!$J:$J,$AL28)</f>
        <v>250</v>
      </c>
      <c r="BQ28" s="15">
        <f>SUMIFS('Resource Annual'!$M:$M,'Resource Annual'!$D:$D,$AL$2,'Resource Annual'!$B:$B,BQ$4,'Resource Annual'!$J:$J,$AL28)</f>
        <v>0</v>
      </c>
      <c r="BR28" s="15">
        <f>SUMIFS('Resource Annual'!$M:$M,'Resource Annual'!$D:$D,$AL$2,'Resource Annual'!$B:$B,BR$4,'Resource Annual'!$J:$J,$AL28)</f>
        <v>0</v>
      </c>
      <c r="BS28" s="15">
        <f>SUMIFS('Resource Annual'!$M:$M,'Resource Annual'!$D:$D,$AL$2,'Resource Annual'!$B:$B,BS$4,'Resource Annual'!$J:$J,$AL28)</f>
        <v>125</v>
      </c>
      <c r="BT28" s="15">
        <f>SUMIFS('Resource Annual'!$M:$M,'Resource Annual'!$D:$D,$AL$2,'Resource Annual'!$B:$B,BT$4,'Resource Annual'!$J:$J,$AL28)</f>
        <v>0</v>
      </c>
      <c r="BU28" s="15">
        <f>SUMIFS('Resource Annual'!$M:$M,'Resource Annual'!$D:$D,$AL$2,'Resource Annual'!$B:$B,BU$4,'Resource Annual'!$J:$J,$AL28)</f>
        <v>0</v>
      </c>
      <c r="BV28" s="15">
        <f>SUMIFS('Resource Annual'!$M:$M,'Resource Annual'!$D:$D,$AL$2,'Resource Annual'!$B:$B,BV$4,'Resource Annual'!$J:$J,$AL28)</f>
        <v>0</v>
      </c>
      <c r="BW28" s="15">
        <f>SUMIFS('Resource Annual'!$M:$M,'Resource Annual'!$D:$D,$AL$2,'Resource Annual'!$B:$B,BW$4,'Resource Annual'!$J:$J,$AL28)</f>
        <v>625.60000944137619</v>
      </c>
      <c r="BX28" s="15">
        <f>SUMIFS('Resource Annual'!$M:$M,'Resource Annual'!$D:$D,$AL$2,'Resource Annual'!$B:$B,BX$4,'Resource Annual'!$J:$J,$AL28)</f>
        <v>0</v>
      </c>
      <c r="BY28" s="15">
        <f>SUMIFS('Resource Annual'!$M:$M,'Resource Annual'!$D:$D,$AL$2,'Resource Annual'!$B:$B,BY$4,'Resource Annual'!$J:$J,$AL28)</f>
        <v>0</v>
      </c>
      <c r="BZ28" s="15">
        <f>SUMIFS('Resource Annual'!$M:$M,'Resource Annual'!$D:$D,$AL$2,'Resource Annual'!$B:$B,BZ$4,'Resource Annual'!$J:$J,$AL28)</f>
        <v>0</v>
      </c>
      <c r="CA28" s="15">
        <f>SUMIFS('Resource Annual'!$M:$M,'Resource Annual'!$D:$D,$AL$2,'Resource Annual'!$B:$B,CA$4,'Resource Annual'!$J:$J,$AL28)</f>
        <v>0</v>
      </c>
      <c r="CB28" s="15">
        <f>SUMIFS('Resource Annual'!$M:$M,'Resource Annual'!$D:$D,$AL$2,'Resource Annual'!$B:$B,CB$4,'Resource Annual'!$J:$J,$AL28)</f>
        <v>0</v>
      </c>
      <c r="CC28" s="15">
        <f>SUMIFS('Resource Annual'!$M:$M,'Resource Annual'!$D:$D,$AL$2,'Resource Annual'!$B:$B,CC$4,'Resource Annual'!$J:$J,$AL28)</f>
        <v>250</v>
      </c>
      <c r="CD28" s="15">
        <f>SUMIFS('Area Annual'!F:F,'Area Annual'!E:E,AL28,'Area Annual'!A:A,$AL$2)</f>
        <v>885.33068847656295</v>
      </c>
    </row>
    <row r="29" spans="2:82" ht="16.5" x14ac:dyDescent="0.5">
      <c r="AL29" s="48">
        <v>2045</v>
      </c>
      <c r="AM29" s="15">
        <f>SUMIFS('Area Annual'!M:M,'Area Annual'!A:A,$AL$2,'Area Annual'!E:E,AL29)</f>
        <v>5420.3854370117197</v>
      </c>
      <c r="AN29" s="15">
        <f>SUMIFS('Resource Annual'!$O:$O,'Resource Annual'!$D:$D,$AL$2,'Resource Annual'!$A:$A,AN$4,'Resource Annual'!$J:$J,$AL29)</f>
        <v>0</v>
      </c>
      <c r="AO29" s="15">
        <f>SUMIFS('Resource Annual'!$O:$O,'Resource Annual'!$D:$D,$AL$2,'Resource Annual'!$A:$A,AO$4,'Resource Annual'!$J:$J,$AL29)</f>
        <v>0</v>
      </c>
      <c r="AP29" s="15">
        <f>SUMIFS('Resource Annual'!$O:$O,'Resource Annual'!$D:$D,$AL$2,'Resource Annual'!$A:$A,AP$4,'Resource Annual'!$J:$J,$AL29)</f>
        <v>0</v>
      </c>
      <c r="AQ29" s="15">
        <f>SUMIFS('Resource Annual'!$O:$O,'Resource Annual'!$D:$D,$AL$2,'Resource Annual'!$A:$A,AQ$4,'Resource Annual'!$J:$J,$AL29)</f>
        <v>0</v>
      </c>
      <c r="AR29" s="15">
        <f>SUMIFS('Resource Annual'!$O:$O,'Resource Annual'!$D:$D,$AL$2,'Resource Annual'!$A:$A,AR$4,'Resource Annual'!$J:$J,$AL29)</f>
        <v>0</v>
      </c>
      <c r="AS29" s="15">
        <f>SUMIFS('Resource Annual'!$O:$O,'Resource Annual'!$D:$D,$AL$2,'Resource Annual'!$A:$A,AS$4,'Resource Annual'!$J:$J,$AL29)</f>
        <v>0</v>
      </c>
      <c r="AT29" s="15">
        <f>SUMIFS('Resource Annual'!$O:$O,'Resource Annual'!$D:$D,$AL$2,'Resource Annual'!$A:$A,AT$4,'Resource Annual'!$J:$J,$AL29)</f>
        <v>4625.4535129070355</v>
      </c>
      <c r="AU29" s="15">
        <f>SUMIFS('Resource Annual'!$O:$O,'Resource Annual'!$D:$D,$AL$2,'Resource Annual'!$A:$A,AU$4,'Resource Annual'!$J:$J,$AL29)</f>
        <v>0</v>
      </c>
      <c r="AV29" s="15">
        <f>SUMIFS('Resource Annual'!$O:$O,'Resource Annual'!$D:$D,$AL$2,'Resource Annual'!$A:$A,AV$4,'Resource Annual'!$J:$J,$AL29)</f>
        <v>0</v>
      </c>
      <c r="AW29" s="15">
        <f>SUMIFS('Resource Annual'!$O:$O,'Resource Annual'!$D:$D,$AL$2,'Resource Annual'!$A:$A,AW$4,'Resource Annual'!$J:$J,$AL29)</f>
        <v>0</v>
      </c>
      <c r="AX29" s="15">
        <f t="shared" si="4"/>
        <v>794.93165707587968</v>
      </c>
      <c r="AY29" s="15">
        <f t="shared" si="5"/>
        <v>794.93165707587968</v>
      </c>
      <c r="AZ29" s="36">
        <f>SUMIFS('Area Annual'!$N:$N,'Area Annual'!$A:$A,$AL$2,'Area Annual'!$E:$E,$AL29,'Area Annual'!$D:$D,"KPCO")</f>
        <v>2327.6637573242201</v>
      </c>
      <c r="BA29" s="36">
        <f>SUMIFS('Area Annual'!$O:$O,'Area Annual'!$A:$A,$AL$2,'Area Annual'!$E:$E,$AL29,'Area Annual'!$D:$D,"KPCO")</f>
        <v>3122.5954144000998</v>
      </c>
      <c r="BC29" s="15">
        <f>SUMIFS('Resource Annual'!$L:$L,'Resource Annual'!$D:$D,$AL$2,'Resource Annual'!$B:$B,BC$4,'Resource Annual'!$J:$J,$AL29)</f>
        <v>0</v>
      </c>
      <c r="BD29" s="15">
        <f>SUMIFS('Resource Annual'!$L:$L,'Resource Annual'!$D:$D,$AL$2,'Resource Annual'!$B:$B,BD$4,'Resource Annual'!$J:$J,$AL29)</f>
        <v>0</v>
      </c>
      <c r="BE29" s="15">
        <f>SUMIFS('Resource Annual'!$L:$L,'Resource Annual'!$D:$D,$AL$2,'Resource Annual'!$B:$B,BE$4,'Resource Annual'!$J:$J,$AL29)</f>
        <v>125</v>
      </c>
      <c r="BF29" s="15">
        <f>SUMIFS('Resource Annual'!$L:$L,'Resource Annual'!$D:$D,$AL$2,'Resource Annual'!$B:$B,BF$4,'Resource Annual'!$J:$J,$AL29)</f>
        <v>0</v>
      </c>
      <c r="BG29" s="15">
        <f>SUMIFS('Resource Annual'!$L:$L,'Resource Annual'!$D:$D,$AL$2,'Resource Annual'!$B:$B,BG$4,'Resource Annual'!$J:$J,$AL29)</f>
        <v>0</v>
      </c>
      <c r="BH29" s="15">
        <f>SUMIFS('Resource Annual'!$L:$L,'Resource Annual'!$D:$D,$AL$2,'Resource Annual'!$B:$B,BH$4,'Resource Annual'!$J:$J,$AL29)</f>
        <v>0</v>
      </c>
      <c r="BI29" s="15">
        <f>SUMIFS('Resource Annual'!$L:$L,'Resource Annual'!$D:$D,$AL$2,'Resource Annual'!$B:$B,BI$4,'Resource Annual'!$J:$J,$AL29)</f>
        <v>2180</v>
      </c>
      <c r="BJ29" s="15">
        <f>SUMIFS('Resource Annual'!$L:$L,'Resource Annual'!$D:$D,$AL$2,'Resource Annual'!$B:$B,BJ$4,'Resource Annual'!$J:$J,$AL29)</f>
        <v>0</v>
      </c>
      <c r="BK29" s="15">
        <f>SUMIFS('Resource Annual'!$L:$L,'Resource Annual'!$D:$D,$AL$2,'Resource Annual'!$B:$B,BK$4,'Resource Annual'!$J:$J,$AL29)</f>
        <v>0</v>
      </c>
      <c r="BL29" s="15">
        <f>SUMIFS('Resource Annual'!$L:$L,'Resource Annual'!$D:$D,$AL$2,'Resource Annual'!$B:$B,BL$4,'Resource Annual'!$J:$J,$AL29)</f>
        <v>0</v>
      </c>
      <c r="BM29" s="15">
        <f>SUMIFS('Resource Annual'!$L:$L,'Resource Annual'!$D:$D,$AL$2,'Resource Annual'!$B:$B,BM$4,'Resource Annual'!$J:$J,$AL29)</f>
        <v>0</v>
      </c>
      <c r="BN29" s="15">
        <f>SUMIFS('Resource Annual'!$L:$L,'Resource Annual'!$D:$D,$AL$2,'Resource Annual'!$B:$B,BN$4,'Resource Annual'!$J:$J,$AL29)</f>
        <v>0</v>
      </c>
      <c r="BO29" s="15">
        <f>SUMIFS('Resource Annual'!$L:$L,'Resource Annual'!$D:$D,$AL$2,'Resource Annual'!$B:$B,BO$4,'Resource Annual'!$J:$J,$AL29)</f>
        <v>250</v>
      </c>
      <c r="BQ29" s="15">
        <f>SUMIFS('Resource Annual'!$M:$M,'Resource Annual'!$D:$D,$AL$2,'Resource Annual'!$B:$B,BQ$4,'Resource Annual'!$J:$J,$AL29)</f>
        <v>0</v>
      </c>
      <c r="BR29" s="15">
        <f>SUMIFS('Resource Annual'!$M:$M,'Resource Annual'!$D:$D,$AL$2,'Resource Annual'!$B:$B,BR$4,'Resource Annual'!$J:$J,$AL29)</f>
        <v>0</v>
      </c>
      <c r="BS29" s="15">
        <f>SUMIFS('Resource Annual'!$M:$M,'Resource Annual'!$D:$D,$AL$2,'Resource Annual'!$B:$B,BS$4,'Resource Annual'!$J:$J,$AL29)</f>
        <v>125</v>
      </c>
      <c r="BT29" s="15">
        <f>SUMIFS('Resource Annual'!$M:$M,'Resource Annual'!$D:$D,$AL$2,'Resource Annual'!$B:$B,BT$4,'Resource Annual'!$J:$J,$AL29)</f>
        <v>0</v>
      </c>
      <c r="BU29" s="15">
        <f>SUMIFS('Resource Annual'!$M:$M,'Resource Annual'!$D:$D,$AL$2,'Resource Annual'!$B:$B,BU$4,'Resource Annual'!$J:$J,$AL29)</f>
        <v>0</v>
      </c>
      <c r="BV29" s="15">
        <f>SUMIFS('Resource Annual'!$M:$M,'Resource Annual'!$D:$D,$AL$2,'Resource Annual'!$B:$B,BV$4,'Resource Annual'!$J:$J,$AL29)</f>
        <v>0</v>
      </c>
      <c r="BW29" s="15">
        <f>SUMIFS('Resource Annual'!$M:$M,'Resource Annual'!$D:$D,$AL$2,'Resource Annual'!$B:$B,BW$4,'Resource Annual'!$J:$J,$AL29)</f>
        <v>625.60000944137619</v>
      </c>
      <c r="BX29" s="15">
        <f>SUMIFS('Resource Annual'!$M:$M,'Resource Annual'!$D:$D,$AL$2,'Resource Annual'!$B:$B,BX$4,'Resource Annual'!$J:$J,$AL29)</f>
        <v>0</v>
      </c>
      <c r="BY29" s="15">
        <f>SUMIFS('Resource Annual'!$M:$M,'Resource Annual'!$D:$D,$AL$2,'Resource Annual'!$B:$B,BY$4,'Resource Annual'!$J:$J,$AL29)</f>
        <v>0</v>
      </c>
      <c r="BZ29" s="15">
        <f>SUMIFS('Resource Annual'!$M:$M,'Resource Annual'!$D:$D,$AL$2,'Resource Annual'!$B:$B,BZ$4,'Resource Annual'!$J:$J,$AL29)</f>
        <v>0</v>
      </c>
      <c r="CA29" s="15">
        <f>SUMIFS('Resource Annual'!$M:$M,'Resource Annual'!$D:$D,$AL$2,'Resource Annual'!$B:$B,CA$4,'Resource Annual'!$J:$J,$AL29)</f>
        <v>0</v>
      </c>
      <c r="CB29" s="15">
        <f>SUMIFS('Resource Annual'!$M:$M,'Resource Annual'!$D:$D,$AL$2,'Resource Annual'!$B:$B,CB$4,'Resource Annual'!$J:$J,$AL29)</f>
        <v>0</v>
      </c>
      <c r="CC29" s="15">
        <f>SUMIFS('Resource Annual'!$M:$M,'Resource Annual'!$D:$D,$AL$2,'Resource Annual'!$B:$B,CC$4,'Resource Annual'!$J:$J,$AL29)</f>
        <v>250</v>
      </c>
      <c r="CD29" s="15">
        <f>SUMIFS('Area Annual'!F:F,'Area Annual'!E:E,AL29,'Area Annual'!A:A,$AL$2)</f>
        <v>886.22869873046898</v>
      </c>
    </row>
    <row r="30" spans="2:82" ht="16.5" x14ac:dyDescent="0.5">
      <c r="AL30" s="48">
        <v>2046</v>
      </c>
      <c r="AM30" s="15">
        <f>SUMIFS('Area Annual'!M:M,'Area Annual'!A:A,$AL$2,'Area Annual'!E:E,AL30)</f>
        <v>5408.7649536132803</v>
      </c>
      <c r="AN30" s="15">
        <f>SUMIFS('Resource Annual'!$O:$O,'Resource Annual'!$D:$D,$AL$2,'Resource Annual'!$A:$A,AN$4,'Resource Annual'!$J:$J,$AL30)</f>
        <v>0</v>
      </c>
      <c r="AO30" s="15">
        <f>SUMIFS('Resource Annual'!$O:$O,'Resource Annual'!$D:$D,$AL$2,'Resource Annual'!$A:$A,AO$4,'Resource Annual'!$J:$J,$AL30)</f>
        <v>0</v>
      </c>
      <c r="AP30" s="15">
        <f>SUMIFS('Resource Annual'!$O:$O,'Resource Annual'!$D:$D,$AL$2,'Resource Annual'!$A:$A,AP$4,'Resource Annual'!$J:$J,$AL30)</f>
        <v>0</v>
      </c>
      <c r="AQ30" s="15">
        <f>SUMIFS('Resource Annual'!$O:$O,'Resource Annual'!$D:$D,$AL$2,'Resource Annual'!$A:$A,AQ$4,'Resource Annual'!$J:$J,$AL30)</f>
        <v>0</v>
      </c>
      <c r="AR30" s="15">
        <f>SUMIFS('Resource Annual'!$O:$O,'Resource Annual'!$D:$D,$AL$2,'Resource Annual'!$A:$A,AR$4,'Resource Annual'!$J:$J,$AL30)</f>
        <v>0</v>
      </c>
      <c r="AS30" s="15">
        <f>SUMIFS('Resource Annual'!$O:$O,'Resource Annual'!$D:$D,$AL$2,'Resource Annual'!$A:$A,AS$4,'Resource Annual'!$J:$J,$AL30)</f>
        <v>0</v>
      </c>
      <c r="AT30" s="15">
        <f>SUMIFS('Resource Annual'!$O:$O,'Resource Annual'!$D:$D,$AL$2,'Resource Annual'!$A:$A,AT$4,'Resource Annual'!$J:$J,$AL30)</f>
        <v>4625.6025602817463</v>
      </c>
      <c r="AU30" s="15">
        <f>SUMIFS('Resource Annual'!$O:$O,'Resource Annual'!$D:$D,$AL$2,'Resource Annual'!$A:$A,AU$4,'Resource Annual'!$J:$J,$AL30)</f>
        <v>0</v>
      </c>
      <c r="AV30" s="15">
        <f>SUMIFS('Resource Annual'!$O:$O,'Resource Annual'!$D:$D,$AL$2,'Resource Annual'!$A:$A,AV$4,'Resource Annual'!$J:$J,$AL30)</f>
        <v>0</v>
      </c>
      <c r="AW30" s="15">
        <f>SUMIFS('Resource Annual'!$O:$O,'Resource Annual'!$D:$D,$AL$2,'Resource Annual'!$A:$A,AW$4,'Resource Annual'!$J:$J,$AL30)</f>
        <v>0</v>
      </c>
      <c r="AX30" s="15">
        <f t="shared" si="4"/>
        <v>783.16329169273013</v>
      </c>
      <c r="AY30" s="15">
        <f t="shared" si="5"/>
        <v>783.16329169273013</v>
      </c>
      <c r="AZ30" s="36">
        <f>SUMIFS('Area Annual'!$N:$N,'Area Annual'!$A:$A,$AL$2,'Area Annual'!$E:$E,$AL30,'Area Annual'!$D:$D,"KPCO")</f>
        <v>2327.0641632080101</v>
      </c>
      <c r="BA30" s="36">
        <f>SUMIFS('Area Annual'!$O:$O,'Area Annual'!$A:$A,$AL$2,'Area Annual'!$E:$E,$AL30,'Area Annual'!$D:$D,"KPCO")</f>
        <v>3110.2274549007402</v>
      </c>
      <c r="BC30" s="15">
        <f>SUMIFS('Resource Annual'!$L:$L,'Resource Annual'!$D:$D,$AL$2,'Resource Annual'!$B:$B,BC$4,'Resource Annual'!$J:$J,$AL30)</f>
        <v>0</v>
      </c>
      <c r="BD30" s="15">
        <f>SUMIFS('Resource Annual'!$L:$L,'Resource Annual'!$D:$D,$AL$2,'Resource Annual'!$B:$B,BD$4,'Resource Annual'!$J:$J,$AL30)</f>
        <v>0</v>
      </c>
      <c r="BE30" s="15">
        <f>SUMIFS('Resource Annual'!$L:$L,'Resource Annual'!$D:$D,$AL$2,'Resource Annual'!$B:$B,BE$4,'Resource Annual'!$J:$J,$AL30)</f>
        <v>125</v>
      </c>
      <c r="BF30" s="15">
        <f>SUMIFS('Resource Annual'!$L:$L,'Resource Annual'!$D:$D,$AL$2,'Resource Annual'!$B:$B,BF$4,'Resource Annual'!$J:$J,$AL30)</f>
        <v>0</v>
      </c>
      <c r="BG30" s="15">
        <f>SUMIFS('Resource Annual'!$L:$L,'Resource Annual'!$D:$D,$AL$2,'Resource Annual'!$B:$B,BG$4,'Resource Annual'!$J:$J,$AL30)</f>
        <v>0</v>
      </c>
      <c r="BH30" s="15">
        <f>SUMIFS('Resource Annual'!$L:$L,'Resource Annual'!$D:$D,$AL$2,'Resource Annual'!$B:$B,BH$4,'Resource Annual'!$J:$J,$AL30)</f>
        <v>0</v>
      </c>
      <c r="BI30" s="15">
        <f>SUMIFS('Resource Annual'!$L:$L,'Resource Annual'!$D:$D,$AL$2,'Resource Annual'!$B:$B,BI$4,'Resource Annual'!$J:$J,$AL30)</f>
        <v>2180</v>
      </c>
      <c r="BJ30" s="15">
        <f>SUMIFS('Resource Annual'!$L:$L,'Resource Annual'!$D:$D,$AL$2,'Resource Annual'!$B:$B,BJ$4,'Resource Annual'!$J:$J,$AL30)</f>
        <v>0</v>
      </c>
      <c r="BK30" s="15">
        <f>SUMIFS('Resource Annual'!$L:$L,'Resource Annual'!$D:$D,$AL$2,'Resource Annual'!$B:$B,BK$4,'Resource Annual'!$J:$J,$AL30)</f>
        <v>0</v>
      </c>
      <c r="BL30" s="15">
        <f>SUMIFS('Resource Annual'!$L:$L,'Resource Annual'!$D:$D,$AL$2,'Resource Annual'!$B:$B,BL$4,'Resource Annual'!$J:$J,$AL30)</f>
        <v>0</v>
      </c>
      <c r="BM30" s="15">
        <f>SUMIFS('Resource Annual'!$L:$L,'Resource Annual'!$D:$D,$AL$2,'Resource Annual'!$B:$B,BM$4,'Resource Annual'!$J:$J,$AL30)</f>
        <v>0</v>
      </c>
      <c r="BN30" s="15">
        <f>SUMIFS('Resource Annual'!$L:$L,'Resource Annual'!$D:$D,$AL$2,'Resource Annual'!$B:$B,BN$4,'Resource Annual'!$J:$J,$AL30)</f>
        <v>0</v>
      </c>
      <c r="BO30" s="15">
        <f>SUMIFS('Resource Annual'!$L:$L,'Resource Annual'!$D:$D,$AL$2,'Resource Annual'!$B:$B,BO$4,'Resource Annual'!$J:$J,$AL30)</f>
        <v>250</v>
      </c>
      <c r="BQ30" s="15">
        <f>SUMIFS('Resource Annual'!$M:$M,'Resource Annual'!$D:$D,$AL$2,'Resource Annual'!$B:$B,BQ$4,'Resource Annual'!$J:$J,$AL30)</f>
        <v>0</v>
      </c>
      <c r="BR30" s="15">
        <f>SUMIFS('Resource Annual'!$M:$M,'Resource Annual'!$D:$D,$AL$2,'Resource Annual'!$B:$B,BR$4,'Resource Annual'!$J:$J,$AL30)</f>
        <v>0</v>
      </c>
      <c r="BS30" s="15">
        <f>SUMIFS('Resource Annual'!$M:$M,'Resource Annual'!$D:$D,$AL$2,'Resource Annual'!$B:$B,BS$4,'Resource Annual'!$J:$J,$AL30)</f>
        <v>125</v>
      </c>
      <c r="BT30" s="15">
        <f>SUMIFS('Resource Annual'!$M:$M,'Resource Annual'!$D:$D,$AL$2,'Resource Annual'!$B:$B,BT$4,'Resource Annual'!$J:$J,$AL30)</f>
        <v>0</v>
      </c>
      <c r="BU30" s="15">
        <f>SUMIFS('Resource Annual'!$M:$M,'Resource Annual'!$D:$D,$AL$2,'Resource Annual'!$B:$B,BU$4,'Resource Annual'!$J:$J,$AL30)</f>
        <v>0</v>
      </c>
      <c r="BV30" s="15">
        <f>SUMIFS('Resource Annual'!$M:$M,'Resource Annual'!$D:$D,$AL$2,'Resource Annual'!$B:$B,BV$4,'Resource Annual'!$J:$J,$AL30)</f>
        <v>0</v>
      </c>
      <c r="BW30" s="15">
        <f>SUMIFS('Resource Annual'!$M:$M,'Resource Annual'!$D:$D,$AL$2,'Resource Annual'!$B:$B,BW$4,'Resource Annual'!$J:$J,$AL30)</f>
        <v>625.60000944137619</v>
      </c>
      <c r="BX30" s="15">
        <f>SUMIFS('Resource Annual'!$M:$M,'Resource Annual'!$D:$D,$AL$2,'Resource Annual'!$B:$B,BX$4,'Resource Annual'!$J:$J,$AL30)</f>
        <v>0</v>
      </c>
      <c r="BY30" s="15">
        <f>SUMIFS('Resource Annual'!$M:$M,'Resource Annual'!$D:$D,$AL$2,'Resource Annual'!$B:$B,BY$4,'Resource Annual'!$J:$J,$AL30)</f>
        <v>0</v>
      </c>
      <c r="BZ30" s="15">
        <f>SUMIFS('Resource Annual'!$M:$M,'Resource Annual'!$D:$D,$AL$2,'Resource Annual'!$B:$B,BZ$4,'Resource Annual'!$J:$J,$AL30)</f>
        <v>0</v>
      </c>
      <c r="CA30" s="15">
        <f>SUMIFS('Resource Annual'!$M:$M,'Resource Annual'!$D:$D,$AL$2,'Resource Annual'!$B:$B,CA$4,'Resource Annual'!$J:$J,$AL30)</f>
        <v>0</v>
      </c>
      <c r="CB30" s="15">
        <f>SUMIFS('Resource Annual'!$M:$M,'Resource Annual'!$D:$D,$AL$2,'Resource Annual'!$B:$B,CB$4,'Resource Annual'!$J:$J,$AL30)</f>
        <v>0</v>
      </c>
      <c r="CC30" s="15">
        <f>SUMIFS('Resource Annual'!$M:$M,'Resource Annual'!$D:$D,$AL$2,'Resource Annual'!$B:$B,CC$4,'Resource Annual'!$J:$J,$AL30)</f>
        <v>250</v>
      </c>
      <c r="CD30" s="15">
        <f>SUMIFS('Area Annual'!F:F,'Area Annual'!E:E,AL30,'Area Annual'!A:A,$AL$2)</f>
        <v>885.28997802734398</v>
      </c>
    </row>
    <row r="31" spans="2:82" ht="16.5" x14ac:dyDescent="0.5">
      <c r="AL31" s="48">
        <v>2047</v>
      </c>
      <c r="AM31" s="15">
        <f>SUMIFS('Area Annual'!M:M,'Area Annual'!A:A,$AL$2,'Area Annual'!E:E,AL31)</f>
        <v>5394.8664855957004</v>
      </c>
      <c r="AN31" s="15">
        <f>SUMIFS('Resource Annual'!$O:$O,'Resource Annual'!$D:$D,$AL$2,'Resource Annual'!$A:$A,AN$4,'Resource Annual'!$J:$J,$AL31)</f>
        <v>0</v>
      </c>
      <c r="AO31" s="15">
        <f>SUMIFS('Resource Annual'!$O:$O,'Resource Annual'!$D:$D,$AL$2,'Resource Annual'!$A:$A,AO$4,'Resource Annual'!$J:$J,$AL31)</f>
        <v>0</v>
      </c>
      <c r="AP31" s="15">
        <f>SUMIFS('Resource Annual'!$O:$O,'Resource Annual'!$D:$D,$AL$2,'Resource Annual'!$A:$A,AP$4,'Resource Annual'!$J:$J,$AL31)</f>
        <v>0</v>
      </c>
      <c r="AQ31" s="15">
        <f>SUMIFS('Resource Annual'!$O:$O,'Resource Annual'!$D:$D,$AL$2,'Resource Annual'!$A:$A,AQ$4,'Resource Annual'!$J:$J,$AL31)</f>
        <v>0</v>
      </c>
      <c r="AR31" s="15">
        <f>SUMIFS('Resource Annual'!$O:$O,'Resource Annual'!$D:$D,$AL$2,'Resource Annual'!$A:$A,AR$4,'Resource Annual'!$J:$J,$AL31)</f>
        <v>0</v>
      </c>
      <c r="AS31" s="15">
        <f>SUMIFS('Resource Annual'!$O:$O,'Resource Annual'!$D:$D,$AL$2,'Resource Annual'!$A:$A,AS$4,'Resource Annual'!$J:$J,$AL31)</f>
        <v>0</v>
      </c>
      <c r="AT31" s="15">
        <f>SUMIFS('Resource Annual'!$O:$O,'Resource Annual'!$D:$D,$AL$2,'Resource Annual'!$A:$A,AT$4,'Resource Annual'!$J:$J,$AL31)</f>
        <v>4627.3882267475219</v>
      </c>
      <c r="AU31" s="15">
        <f>SUMIFS('Resource Annual'!$O:$O,'Resource Annual'!$D:$D,$AL$2,'Resource Annual'!$A:$A,AU$4,'Resource Annual'!$J:$J,$AL31)</f>
        <v>0</v>
      </c>
      <c r="AV31" s="15">
        <f>SUMIFS('Resource Annual'!$O:$O,'Resource Annual'!$D:$D,$AL$2,'Resource Annual'!$A:$A,AV$4,'Resource Annual'!$J:$J,$AL31)</f>
        <v>0</v>
      </c>
      <c r="AW31" s="15">
        <f>SUMIFS('Resource Annual'!$O:$O,'Resource Annual'!$D:$D,$AL$2,'Resource Annual'!$A:$A,AW$4,'Resource Annual'!$J:$J,$AL31)</f>
        <v>0</v>
      </c>
      <c r="AX31" s="15">
        <f t="shared" si="4"/>
        <v>767.47832322119984</v>
      </c>
      <c r="AY31" s="15">
        <f t="shared" si="5"/>
        <v>767.47832322119984</v>
      </c>
      <c r="AZ31" s="36">
        <f>SUMIFS('Area Annual'!$N:$N,'Area Annual'!$A:$A,$AL$2,'Area Annual'!$E:$E,$AL31,'Area Annual'!$D:$D,"KPCO")</f>
        <v>2336.3522491455101</v>
      </c>
      <c r="BA31" s="36">
        <f>SUMIFS('Area Annual'!$O:$O,'Area Annual'!$A:$A,$AL$2,'Area Annual'!$E:$E,$AL31,'Area Annual'!$D:$D,"KPCO")</f>
        <v>3103.8305723667099</v>
      </c>
      <c r="BC31" s="15">
        <f>SUMIFS('Resource Annual'!$L:$L,'Resource Annual'!$D:$D,$AL$2,'Resource Annual'!$B:$B,BC$4,'Resource Annual'!$J:$J,$AL31)</f>
        <v>0</v>
      </c>
      <c r="BD31" s="15">
        <f>SUMIFS('Resource Annual'!$L:$L,'Resource Annual'!$D:$D,$AL$2,'Resource Annual'!$B:$B,BD$4,'Resource Annual'!$J:$J,$AL31)</f>
        <v>0</v>
      </c>
      <c r="BE31" s="15">
        <f>SUMIFS('Resource Annual'!$L:$L,'Resource Annual'!$D:$D,$AL$2,'Resource Annual'!$B:$B,BE$4,'Resource Annual'!$J:$J,$AL31)</f>
        <v>125</v>
      </c>
      <c r="BF31" s="15">
        <f>SUMIFS('Resource Annual'!$L:$L,'Resource Annual'!$D:$D,$AL$2,'Resource Annual'!$B:$B,BF$4,'Resource Annual'!$J:$J,$AL31)</f>
        <v>0</v>
      </c>
      <c r="BG31" s="15">
        <f>SUMIFS('Resource Annual'!$L:$L,'Resource Annual'!$D:$D,$AL$2,'Resource Annual'!$B:$B,BG$4,'Resource Annual'!$J:$J,$AL31)</f>
        <v>0</v>
      </c>
      <c r="BH31" s="15">
        <f>SUMIFS('Resource Annual'!$L:$L,'Resource Annual'!$D:$D,$AL$2,'Resource Annual'!$B:$B,BH$4,'Resource Annual'!$J:$J,$AL31)</f>
        <v>0</v>
      </c>
      <c r="BI31" s="15">
        <f>SUMIFS('Resource Annual'!$L:$L,'Resource Annual'!$D:$D,$AL$2,'Resource Annual'!$B:$B,BI$4,'Resource Annual'!$J:$J,$AL31)</f>
        <v>2180</v>
      </c>
      <c r="BJ31" s="15">
        <f>SUMIFS('Resource Annual'!$L:$L,'Resource Annual'!$D:$D,$AL$2,'Resource Annual'!$B:$B,BJ$4,'Resource Annual'!$J:$J,$AL31)</f>
        <v>0</v>
      </c>
      <c r="BK31" s="15">
        <f>SUMIFS('Resource Annual'!$L:$L,'Resource Annual'!$D:$D,$AL$2,'Resource Annual'!$B:$B,BK$4,'Resource Annual'!$J:$J,$AL31)</f>
        <v>0</v>
      </c>
      <c r="BL31" s="15">
        <f>SUMIFS('Resource Annual'!$L:$L,'Resource Annual'!$D:$D,$AL$2,'Resource Annual'!$B:$B,BL$4,'Resource Annual'!$J:$J,$AL31)</f>
        <v>0</v>
      </c>
      <c r="BM31" s="15">
        <f>SUMIFS('Resource Annual'!$L:$L,'Resource Annual'!$D:$D,$AL$2,'Resource Annual'!$B:$B,BM$4,'Resource Annual'!$J:$J,$AL31)</f>
        <v>0</v>
      </c>
      <c r="BN31" s="15">
        <f>SUMIFS('Resource Annual'!$L:$L,'Resource Annual'!$D:$D,$AL$2,'Resource Annual'!$B:$B,BN$4,'Resource Annual'!$J:$J,$AL31)</f>
        <v>0</v>
      </c>
      <c r="BO31" s="15">
        <f>SUMIFS('Resource Annual'!$L:$L,'Resource Annual'!$D:$D,$AL$2,'Resource Annual'!$B:$B,BO$4,'Resource Annual'!$J:$J,$AL31)</f>
        <v>250</v>
      </c>
      <c r="BQ31" s="15">
        <f>SUMIFS('Resource Annual'!$M:$M,'Resource Annual'!$D:$D,$AL$2,'Resource Annual'!$B:$B,BQ$4,'Resource Annual'!$J:$J,$AL31)</f>
        <v>0</v>
      </c>
      <c r="BR31" s="15">
        <f>SUMIFS('Resource Annual'!$M:$M,'Resource Annual'!$D:$D,$AL$2,'Resource Annual'!$B:$B,BR$4,'Resource Annual'!$J:$J,$AL31)</f>
        <v>0</v>
      </c>
      <c r="BS31" s="15">
        <f>SUMIFS('Resource Annual'!$M:$M,'Resource Annual'!$D:$D,$AL$2,'Resource Annual'!$B:$B,BS$4,'Resource Annual'!$J:$J,$AL31)</f>
        <v>125</v>
      </c>
      <c r="BT31" s="15">
        <f>SUMIFS('Resource Annual'!$M:$M,'Resource Annual'!$D:$D,$AL$2,'Resource Annual'!$B:$B,BT$4,'Resource Annual'!$J:$J,$AL31)</f>
        <v>0</v>
      </c>
      <c r="BU31" s="15">
        <f>SUMIFS('Resource Annual'!$M:$M,'Resource Annual'!$D:$D,$AL$2,'Resource Annual'!$B:$B,BU$4,'Resource Annual'!$J:$J,$AL31)</f>
        <v>0</v>
      </c>
      <c r="BV31" s="15">
        <f>SUMIFS('Resource Annual'!$M:$M,'Resource Annual'!$D:$D,$AL$2,'Resource Annual'!$B:$B,BV$4,'Resource Annual'!$J:$J,$AL31)</f>
        <v>0</v>
      </c>
      <c r="BW31" s="15">
        <f>SUMIFS('Resource Annual'!$M:$M,'Resource Annual'!$D:$D,$AL$2,'Resource Annual'!$B:$B,BW$4,'Resource Annual'!$J:$J,$AL31)</f>
        <v>625.60000944137619</v>
      </c>
      <c r="BX31" s="15">
        <f>SUMIFS('Resource Annual'!$M:$M,'Resource Annual'!$D:$D,$AL$2,'Resource Annual'!$B:$B,BX$4,'Resource Annual'!$J:$J,$AL31)</f>
        <v>0</v>
      </c>
      <c r="BY31" s="15">
        <f>SUMIFS('Resource Annual'!$M:$M,'Resource Annual'!$D:$D,$AL$2,'Resource Annual'!$B:$B,BY$4,'Resource Annual'!$J:$J,$AL31)</f>
        <v>0</v>
      </c>
      <c r="BZ31" s="15">
        <f>SUMIFS('Resource Annual'!$M:$M,'Resource Annual'!$D:$D,$AL$2,'Resource Annual'!$B:$B,BZ$4,'Resource Annual'!$J:$J,$AL31)</f>
        <v>0</v>
      </c>
      <c r="CA31" s="15">
        <f>SUMIFS('Resource Annual'!$M:$M,'Resource Annual'!$D:$D,$AL$2,'Resource Annual'!$B:$B,CA$4,'Resource Annual'!$J:$J,$AL31)</f>
        <v>0</v>
      </c>
      <c r="CB31" s="15">
        <f>SUMIFS('Resource Annual'!$M:$M,'Resource Annual'!$D:$D,$AL$2,'Resource Annual'!$B:$B,CB$4,'Resource Annual'!$J:$J,$AL31)</f>
        <v>0</v>
      </c>
      <c r="CC31" s="15">
        <f>SUMIFS('Resource Annual'!$M:$M,'Resource Annual'!$D:$D,$AL$2,'Resource Annual'!$B:$B,CC$4,'Resource Annual'!$J:$J,$AL31)</f>
        <v>250</v>
      </c>
      <c r="CD31" s="15">
        <f>SUMIFS('Area Annual'!F:F,'Area Annual'!E:E,AL31,'Area Annual'!A:A,$AL$2)</f>
        <v>883.97998046875</v>
      </c>
    </row>
    <row r="32" spans="2:82" ht="16.5" x14ac:dyDescent="0.5">
      <c r="AL32" s="48">
        <v>2048</v>
      </c>
      <c r="AM32" s="15">
        <f>SUMIFS('Area Annual'!M:M,'Area Annual'!A:A,$AL$2,'Area Annual'!E:E,AL32)</f>
        <v>5382.50048828125</v>
      </c>
      <c r="AN32" s="15">
        <f>SUMIFS('Resource Annual'!$O:$O,'Resource Annual'!$D:$D,$AL$2,'Resource Annual'!$A:$A,AN$4,'Resource Annual'!$J:$J,$AL32)</f>
        <v>0</v>
      </c>
      <c r="AO32" s="15">
        <f>SUMIFS('Resource Annual'!$O:$O,'Resource Annual'!$D:$D,$AL$2,'Resource Annual'!$A:$A,AO$4,'Resource Annual'!$J:$J,$AL32)</f>
        <v>0</v>
      </c>
      <c r="AP32" s="15">
        <f>SUMIFS('Resource Annual'!$O:$O,'Resource Annual'!$D:$D,$AL$2,'Resource Annual'!$A:$A,AP$4,'Resource Annual'!$J:$J,$AL32)</f>
        <v>0</v>
      </c>
      <c r="AQ32" s="15">
        <f>SUMIFS('Resource Annual'!$O:$O,'Resource Annual'!$D:$D,$AL$2,'Resource Annual'!$A:$A,AQ$4,'Resource Annual'!$J:$J,$AL32)</f>
        <v>0</v>
      </c>
      <c r="AR32" s="15">
        <f>SUMIFS('Resource Annual'!$O:$O,'Resource Annual'!$D:$D,$AL$2,'Resource Annual'!$A:$A,AR$4,'Resource Annual'!$J:$J,$AL32)</f>
        <v>0</v>
      </c>
      <c r="AS32" s="15">
        <f>SUMIFS('Resource Annual'!$O:$O,'Resource Annual'!$D:$D,$AL$2,'Resource Annual'!$A:$A,AS$4,'Resource Annual'!$J:$J,$AL32)</f>
        <v>0</v>
      </c>
      <c r="AT32" s="15">
        <f>SUMIFS('Resource Annual'!$O:$O,'Resource Annual'!$D:$D,$AL$2,'Resource Annual'!$A:$A,AT$4,'Resource Annual'!$J:$J,$AL32)</f>
        <v>4634.3429801464099</v>
      </c>
      <c r="AU32" s="15">
        <f>SUMIFS('Resource Annual'!$O:$O,'Resource Annual'!$D:$D,$AL$2,'Resource Annual'!$A:$A,AU$4,'Resource Annual'!$J:$J,$AL32)</f>
        <v>0</v>
      </c>
      <c r="AV32" s="15">
        <f>SUMIFS('Resource Annual'!$O:$O,'Resource Annual'!$D:$D,$AL$2,'Resource Annual'!$A:$A,AV$4,'Resource Annual'!$J:$J,$AL32)</f>
        <v>0</v>
      </c>
      <c r="AW32" s="15">
        <f>SUMIFS('Resource Annual'!$O:$O,'Resource Annual'!$D:$D,$AL$2,'Resource Annual'!$A:$A,AW$4,'Resource Annual'!$J:$J,$AL32)</f>
        <v>0</v>
      </c>
      <c r="AX32" s="15">
        <f t="shared" si="4"/>
        <v>748.15796321631024</v>
      </c>
      <c r="AY32" s="15">
        <f t="shared" si="5"/>
        <v>748.15796321631024</v>
      </c>
      <c r="AZ32" s="36">
        <f>SUMIFS('Area Annual'!$N:$N,'Area Annual'!$A:$A,$AL$2,'Area Annual'!$E:$E,$AL32,'Area Annual'!$D:$D,"KPCO")</f>
        <v>2345.4920043945299</v>
      </c>
      <c r="BA32" s="36">
        <f>SUMIFS('Area Annual'!$O:$O,'Area Annual'!$A:$A,$AL$2,'Area Annual'!$E:$E,$AL32,'Area Annual'!$D:$D,"KPCO")</f>
        <v>3093.6499676108401</v>
      </c>
      <c r="BC32" s="15">
        <f>SUMIFS('Resource Annual'!$L:$L,'Resource Annual'!$D:$D,$AL$2,'Resource Annual'!$B:$B,BC$4,'Resource Annual'!$J:$J,$AL32)</f>
        <v>0</v>
      </c>
      <c r="BD32" s="15">
        <f>SUMIFS('Resource Annual'!$L:$L,'Resource Annual'!$D:$D,$AL$2,'Resource Annual'!$B:$B,BD$4,'Resource Annual'!$J:$J,$AL32)</f>
        <v>0</v>
      </c>
      <c r="BE32" s="15">
        <f>SUMIFS('Resource Annual'!$L:$L,'Resource Annual'!$D:$D,$AL$2,'Resource Annual'!$B:$B,BE$4,'Resource Annual'!$J:$J,$AL32)</f>
        <v>125</v>
      </c>
      <c r="BF32" s="15">
        <f>SUMIFS('Resource Annual'!$L:$L,'Resource Annual'!$D:$D,$AL$2,'Resource Annual'!$B:$B,BF$4,'Resource Annual'!$J:$J,$AL32)</f>
        <v>0</v>
      </c>
      <c r="BG32" s="15">
        <f>SUMIFS('Resource Annual'!$L:$L,'Resource Annual'!$D:$D,$AL$2,'Resource Annual'!$B:$B,BG$4,'Resource Annual'!$J:$J,$AL32)</f>
        <v>0</v>
      </c>
      <c r="BH32" s="15">
        <f>SUMIFS('Resource Annual'!$L:$L,'Resource Annual'!$D:$D,$AL$2,'Resource Annual'!$B:$B,BH$4,'Resource Annual'!$J:$J,$AL32)</f>
        <v>0</v>
      </c>
      <c r="BI32" s="15">
        <f>SUMIFS('Resource Annual'!$L:$L,'Resource Annual'!$D:$D,$AL$2,'Resource Annual'!$B:$B,BI$4,'Resource Annual'!$J:$J,$AL32)</f>
        <v>2180</v>
      </c>
      <c r="BJ32" s="15">
        <f>SUMIFS('Resource Annual'!$L:$L,'Resource Annual'!$D:$D,$AL$2,'Resource Annual'!$B:$B,BJ$4,'Resource Annual'!$J:$J,$AL32)</f>
        <v>0</v>
      </c>
      <c r="BK32" s="15">
        <f>SUMIFS('Resource Annual'!$L:$L,'Resource Annual'!$D:$D,$AL$2,'Resource Annual'!$B:$B,BK$4,'Resource Annual'!$J:$J,$AL32)</f>
        <v>0</v>
      </c>
      <c r="BL32" s="15">
        <f>SUMIFS('Resource Annual'!$L:$L,'Resource Annual'!$D:$D,$AL$2,'Resource Annual'!$B:$B,BL$4,'Resource Annual'!$J:$J,$AL32)</f>
        <v>0</v>
      </c>
      <c r="BM32" s="15">
        <f>SUMIFS('Resource Annual'!$L:$L,'Resource Annual'!$D:$D,$AL$2,'Resource Annual'!$B:$B,BM$4,'Resource Annual'!$J:$J,$AL32)</f>
        <v>0</v>
      </c>
      <c r="BN32" s="15">
        <f>SUMIFS('Resource Annual'!$L:$L,'Resource Annual'!$D:$D,$AL$2,'Resource Annual'!$B:$B,BN$4,'Resource Annual'!$J:$J,$AL32)</f>
        <v>0</v>
      </c>
      <c r="BO32" s="15">
        <f>SUMIFS('Resource Annual'!$L:$L,'Resource Annual'!$D:$D,$AL$2,'Resource Annual'!$B:$B,BO$4,'Resource Annual'!$J:$J,$AL32)</f>
        <v>250</v>
      </c>
      <c r="BQ32" s="15">
        <f>SUMIFS('Resource Annual'!$M:$M,'Resource Annual'!$D:$D,$AL$2,'Resource Annual'!$B:$B,BQ$4,'Resource Annual'!$J:$J,$AL32)</f>
        <v>0</v>
      </c>
      <c r="BR32" s="15">
        <f>SUMIFS('Resource Annual'!$M:$M,'Resource Annual'!$D:$D,$AL$2,'Resource Annual'!$B:$B,BR$4,'Resource Annual'!$J:$J,$AL32)</f>
        <v>0</v>
      </c>
      <c r="BS32" s="15">
        <f>SUMIFS('Resource Annual'!$M:$M,'Resource Annual'!$D:$D,$AL$2,'Resource Annual'!$B:$B,BS$4,'Resource Annual'!$J:$J,$AL32)</f>
        <v>125</v>
      </c>
      <c r="BT32" s="15">
        <f>SUMIFS('Resource Annual'!$M:$M,'Resource Annual'!$D:$D,$AL$2,'Resource Annual'!$B:$B,BT$4,'Resource Annual'!$J:$J,$AL32)</f>
        <v>0</v>
      </c>
      <c r="BU32" s="15">
        <f>SUMIFS('Resource Annual'!$M:$M,'Resource Annual'!$D:$D,$AL$2,'Resource Annual'!$B:$B,BU$4,'Resource Annual'!$J:$J,$AL32)</f>
        <v>0</v>
      </c>
      <c r="BV32" s="15">
        <f>SUMIFS('Resource Annual'!$M:$M,'Resource Annual'!$D:$D,$AL$2,'Resource Annual'!$B:$B,BV$4,'Resource Annual'!$J:$J,$AL32)</f>
        <v>0</v>
      </c>
      <c r="BW32" s="15">
        <f>SUMIFS('Resource Annual'!$M:$M,'Resource Annual'!$D:$D,$AL$2,'Resource Annual'!$B:$B,BW$4,'Resource Annual'!$J:$J,$AL32)</f>
        <v>625.60000944137619</v>
      </c>
      <c r="BX32" s="15">
        <f>SUMIFS('Resource Annual'!$M:$M,'Resource Annual'!$D:$D,$AL$2,'Resource Annual'!$B:$B,BX$4,'Resource Annual'!$J:$J,$AL32)</f>
        <v>0</v>
      </c>
      <c r="BY32" s="15">
        <f>SUMIFS('Resource Annual'!$M:$M,'Resource Annual'!$D:$D,$AL$2,'Resource Annual'!$B:$B,BY$4,'Resource Annual'!$J:$J,$AL32)</f>
        <v>0</v>
      </c>
      <c r="BZ32" s="15">
        <f>SUMIFS('Resource Annual'!$M:$M,'Resource Annual'!$D:$D,$AL$2,'Resource Annual'!$B:$B,BZ$4,'Resource Annual'!$J:$J,$AL32)</f>
        <v>0</v>
      </c>
      <c r="CA32" s="15">
        <f>SUMIFS('Resource Annual'!$M:$M,'Resource Annual'!$D:$D,$AL$2,'Resource Annual'!$B:$B,CA$4,'Resource Annual'!$J:$J,$AL32)</f>
        <v>0</v>
      </c>
      <c r="CB32" s="15">
        <f>SUMIFS('Resource Annual'!$M:$M,'Resource Annual'!$D:$D,$AL$2,'Resource Annual'!$B:$B,CB$4,'Resource Annual'!$J:$J,$AL32)</f>
        <v>0</v>
      </c>
      <c r="CC32" s="15">
        <f>SUMIFS('Resource Annual'!$M:$M,'Resource Annual'!$D:$D,$AL$2,'Resource Annual'!$B:$B,CC$4,'Resource Annual'!$J:$J,$AL32)</f>
        <v>250</v>
      </c>
      <c r="CD32" s="15">
        <f>SUMIFS('Area Annual'!F:F,'Area Annual'!E:E,AL32,'Area Annual'!A:A,$AL$2)</f>
        <v>880.530029296875</v>
      </c>
    </row>
    <row r="33" spans="38:82" ht="16.5" x14ac:dyDescent="0.5">
      <c r="AL33" s="48">
        <v>2049</v>
      </c>
      <c r="AM33" s="15">
        <f>SUMIFS('Area Annual'!M:M,'Area Annual'!A:A,$AL$2,'Area Annual'!E:E,AL33)</f>
        <v>5371.1204528808603</v>
      </c>
      <c r="AN33" s="15">
        <f>SUMIFS('Resource Annual'!$O:$O,'Resource Annual'!$D:$D,$AL$2,'Resource Annual'!$A:$A,AN$4,'Resource Annual'!$J:$J,$AL33)</f>
        <v>0</v>
      </c>
      <c r="AO33" s="15">
        <f>SUMIFS('Resource Annual'!$O:$O,'Resource Annual'!$D:$D,$AL$2,'Resource Annual'!$A:$A,AO$4,'Resource Annual'!$J:$J,$AL33)</f>
        <v>0</v>
      </c>
      <c r="AP33" s="15">
        <f>SUMIFS('Resource Annual'!$O:$O,'Resource Annual'!$D:$D,$AL$2,'Resource Annual'!$A:$A,AP$4,'Resource Annual'!$J:$J,$AL33)</f>
        <v>0</v>
      </c>
      <c r="AQ33" s="15">
        <f>SUMIFS('Resource Annual'!$O:$O,'Resource Annual'!$D:$D,$AL$2,'Resource Annual'!$A:$A,AQ$4,'Resource Annual'!$J:$J,$AL33)</f>
        <v>0</v>
      </c>
      <c r="AR33" s="15">
        <f>SUMIFS('Resource Annual'!$O:$O,'Resource Annual'!$D:$D,$AL$2,'Resource Annual'!$A:$A,AR$4,'Resource Annual'!$J:$J,$AL33)</f>
        <v>0</v>
      </c>
      <c r="AS33" s="15">
        <f>SUMIFS('Resource Annual'!$O:$O,'Resource Annual'!$D:$D,$AL$2,'Resource Annual'!$A:$A,AS$4,'Resource Annual'!$J:$J,$AL33)</f>
        <v>0</v>
      </c>
      <c r="AT33" s="15">
        <f>SUMIFS('Resource Annual'!$O:$O,'Resource Annual'!$D:$D,$AL$2,'Resource Annual'!$A:$A,AT$4,'Resource Annual'!$J:$J,$AL33)</f>
        <v>4624.6771109104238</v>
      </c>
      <c r="AU33" s="15">
        <f>SUMIFS('Resource Annual'!$O:$O,'Resource Annual'!$D:$D,$AL$2,'Resource Annual'!$A:$A,AU$4,'Resource Annual'!$J:$J,$AL33)</f>
        <v>0</v>
      </c>
      <c r="AV33" s="15">
        <f>SUMIFS('Resource Annual'!$O:$O,'Resource Annual'!$D:$D,$AL$2,'Resource Annual'!$A:$A,AV$4,'Resource Annual'!$J:$J,$AL33)</f>
        <v>0</v>
      </c>
      <c r="AW33" s="15">
        <f>SUMIFS('Resource Annual'!$O:$O,'Resource Annual'!$D:$D,$AL$2,'Resource Annual'!$A:$A,AW$4,'Resource Annual'!$J:$J,$AL33)</f>
        <v>0</v>
      </c>
      <c r="AX33" s="15">
        <f t="shared" si="4"/>
        <v>746.44379901884986</v>
      </c>
      <c r="AY33" s="15">
        <f t="shared" si="5"/>
        <v>746.44379901884986</v>
      </c>
      <c r="AZ33" s="36">
        <f>SUMIFS('Area Annual'!$N:$N,'Area Annual'!$A:$A,$AL$2,'Area Annual'!$E:$E,$AL33,'Area Annual'!$D:$D,"KPCO")</f>
        <v>2340.87133789063</v>
      </c>
      <c r="BA33" s="36">
        <f>SUMIFS('Area Annual'!$O:$O,'Area Annual'!$A:$A,$AL$2,'Area Annual'!$E:$E,$AL33,'Area Annual'!$D:$D,"KPCO")</f>
        <v>3087.3151369094799</v>
      </c>
      <c r="BC33" s="15">
        <f>SUMIFS('Resource Annual'!$L:$L,'Resource Annual'!$D:$D,$AL$2,'Resource Annual'!$B:$B,BC$4,'Resource Annual'!$J:$J,$AL33)</f>
        <v>0</v>
      </c>
      <c r="BD33" s="15">
        <f>SUMIFS('Resource Annual'!$L:$L,'Resource Annual'!$D:$D,$AL$2,'Resource Annual'!$B:$B,BD$4,'Resource Annual'!$J:$J,$AL33)</f>
        <v>0</v>
      </c>
      <c r="BE33" s="15">
        <f>SUMIFS('Resource Annual'!$L:$L,'Resource Annual'!$D:$D,$AL$2,'Resource Annual'!$B:$B,BE$4,'Resource Annual'!$J:$J,$AL33)</f>
        <v>125</v>
      </c>
      <c r="BF33" s="15">
        <f>SUMIFS('Resource Annual'!$L:$L,'Resource Annual'!$D:$D,$AL$2,'Resource Annual'!$B:$B,BF$4,'Resource Annual'!$J:$J,$AL33)</f>
        <v>0</v>
      </c>
      <c r="BG33" s="15">
        <f>SUMIFS('Resource Annual'!$L:$L,'Resource Annual'!$D:$D,$AL$2,'Resource Annual'!$B:$B,BG$4,'Resource Annual'!$J:$J,$AL33)</f>
        <v>0</v>
      </c>
      <c r="BH33" s="15">
        <f>SUMIFS('Resource Annual'!$L:$L,'Resource Annual'!$D:$D,$AL$2,'Resource Annual'!$B:$B,BH$4,'Resource Annual'!$J:$J,$AL33)</f>
        <v>0</v>
      </c>
      <c r="BI33" s="15">
        <f>SUMIFS('Resource Annual'!$L:$L,'Resource Annual'!$D:$D,$AL$2,'Resource Annual'!$B:$B,BI$4,'Resource Annual'!$J:$J,$AL33)</f>
        <v>2180</v>
      </c>
      <c r="BJ33" s="15">
        <f>SUMIFS('Resource Annual'!$L:$L,'Resource Annual'!$D:$D,$AL$2,'Resource Annual'!$B:$B,BJ$4,'Resource Annual'!$J:$J,$AL33)</f>
        <v>0</v>
      </c>
      <c r="BK33" s="15">
        <f>SUMIFS('Resource Annual'!$L:$L,'Resource Annual'!$D:$D,$AL$2,'Resource Annual'!$B:$B,BK$4,'Resource Annual'!$J:$J,$AL33)</f>
        <v>0</v>
      </c>
      <c r="BL33" s="15">
        <f>SUMIFS('Resource Annual'!$L:$L,'Resource Annual'!$D:$D,$AL$2,'Resource Annual'!$B:$B,BL$4,'Resource Annual'!$J:$J,$AL33)</f>
        <v>0</v>
      </c>
      <c r="BM33" s="15">
        <f>SUMIFS('Resource Annual'!$L:$L,'Resource Annual'!$D:$D,$AL$2,'Resource Annual'!$B:$B,BM$4,'Resource Annual'!$J:$J,$AL33)</f>
        <v>0</v>
      </c>
      <c r="BN33" s="15">
        <f>SUMIFS('Resource Annual'!$L:$L,'Resource Annual'!$D:$D,$AL$2,'Resource Annual'!$B:$B,BN$4,'Resource Annual'!$J:$J,$AL33)</f>
        <v>0</v>
      </c>
      <c r="BO33" s="15">
        <f>SUMIFS('Resource Annual'!$L:$L,'Resource Annual'!$D:$D,$AL$2,'Resource Annual'!$B:$B,BO$4,'Resource Annual'!$J:$J,$AL33)</f>
        <v>250</v>
      </c>
      <c r="BQ33" s="15">
        <f>SUMIFS('Resource Annual'!$M:$M,'Resource Annual'!$D:$D,$AL$2,'Resource Annual'!$B:$B,BQ$4,'Resource Annual'!$J:$J,$AL33)</f>
        <v>0</v>
      </c>
      <c r="BR33" s="15">
        <f>SUMIFS('Resource Annual'!$M:$M,'Resource Annual'!$D:$D,$AL$2,'Resource Annual'!$B:$B,BR$4,'Resource Annual'!$J:$J,$AL33)</f>
        <v>0</v>
      </c>
      <c r="BS33" s="15">
        <f>SUMIFS('Resource Annual'!$M:$M,'Resource Annual'!$D:$D,$AL$2,'Resource Annual'!$B:$B,BS$4,'Resource Annual'!$J:$J,$AL33)</f>
        <v>125</v>
      </c>
      <c r="BT33" s="15">
        <f>SUMIFS('Resource Annual'!$M:$M,'Resource Annual'!$D:$D,$AL$2,'Resource Annual'!$B:$B,BT$4,'Resource Annual'!$J:$J,$AL33)</f>
        <v>0</v>
      </c>
      <c r="BU33" s="15">
        <f>SUMIFS('Resource Annual'!$M:$M,'Resource Annual'!$D:$D,$AL$2,'Resource Annual'!$B:$B,BU$4,'Resource Annual'!$J:$J,$AL33)</f>
        <v>0</v>
      </c>
      <c r="BV33" s="15">
        <f>SUMIFS('Resource Annual'!$M:$M,'Resource Annual'!$D:$D,$AL$2,'Resource Annual'!$B:$B,BV$4,'Resource Annual'!$J:$J,$AL33)</f>
        <v>0</v>
      </c>
      <c r="BW33" s="15">
        <f>SUMIFS('Resource Annual'!$M:$M,'Resource Annual'!$D:$D,$AL$2,'Resource Annual'!$B:$B,BW$4,'Resource Annual'!$J:$J,$AL33)</f>
        <v>625.60000944137619</v>
      </c>
      <c r="BX33" s="15">
        <f>SUMIFS('Resource Annual'!$M:$M,'Resource Annual'!$D:$D,$AL$2,'Resource Annual'!$B:$B,BX$4,'Resource Annual'!$J:$J,$AL33)</f>
        <v>0</v>
      </c>
      <c r="BY33" s="15">
        <f>SUMIFS('Resource Annual'!$M:$M,'Resource Annual'!$D:$D,$AL$2,'Resource Annual'!$B:$B,BY$4,'Resource Annual'!$J:$J,$AL33)</f>
        <v>0</v>
      </c>
      <c r="BZ33" s="15">
        <f>SUMIFS('Resource Annual'!$M:$M,'Resource Annual'!$D:$D,$AL$2,'Resource Annual'!$B:$B,BZ$4,'Resource Annual'!$J:$J,$AL33)</f>
        <v>0</v>
      </c>
      <c r="CA33" s="15">
        <f>SUMIFS('Resource Annual'!$M:$M,'Resource Annual'!$D:$D,$AL$2,'Resource Annual'!$B:$B,CA$4,'Resource Annual'!$J:$J,$AL33)</f>
        <v>0</v>
      </c>
      <c r="CB33" s="15">
        <f>SUMIFS('Resource Annual'!$M:$M,'Resource Annual'!$D:$D,$AL$2,'Resource Annual'!$B:$B,CB$4,'Resource Annual'!$J:$J,$AL33)</f>
        <v>0</v>
      </c>
      <c r="CC33" s="15">
        <f>SUMIFS('Resource Annual'!$M:$M,'Resource Annual'!$D:$D,$AL$2,'Resource Annual'!$B:$B,CC$4,'Resource Annual'!$J:$J,$AL33)</f>
        <v>250</v>
      </c>
      <c r="CD33" s="15">
        <f>SUMIFS('Area Annual'!F:F,'Area Annual'!E:E,AL33,'Area Annual'!A:A,$AL$2)</f>
        <v>881.71002197265602</v>
      </c>
    </row>
    <row r="34" spans="38:82" ht="16.5" x14ac:dyDescent="0.5">
      <c r="AL34" s="48">
        <v>2050</v>
      </c>
      <c r="AM34" s="15">
        <f>SUMIFS('Area Annual'!M:M,'Area Annual'!A:A,$AL$2,'Area Annual'!E:E,AL34)</f>
        <v>5384.4817810058603</v>
      </c>
      <c r="AN34" s="15">
        <f>SUMIFS('Resource Annual'!$O:$O,'Resource Annual'!$D:$D,$AL$2,'Resource Annual'!$A:$A,AN$4,'Resource Annual'!$J:$J,$AL34)</f>
        <v>0</v>
      </c>
      <c r="AO34" s="15">
        <f>SUMIFS('Resource Annual'!$O:$O,'Resource Annual'!$D:$D,$AL$2,'Resource Annual'!$A:$A,AO$4,'Resource Annual'!$J:$J,$AL34)</f>
        <v>0</v>
      </c>
      <c r="AP34" s="15">
        <f>SUMIFS('Resource Annual'!$O:$O,'Resource Annual'!$D:$D,$AL$2,'Resource Annual'!$A:$A,AP$4,'Resource Annual'!$J:$J,$AL34)</f>
        <v>0</v>
      </c>
      <c r="AQ34" s="15">
        <f>SUMIFS('Resource Annual'!$O:$O,'Resource Annual'!$D:$D,$AL$2,'Resource Annual'!$A:$A,AQ$4,'Resource Annual'!$J:$J,$AL34)</f>
        <v>0</v>
      </c>
      <c r="AR34" s="15">
        <f>SUMIFS('Resource Annual'!$O:$O,'Resource Annual'!$D:$D,$AL$2,'Resource Annual'!$A:$A,AR$4,'Resource Annual'!$J:$J,$AL34)</f>
        <v>0</v>
      </c>
      <c r="AS34" s="15">
        <f>SUMIFS('Resource Annual'!$O:$O,'Resource Annual'!$D:$D,$AL$2,'Resource Annual'!$A:$A,AS$4,'Resource Annual'!$J:$J,$AL34)</f>
        <v>0</v>
      </c>
      <c r="AT34" s="15">
        <f>SUMIFS('Resource Annual'!$O:$O,'Resource Annual'!$D:$D,$AL$2,'Resource Annual'!$A:$A,AT$4,'Resource Annual'!$J:$J,$AL34)</f>
        <v>4674.6477215290042</v>
      </c>
      <c r="AU34" s="15">
        <f>SUMIFS('Resource Annual'!$O:$O,'Resource Annual'!$D:$D,$AL$2,'Resource Annual'!$A:$A,AU$4,'Resource Annual'!$J:$J,$AL34)</f>
        <v>0</v>
      </c>
      <c r="AV34" s="15">
        <f>SUMIFS('Resource Annual'!$O:$O,'Resource Annual'!$D:$D,$AL$2,'Resource Annual'!$A:$A,AV$4,'Resource Annual'!$J:$J,$AL34)</f>
        <v>0</v>
      </c>
      <c r="AW34" s="15">
        <f>SUMIFS('Resource Annual'!$O:$O,'Resource Annual'!$D:$D,$AL$2,'Resource Annual'!$A:$A,AW$4,'Resource Annual'!$J:$J,$AL34)</f>
        <v>0</v>
      </c>
      <c r="AX34" s="15">
        <f t="shared" si="3"/>
        <v>709.83363151551021</v>
      </c>
      <c r="AY34" s="15">
        <f t="shared" si="1"/>
        <v>709.83363151551021</v>
      </c>
      <c r="AZ34" s="36">
        <f>SUMIFS('Area Annual'!$N:$N,'Area Annual'!$A:$A,$AL$2,'Area Annual'!$E:$E,$AL34,'Area Annual'!$D:$D,"KPCO")</f>
        <v>2379.9429626464798</v>
      </c>
      <c r="BA34" s="36">
        <f>SUMIFS('Area Annual'!$O:$O,'Area Annual'!$A:$A,$AL$2,'Area Annual'!$E:$E,$AL34,'Area Annual'!$D:$D,"KPCO")</f>
        <v>3089.77659416199</v>
      </c>
      <c r="BC34" s="15">
        <f>SUMIFS('Resource Annual'!$L:$L,'Resource Annual'!$D:$D,$AL$2,'Resource Annual'!$B:$B,BC$4,'Resource Annual'!$J:$J,$AL34)</f>
        <v>0</v>
      </c>
      <c r="BD34" s="15">
        <f>SUMIFS('Resource Annual'!$L:$L,'Resource Annual'!$D:$D,$AL$2,'Resource Annual'!$B:$B,BD$4,'Resource Annual'!$J:$J,$AL34)</f>
        <v>0</v>
      </c>
      <c r="BE34" s="15">
        <f>SUMIFS('Resource Annual'!$L:$L,'Resource Annual'!$D:$D,$AL$2,'Resource Annual'!$B:$B,BE$4,'Resource Annual'!$J:$J,$AL34)</f>
        <v>125</v>
      </c>
      <c r="BF34" s="15">
        <f>SUMIFS('Resource Annual'!$L:$L,'Resource Annual'!$D:$D,$AL$2,'Resource Annual'!$B:$B,BF$4,'Resource Annual'!$J:$J,$AL34)</f>
        <v>0</v>
      </c>
      <c r="BG34" s="15">
        <f>SUMIFS('Resource Annual'!$L:$L,'Resource Annual'!$D:$D,$AL$2,'Resource Annual'!$B:$B,BG$4,'Resource Annual'!$J:$J,$AL34)</f>
        <v>0</v>
      </c>
      <c r="BH34" s="15">
        <f>SUMIFS('Resource Annual'!$L:$L,'Resource Annual'!$D:$D,$AL$2,'Resource Annual'!$B:$B,BH$4,'Resource Annual'!$J:$J,$AL34)</f>
        <v>0</v>
      </c>
      <c r="BI34" s="15">
        <f>SUMIFS('Resource Annual'!$L:$L,'Resource Annual'!$D:$D,$AL$2,'Resource Annual'!$B:$B,BI$4,'Resource Annual'!$J:$J,$AL34)</f>
        <v>2240</v>
      </c>
      <c r="BJ34" s="15">
        <f>SUMIFS('Resource Annual'!$L:$L,'Resource Annual'!$D:$D,$AL$2,'Resource Annual'!$B:$B,BJ$4,'Resource Annual'!$J:$J,$AL34)</f>
        <v>0</v>
      </c>
      <c r="BK34" s="15">
        <f>SUMIFS('Resource Annual'!$L:$L,'Resource Annual'!$D:$D,$AL$2,'Resource Annual'!$B:$B,BK$4,'Resource Annual'!$J:$J,$AL34)</f>
        <v>0</v>
      </c>
      <c r="BL34" s="15">
        <f>SUMIFS('Resource Annual'!$L:$L,'Resource Annual'!$D:$D,$AL$2,'Resource Annual'!$B:$B,BL$4,'Resource Annual'!$J:$J,$AL34)</f>
        <v>0</v>
      </c>
      <c r="BM34" s="15">
        <f>SUMIFS('Resource Annual'!$L:$L,'Resource Annual'!$D:$D,$AL$2,'Resource Annual'!$B:$B,BM$4,'Resource Annual'!$J:$J,$AL34)</f>
        <v>0</v>
      </c>
      <c r="BN34" s="15">
        <f>SUMIFS('Resource Annual'!$L:$L,'Resource Annual'!$D:$D,$AL$2,'Resource Annual'!$B:$B,BN$4,'Resource Annual'!$J:$J,$AL34)</f>
        <v>36</v>
      </c>
      <c r="BO34" s="15">
        <f>SUMIFS('Resource Annual'!$L:$L,'Resource Annual'!$D:$D,$AL$2,'Resource Annual'!$B:$B,BO$4,'Resource Annual'!$J:$J,$AL34)</f>
        <v>200</v>
      </c>
      <c r="BQ34" s="15">
        <f>SUMIFS('Resource Annual'!$M:$M,'Resource Annual'!$D:$D,$AL$2,'Resource Annual'!$B:$B,BQ$4,'Resource Annual'!$J:$J,$AL34)</f>
        <v>0</v>
      </c>
      <c r="BR34" s="15">
        <f>SUMIFS('Resource Annual'!$M:$M,'Resource Annual'!$D:$D,$AL$2,'Resource Annual'!$B:$B,BR$4,'Resource Annual'!$J:$J,$AL34)</f>
        <v>0</v>
      </c>
      <c r="BS34" s="15">
        <f>SUMIFS('Resource Annual'!$M:$M,'Resource Annual'!$D:$D,$AL$2,'Resource Annual'!$B:$B,BS$4,'Resource Annual'!$J:$J,$AL34)</f>
        <v>125</v>
      </c>
      <c r="BT34" s="15">
        <f>SUMIFS('Resource Annual'!$M:$M,'Resource Annual'!$D:$D,$AL$2,'Resource Annual'!$B:$B,BT$4,'Resource Annual'!$J:$J,$AL34)</f>
        <v>0</v>
      </c>
      <c r="BU34" s="15">
        <f>SUMIFS('Resource Annual'!$M:$M,'Resource Annual'!$D:$D,$AL$2,'Resource Annual'!$B:$B,BU$4,'Resource Annual'!$J:$J,$AL34)</f>
        <v>0</v>
      </c>
      <c r="BV34" s="15">
        <f>SUMIFS('Resource Annual'!$M:$M,'Resource Annual'!$D:$D,$AL$2,'Resource Annual'!$B:$B,BV$4,'Resource Annual'!$J:$J,$AL34)</f>
        <v>0</v>
      </c>
      <c r="BW34" s="15">
        <f>SUMIFS('Resource Annual'!$M:$M,'Resource Annual'!$D:$D,$AL$2,'Resource Annual'!$B:$B,BW$4,'Resource Annual'!$J:$J,$AL34)</f>
        <v>641.80001020431564</v>
      </c>
      <c r="BX34" s="15">
        <f>SUMIFS('Resource Annual'!$M:$M,'Resource Annual'!$D:$D,$AL$2,'Resource Annual'!$B:$B,BX$4,'Resource Annual'!$J:$J,$AL34)</f>
        <v>0</v>
      </c>
      <c r="BY34" s="15">
        <f>SUMIFS('Resource Annual'!$M:$M,'Resource Annual'!$D:$D,$AL$2,'Resource Annual'!$B:$B,BY$4,'Resource Annual'!$J:$J,$AL34)</f>
        <v>0</v>
      </c>
      <c r="BZ34" s="15">
        <f>SUMIFS('Resource Annual'!$M:$M,'Resource Annual'!$D:$D,$AL$2,'Resource Annual'!$B:$B,BZ$4,'Resource Annual'!$J:$J,$AL34)</f>
        <v>0</v>
      </c>
      <c r="CA34" s="15">
        <f>SUMIFS('Resource Annual'!$M:$M,'Resource Annual'!$D:$D,$AL$2,'Resource Annual'!$B:$B,CA$4,'Resource Annual'!$J:$J,$AL34)</f>
        <v>0</v>
      </c>
      <c r="CB34" s="15">
        <f>SUMIFS('Resource Annual'!$M:$M,'Resource Annual'!$D:$D,$AL$2,'Resource Annual'!$B:$B,CB$4,'Resource Annual'!$J:$J,$AL34)</f>
        <v>28.800001144409201</v>
      </c>
      <c r="CC34" s="15">
        <f>SUMIFS('Resource Annual'!$M:$M,'Resource Annual'!$D:$D,$AL$2,'Resource Annual'!$B:$B,CC$4,'Resource Annual'!$J:$J,$AL34)</f>
        <v>200</v>
      </c>
      <c r="CD34" s="15">
        <f>SUMIFS('Area Annual'!F:F,'Area Annual'!E:E,AL34,'Area Annual'!A:A,$AL$2)</f>
        <v>880.59002685546898</v>
      </c>
    </row>
    <row r="35" spans="38:82" ht="16.5" x14ac:dyDescent="0.5">
      <c r="AL35" s="24" t="s">
        <v>140</v>
      </c>
      <c r="AM35" s="23">
        <f t="shared" ref="AM35:AX35" si="6">SUM(AM5:AM34)</f>
        <v>165239.21276855472</v>
      </c>
      <c r="AN35" s="23">
        <f t="shared" si="6"/>
        <v>0</v>
      </c>
      <c r="AO35" s="23">
        <f t="shared" si="6"/>
        <v>50708.168132781997</v>
      </c>
      <c r="AP35" s="23">
        <f t="shared" si="6"/>
        <v>2765.4394912719727</v>
      </c>
      <c r="AQ35" s="23">
        <f t="shared" si="6"/>
        <v>0</v>
      </c>
      <c r="AR35" s="23">
        <f t="shared" si="6"/>
        <v>0</v>
      </c>
      <c r="AS35" s="23">
        <f t="shared" si="6"/>
        <v>0</v>
      </c>
      <c r="AT35" s="23">
        <f t="shared" si="6"/>
        <v>82474.624659061432</v>
      </c>
      <c r="AU35" s="23">
        <f t="shared" si="6"/>
        <v>0</v>
      </c>
      <c r="AV35" s="23">
        <f t="shared" si="6"/>
        <v>0</v>
      </c>
      <c r="AW35" s="23">
        <f t="shared" si="6"/>
        <v>0</v>
      </c>
      <c r="AX35" s="23">
        <f t="shared" si="6"/>
        <v>29291.002289265354</v>
      </c>
      <c r="AY35" s="23"/>
      <c r="AZ35" s="37">
        <f>SUM(AZ5:AZ34)</f>
        <v>44510.816840659849</v>
      </c>
      <c r="BA35" s="37">
        <f>SUM(BA5:BA34)</f>
        <v>73801.819129925207</v>
      </c>
      <c r="BC35" s="23">
        <f t="shared" ref="BC35:BN35" si="7">SUM(BC5:BC34)</f>
        <v>0</v>
      </c>
      <c r="BD35" s="23">
        <f t="shared" si="7"/>
        <v>16189</v>
      </c>
      <c r="BE35" s="23">
        <f t="shared" si="7"/>
        <v>5450</v>
      </c>
      <c r="BF35" s="23">
        <f t="shared" si="7"/>
        <v>0</v>
      </c>
      <c r="BG35" s="23">
        <f t="shared" si="7"/>
        <v>0</v>
      </c>
      <c r="BH35" s="23">
        <f t="shared" si="7"/>
        <v>0</v>
      </c>
      <c r="BI35" s="23">
        <f t="shared" si="7"/>
        <v>37320</v>
      </c>
      <c r="BJ35" s="23">
        <f t="shared" si="7"/>
        <v>0</v>
      </c>
      <c r="BK35" s="23">
        <f t="shared" si="7"/>
        <v>0</v>
      </c>
      <c r="BL35" s="23">
        <f t="shared" si="7"/>
        <v>0</v>
      </c>
      <c r="BM35" s="23">
        <f t="shared" si="7"/>
        <v>0</v>
      </c>
      <c r="BN35" s="23">
        <f t="shared" si="7"/>
        <v>36</v>
      </c>
      <c r="BO35" s="23">
        <f t="shared" ref="BO35" si="8">SUM(BO5:BO34)</f>
        <v>2600</v>
      </c>
      <c r="BP35" s="23"/>
      <c r="BQ35" s="23"/>
      <c r="BR35" s="23"/>
      <c r="BS35" s="23"/>
      <c r="CC35" s="23"/>
    </row>
  </sheetData>
  <mergeCells count="3">
    <mergeCell ref="AN3:AW3"/>
    <mergeCell ref="BC3:BN3"/>
    <mergeCell ref="BQ3:CB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93C2997-199B-405A-A352-96A788A17F9E}">
          <x14:formula1>
            <xm:f>'Scenario Info'!$B$2:$B$5</xm:f>
          </x14:formula1>
          <xm:sqref>AL2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266BE-745A-477E-8EAD-1AF9E2531D9E}">
  <sheetPr>
    <tabColor theme="7" tint="0.59999389629810485"/>
  </sheetPr>
  <dimension ref="B2:CD35"/>
  <sheetViews>
    <sheetView topLeftCell="D7" zoomScale="70" zoomScaleNormal="70" workbookViewId="0">
      <selection activeCell="BH24" sqref="A24:XFD24"/>
    </sheetView>
  </sheetViews>
  <sheetFormatPr defaultColWidth="8.77734375" defaultRowHeight="18" x14ac:dyDescent="0.5"/>
  <cols>
    <col min="1" max="37" width="2.6640625" style="48" customWidth="1"/>
    <col min="38" max="38" width="15.5546875" style="48" bestFit="1" customWidth="1"/>
    <col min="39" max="39" width="10.77734375" style="48" bestFit="1" customWidth="1"/>
    <col min="40" max="40" width="10.109375" style="48" customWidth="1"/>
    <col min="41" max="42" width="9.109375" style="48" bestFit="1" customWidth="1"/>
    <col min="43" max="43" width="8.44140625" style="48" customWidth="1"/>
    <col min="44" max="44" width="9" style="48" bestFit="1" customWidth="1"/>
    <col min="45" max="45" width="8" style="48" bestFit="1" customWidth="1"/>
    <col min="46" max="46" width="9.109375" style="48" bestFit="1" customWidth="1"/>
    <col min="47" max="47" width="8.21875" style="48" bestFit="1" customWidth="1"/>
    <col min="48" max="48" width="15.88671875" style="48" bestFit="1" customWidth="1"/>
    <col min="49" max="49" width="16.44140625" style="48" bestFit="1" customWidth="1"/>
    <col min="50" max="50" width="16.44140625" style="48" customWidth="1"/>
    <col min="51" max="51" width="25.77734375" style="48" bestFit="1" customWidth="1"/>
    <col min="52" max="53" width="16.44140625" style="33" customWidth="1"/>
    <col min="54" max="54" width="2.6640625" style="48" customWidth="1"/>
    <col min="55" max="56" width="8.77734375" style="48"/>
    <col min="57" max="57" width="9.109375" style="48" bestFit="1" customWidth="1"/>
    <col min="58" max="60" width="8.77734375" style="48"/>
    <col min="61" max="61" width="12.5546875" style="48" bestFit="1" customWidth="1"/>
    <col min="62" max="62" width="9.77734375" style="48" bestFit="1" customWidth="1"/>
    <col min="63" max="63" width="15.88671875" style="48" bestFit="1" customWidth="1"/>
    <col min="64" max="64" width="15.5546875" style="48" bestFit="1" customWidth="1"/>
    <col min="65" max="65" width="15.33203125" style="48" bestFit="1" customWidth="1"/>
    <col min="66" max="66" width="16.33203125" style="48" bestFit="1" customWidth="1"/>
    <col min="67" max="67" width="16.33203125" style="119" customWidth="1"/>
    <col min="68" max="68" width="2.6640625" style="48" customWidth="1"/>
    <col min="69" max="80" width="8.77734375" style="48"/>
    <col min="81" max="81" width="16.33203125" style="119" customWidth="1"/>
    <col min="82" max="16384" width="8.77734375" style="48"/>
  </cols>
  <sheetData>
    <row r="2" spans="2:82" ht="21" x14ac:dyDescent="0.6">
      <c r="AL2" s="16" t="s">
        <v>408</v>
      </c>
      <c r="AM2" s="16"/>
    </row>
    <row r="3" spans="2:82" ht="16.5" x14ac:dyDescent="0.5">
      <c r="B3" s="48" t="s">
        <v>11</v>
      </c>
      <c r="AN3" s="192" t="s">
        <v>11</v>
      </c>
      <c r="AO3" s="192"/>
      <c r="AP3" s="192"/>
      <c r="AQ3" s="192"/>
      <c r="AR3" s="192"/>
      <c r="AS3" s="192"/>
      <c r="AT3" s="192"/>
      <c r="AU3" s="192"/>
      <c r="AV3" s="192"/>
      <c r="AW3" s="192"/>
      <c r="AX3" s="102"/>
      <c r="AY3" s="102"/>
      <c r="AZ3" s="34"/>
      <c r="BA3" s="34"/>
      <c r="BC3" s="192" t="s">
        <v>8</v>
      </c>
      <c r="BD3" s="192"/>
      <c r="BE3" s="192"/>
      <c r="BF3" s="192"/>
      <c r="BG3" s="192"/>
      <c r="BH3" s="192"/>
      <c r="BI3" s="192"/>
      <c r="BJ3" s="192"/>
      <c r="BK3" s="192"/>
      <c r="BL3" s="192"/>
      <c r="BM3" s="192"/>
      <c r="BN3" s="192"/>
      <c r="BO3" s="120"/>
      <c r="BQ3" s="192" t="s">
        <v>9</v>
      </c>
      <c r="BR3" s="192"/>
      <c r="BS3" s="192"/>
      <c r="BT3" s="192"/>
      <c r="BU3" s="192"/>
      <c r="BV3" s="192"/>
      <c r="BW3" s="192"/>
      <c r="BX3" s="192"/>
      <c r="BY3" s="192"/>
      <c r="BZ3" s="192"/>
      <c r="CA3" s="192"/>
      <c r="CB3" s="192"/>
      <c r="CC3" s="120"/>
    </row>
    <row r="4" spans="2:82" s="46" customFormat="1" ht="16.5" x14ac:dyDescent="0.5">
      <c r="AM4" s="46" t="s">
        <v>163</v>
      </c>
      <c r="AN4" s="46" t="s">
        <v>62</v>
      </c>
      <c r="AO4" s="46" t="s">
        <v>63</v>
      </c>
      <c r="AP4" s="46" t="s">
        <v>52</v>
      </c>
      <c r="AQ4" s="46" t="s">
        <v>64</v>
      </c>
      <c r="AR4" s="46" t="s">
        <v>65</v>
      </c>
      <c r="AS4" s="46" t="s">
        <v>66</v>
      </c>
      <c r="AT4" s="46" t="s">
        <v>68</v>
      </c>
      <c r="AU4" s="46" t="s">
        <v>67</v>
      </c>
      <c r="AV4" s="46" t="s">
        <v>69</v>
      </c>
      <c r="AW4" s="46" t="s">
        <v>53</v>
      </c>
      <c r="AX4" s="46" t="s">
        <v>162</v>
      </c>
      <c r="AY4" s="46" t="s">
        <v>313</v>
      </c>
      <c r="AZ4" s="35" t="s">
        <v>158</v>
      </c>
      <c r="BA4" s="35" t="s">
        <v>157</v>
      </c>
      <c r="BC4" s="46" t="s">
        <v>62</v>
      </c>
      <c r="BD4" s="46" t="s">
        <v>63</v>
      </c>
      <c r="BE4" s="46" t="s">
        <v>52</v>
      </c>
      <c r="BF4" s="46" t="s">
        <v>64</v>
      </c>
      <c r="BG4" s="46" t="s">
        <v>65</v>
      </c>
      <c r="BH4" s="46" t="s">
        <v>66</v>
      </c>
      <c r="BI4" s="46" t="s">
        <v>54</v>
      </c>
      <c r="BJ4" s="46" t="s">
        <v>55</v>
      </c>
      <c r="BK4" s="46" t="s">
        <v>69</v>
      </c>
      <c r="BL4" s="46" t="s">
        <v>56</v>
      </c>
      <c r="BM4" s="46" t="s">
        <v>70</v>
      </c>
      <c r="BN4" s="46" t="s">
        <v>53</v>
      </c>
      <c r="BO4" s="46" t="s">
        <v>404</v>
      </c>
      <c r="BQ4" s="46" t="s">
        <v>62</v>
      </c>
      <c r="BR4" s="46" t="s">
        <v>63</v>
      </c>
      <c r="BS4" s="46" t="s">
        <v>52</v>
      </c>
      <c r="BT4" s="46" t="s">
        <v>64</v>
      </c>
      <c r="BU4" s="46" t="s">
        <v>65</v>
      </c>
      <c r="BV4" s="46" t="s">
        <v>66</v>
      </c>
      <c r="BW4" s="46" t="s">
        <v>54</v>
      </c>
      <c r="BX4" s="46" t="s">
        <v>55</v>
      </c>
      <c r="BY4" s="46" t="s">
        <v>69</v>
      </c>
      <c r="BZ4" s="46" t="s">
        <v>56</v>
      </c>
      <c r="CA4" s="46" t="s">
        <v>70</v>
      </c>
      <c r="CB4" s="46" t="s">
        <v>53</v>
      </c>
      <c r="CC4" s="46" t="s">
        <v>404</v>
      </c>
      <c r="CD4" s="46" t="s">
        <v>168</v>
      </c>
    </row>
    <row r="5" spans="2:82" ht="16.5" x14ac:dyDescent="0.5">
      <c r="AL5" s="48">
        <v>2021</v>
      </c>
      <c r="AM5" s="15">
        <f>SUMIFS('Area Annual'!M:M,'Area Annual'!A:A,$AL$2,'Area Annual'!E:E,AL5)</f>
        <v>5586.1985473632803</v>
      </c>
      <c r="AN5" s="15">
        <f>SUMIFS('Resource Annual'!$O:$O,'Resource Annual'!$D:$D,$AL$2,'Resource Annual'!$A:$A,AN$4,'Resource Annual'!$J:$J,$AL5)</f>
        <v>0</v>
      </c>
      <c r="AO5" s="15">
        <f>SUMIFS('Resource Annual'!$O:$O,'Resource Annual'!$D:$D,$AL$2,'Resource Annual'!$A:$A,AO$4,'Resource Annual'!$J:$J,$AL5)</f>
        <v>4018.2993125915459</v>
      </c>
      <c r="AP5" s="15">
        <f>SUMIFS('Resource Annual'!$O:$O,'Resource Annual'!$D:$D,$AL$2,'Resource Annual'!$A:$A,AP$4,'Resource Annual'!$J:$J,$AL5)</f>
        <v>190.83677673339801</v>
      </c>
      <c r="AQ5" s="15">
        <f>SUMIFS('Resource Annual'!$O:$O,'Resource Annual'!$D:$D,$AL$2,'Resource Annual'!$A:$A,AQ$4,'Resource Annual'!$J:$J,$AL5)</f>
        <v>0</v>
      </c>
      <c r="AR5" s="15">
        <f>SUMIFS('Resource Annual'!$O:$O,'Resource Annual'!$D:$D,$AL$2,'Resource Annual'!$A:$A,AR$4,'Resource Annual'!$J:$J,$AL5)</f>
        <v>0</v>
      </c>
      <c r="AS5" s="15">
        <f>SUMIFS('Resource Annual'!$O:$O,'Resource Annual'!$D:$D,$AL$2,'Resource Annual'!$A:$A,AS$4,'Resource Annual'!$J:$J,$AL5)</f>
        <v>0</v>
      </c>
      <c r="AT5" s="15">
        <f>SUMIFS('Resource Annual'!$O:$O,'Resource Annual'!$D:$D,$AL$2,'Resource Annual'!$A:$A,AT$4,'Resource Annual'!$J:$J,$AL5)</f>
        <v>0</v>
      </c>
      <c r="AU5" s="15">
        <f>SUMIFS('Resource Annual'!$O:$O,'Resource Annual'!$D:$D,$AL$2,'Resource Annual'!$A:$A,AU$4,'Resource Annual'!$J:$J,$AL5)</f>
        <v>0</v>
      </c>
      <c r="AV5" s="15">
        <f>SUMIFS('Resource Annual'!$O:$O,'Resource Annual'!$D:$D,$AL$2,'Resource Annual'!$A:$A,AV$4,'Resource Annual'!$J:$J,$AL5)</f>
        <v>0</v>
      </c>
      <c r="AW5" s="15">
        <f>SUMIFS('Resource Annual'!$O:$O,'Resource Annual'!$D:$D,$AL$2,'Resource Annual'!$A:$A,AW$4,'Resource Annual'!$J:$J,$AL5)</f>
        <v>0</v>
      </c>
      <c r="AX5" s="15">
        <f t="shared" ref="AX5:AX23" si="0">BA5-AZ5</f>
        <v>1377.0630683898889</v>
      </c>
      <c r="AY5" s="15">
        <f>IF(AX5&gt;0,AX5,0)</f>
        <v>1377.0630683898889</v>
      </c>
      <c r="AZ5" s="36">
        <f>SUMIFS('Area Annual'!$N:$N,'Area Annual'!$A:$A,$AL$2,'Area Annual'!$E:$E,$AL5,'Area Annual'!$D:$D,"KPCO")</f>
        <v>232.27867175266101</v>
      </c>
      <c r="BA5" s="36">
        <f>SUMIFS('Area Annual'!$O:$O,'Area Annual'!$A:$A,$AL$2,'Area Annual'!$E:$E,$AL5,'Area Annual'!$D:$D,"KPCO")</f>
        <v>1609.34174014255</v>
      </c>
      <c r="BC5" s="15">
        <f>SUMIFS('Resource Annual'!$L:$L,'Resource Annual'!$D:$D,$AL$2,'Resource Annual'!$B:$B,BC$4,'Resource Annual'!$J:$J,$AL5)</f>
        <v>0</v>
      </c>
      <c r="BD5" s="15">
        <f>SUMIFS('Resource Annual'!$L:$L,'Resource Annual'!$D:$D,$AL$2,'Resource Annual'!$B:$B,BD$4,'Resource Annual'!$J:$J,$AL5)</f>
        <v>1172</v>
      </c>
      <c r="BE5" s="15">
        <f>SUMIFS('Resource Annual'!$L:$L,'Resource Annual'!$D:$D,$AL$2,'Resource Annual'!$B:$B,BE$4,'Resource Annual'!$J:$J,$AL5)</f>
        <v>295</v>
      </c>
      <c r="BF5" s="15">
        <f>SUMIFS('Resource Annual'!$L:$L,'Resource Annual'!$D:$D,$AL$2,'Resource Annual'!$B:$B,BF$4,'Resource Annual'!$J:$J,$AL5)</f>
        <v>0</v>
      </c>
      <c r="BG5" s="15">
        <f>SUMIFS('Resource Annual'!$L:$L,'Resource Annual'!$D:$D,$AL$2,'Resource Annual'!$B:$B,BG$4,'Resource Annual'!$J:$J,$AL5)</f>
        <v>0</v>
      </c>
      <c r="BH5" s="15">
        <f>SUMIFS('Resource Annual'!$L:$L,'Resource Annual'!$D:$D,$AL$2,'Resource Annual'!$B:$B,BH$4,'Resource Annual'!$J:$J,$AL5)</f>
        <v>0</v>
      </c>
      <c r="BI5" s="15">
        <f>SUMIFS('Resource Annual'!$L:$L,'Resource Annual'!$D:$D,$AL$2,'Resource Annual'!$B:$B,BI$4,'Resource Annual'!$J:$J,$AL5)</f>
        <v>0</v>
      </c>
      <c r="BJ5" s="15">
        <f>SUMIFS('Resource Annual'!$L:$L,'Resource Annual'!$D:$D,$AL$2,'Resource Annual'!$B:$B,BJ$4,'Resource Annual'!$J:$J,$AL5)</f>
        <v>0</v>
      </c>
      <c r="BK5" s="15">
        <f>SUMIFS('Resource Annual'!$L:$L,'Resource Annual'!$D:$D,$AL$2,'Resource Annual'!$B:$B,BK$4,'Resource Annual'!$J:$J,$AL5)</f>
        <v>0</v>
      </c>
      <c r="BL5" s="15">
        <f>SUMIFS('Resource Annual'!$L:$L,'Resource Annual'!$D:$D,$AL$2,'Resource Annual'!$B:$B,BL$4,'Resource Annual'!$J:$J,$AL5)</f>
        <v>0</v>
      </c>
      <c r="BM5" s="15">
        <f>SUMIFS('Resource Annual'!$L:$L,'Resource Annual'!$D:$D,$AL$2,'Resource Annual'!$B:$B,BM$4,'Resource Annual'!$J:$J,$AL5)</f>
        <v>0</v>
      </c>
      <c r="BN5" s="15">
        <f>SUMIFS('Resource Annual'!$L:$L,'Resource Annual'!$D:$D,$AL$2,'Resource Annual'!$B:$B,BN$4,'Resource Annual'!$J:$J,$AL5)</f>
        <v>0</v>
      </c>
      <c r="BO5" s="15">
        <f>SUMIFS('Resource Annual'!$L:$L,'Resource Annual'!$D:$D,$AL$2,'Resource Annual'!$B:$B,BO$4,'Resource Annual'!$J:$J,$AL5)</f>
        <v>0</v>
      </c>
      <c r="BQ5" s="15">
        <f>SUMIFS('Resource Annual'!$M:$M,'Resource Annual'!$D:$D,$AL$2,'Resource Annual'!$B:$B,BQ$4,'Resource Annual'!$J:$J,$AL5)</f>
        <v>0</v>
      </c>
      <c r="BR5" s="15">
        <f>SUMIFS('Resource Annual'!$M:$M,'Resource Annual'!$D:$D,$AL$2,'Resource Annual'!$B:$B,BR$4,'Resource Annual'!$J:$J,$AL5)</f>
        <v>1172</v>
      </c>
      <c r="BS5" s="15">
        <f>SUMIFS('Resource Annual'!$M:$M,'Resource Annual'!$D:$D,$AL$2,'Resource Annual'!$B:$B,BS$4,'Resource Annual'!$J:$J,$AL5)</f>
        <v>295</v>
      </c>
      <c r="BT5" s="15">
        <f>SUMIFS('Resource Annual'!$M:$M,'Resource Annual'!$D:$D,$AL$2,'Resource Annual'!$B:$B,BT$4,'Resource Annual'!$J:$J,$AL5)</f>
        <v>0</v>
      </c>
      <c r="BU5" s="15">
        <f>SUMIFS('Resource Annual'!$M:$M,'Resource Annual'!$D:$D,$AL$2,'Resource Annual'!$B:$B,BU$4,'Resource Annual'!$J:$J,$AL5)</f>
        <v>0</v>
      </c>
      <c r="BV5" s="15">
        <f>SUMIFS('Resource Annual'!$M:$M,'Resource Annual'!$D:$D,$AL$2,'Resource Annual'!$B:$B,BV$4,'Resource Annual'!$J:$J,$AL5)</f>
        <v>0</v>
      </c>
      <c r="BW5" s="15">
        <f>SUMIFS('Resource Annual'!$M:$M,'Resource Annual'!$D:$D,$AL$2,'Resource Annual'!$B:$B,BW$4,'Resource Annual'!$J:$J,$AL5)</f>
        <v>0</v>
      </c>
      <c r="BX5" s="15">
        <f>SUMIFS('Resource Annual'!$M:$M,'Resource Annual'!$D:$D,$AL$2,'Resource Annual'!$B:$B,BX$4,'Resource Annual'!$J:$J,$AL5)</f>
        <v>0</v>
      </c>
      <c r="BY5" s="15">
        <f>SUMIFS('Resource Annual'!$M:$M,'Resource Annual'!$D:$D,$AL$2,'Resource Annual'!$B:$B,BY$4,'Resource Annual'!$J:$J,$AL5)</f>
        <v>0</v>
      </c>
      <c r="BZ5" s="15">
        <f>SUMIFS('Resource Annual'!$M:$M,'Resource Annual'!$D:$D,$AL$2,'Resource Annual'!$B:$B,BZ$4,'Resource Annual'!$J:$J,$AL5)</f>
        <v>0</v>
      </c>
      <c r="CA5" s="15">
        <f>SUMIFS('Resource Annual'!$M:$M,'Resource Annual'!$D:$D,$AL$2,'Resource Annual'!$B:$B,CA$4,'Resource Annual'!$J:$J,$AL5)</f>
        <v>0</v>
      </c>
      <c r="CB5" s="15">
        <f>SUMIFS('Resource Annual'!$M:$M,'Resource Annual'!$D:$D,$AL$2,'Resource Annual'!$B:$B,CB$4,'Resource Annual'!$J:$J,$AL5)</f>
        <v>0</v>
      </c>
      <c r="CC5" s="15">
        <f>SUMIFS('Resource Annual'!$M:$M,'Resource Annual'!$D:$D,$AL$2,'Resource Annual'!$B:$B,CC$4,'Resource Annual'!$J:$J,$AL5)</f>
        <v>0</v>
      </c>
      <c r="CD5" s="15">
        <f>SUMIFS('Area Annual'!F:F,'Area Annual'!E:E,AL5,'Area Annual'!A:A,$AL$2)</f>
        <v>955.49041748046898</v>
      </c>
    </row>
    <row r="6" spans="2:82" ht="16.5" x14ac:dyDescent="0.5">
      <c r="AL6" s="48">
        <v>2022</v>
      </c>
      <c r="AM6" s="15">
        <f>SUMIFS('Area Annual'!M:M,'Area Annual'!A:A,$AL$2,'Area Annual'!E:E,AL6)</f>
        <v>5653.7536621093795</v>
      </c>
      <c r="AN6" s="15">
        <f>SUMIFS('Resource Annual'!$O:$O,'Resource Annual'!$D:$D,$AL$2,'Resource Annual'!$A:$A,AN$4,'Resource Annual'!$J:$J,$AL6)</f>
        <v>0</v>
      </c>
      <c r="AO6" s="15">
        <f>SUMIFS('Resource Annual'!$O:$O,'Resource Annual'!$D:$D,$AL$2,'Resource Annual'!$A:$A,AO$4,'Resource Annual'!$J:$J,$AL6)</f>
        <v>3086.4021987915044</v>
      </c>
      <c r="AP6" s="15">
        <f>SUMIFS('Resource Annual'!$O:$O,'Resource Annual'!$D:$D,$AL$2,'Resource Annual'!$A:$A,AP$4,'Resource Annual'!$J:$J,$AL6)</f>
        <v>377.33641815185501</v>
      </c>
      <c r="AQ6" s="15">
        <f>SUMIFS('Resource Annual'!$O:$O,'Resource Annual'!$D:$D,$AL$2,'Resource Annual'!$A:$A,AQ$4,'Resource Annual'!$J:$J,$AL6)</f>
        <v>0</v>
      </c>
      <c r="AR6" s="15">
        <f>SUMIFS('Resource Annual'!$O:$O,'Resource Annual'!$D:$D,$AL$2,'Resource Annual'!$A:$A,AR$4,'Resource Annual'!$J:$J,$AL6)</f>
        <v>0</v>
      </c>
      <c r="AS6" s="15">
        <f>SUMIFS('Resource Annual'!$O:$O,'Resource Annual'!$D:$D,$AL$2,'Resource Annual'!$A:$A,AS$4,'Resource Annual'!$J:$J,$AL6)</f>
        <v>0</v>
      </c>
      <c r="AT6" s="15">
        <f>SUMIFS('Resource Annual'!$O:$O,'Resource Annual'!$D:$D,$AL$2,'Resource Annual'!$A:$A,AT$4,'Resource Annual'!$J:$J,$AL6)</f>
        <v>0</v>
      </c>
      <c r="AU6" s="15">
        <f>SUMIFS('Resource Annual'!$O:$O,'Resource Annual'!$D:$D,$AL$2,'Resource Annual'!$A:$A,AU$4,'Resource Annual'!$J:$J,$AL6)</f>
        <v>0</v>
      </c>
      <c r="AV6" s="15">
        <f>SUMIFS('Resource Annual'!$O:$O,'Resource Annual'!$D:$D,$AL$2,'Resource Annual'!$A:$A,AV$4,'Resource Annual'!$J:$J,$AL6)</f>
        <v>0</v>
      </c>
      <c r="AW6" s="15">
        <f>SUMIFS('Resource Annual'!$O:$O,'Resource Annual'!$D:$D,$AL$2,'Resource Annual'!$A:$A,AW$4,'Resource Annual'!$J:$J,$AL6)</f>
        <v>0</v>
      </c>
      <c r="AX6" s="15">
        <f t="shared" si="0"/>
        <v>2190.0158004760697</v>
      </c>
      <c r="AY6" s="15">
        <f t="shared" ref="AY6:AY23" si="1">IF(AX6&gt;0,AX6,0)</f>
        <v>2190.0158004760697</v>
      </c>
      <c r="AZ6" s="36">
        <f>SUMIFS('Area Annual'!$N:$N,'Area Annual'!$A:$A,$AL$2,'Area Annual'!$E:$E,$AL6,'Area Annual'!$D:$D,"KPCO")</f>
        <v>132.92771923542</v>
      </c>
      <c r="BA6" s="36">
        <f>SUMIFS('Area Annual'!$O:$O,'Area Annual'!$A:$A,$AL$2,'Area Annual'!$E:$E,$AL6,'Area Annual'!$D:$D,"KPCO")</f>
        <v>2322.9435197114899</v>
      </c>
      <c r="BC6" s="15">
        <f>SUMIFS('Resource Annual'!$L:$L,'Resource Annual'!$D:$D,$AL$2,'Resource Annual'!$B:$B,BC$4,'Resource Annual'!$J:$J,$AL6)</f>
        <v>0</v>
      </c>
      <c r="BD6" s="15">
        <f>SUMIFS('Resource Annual'!$L:$L,'Resource Annual'!$D:$D,$AL$2,'Resource Annual'!$B:$B,BD$4,'Resource Annual'!$J:$J,$AL6)</f>
        <v>977</v>
      </c>
      <c r="BE6" s="15">
        <f>SUMIFS('Resource Annual'!$L:$L,'Resource Annual'!$D:$D,$AL$2,'Resource Annual'!$B:$B,BE$4,'Resource Annual'!$J:$J,$AL6)</f>
        <v>295</v>
      </c>
      <c r="BF6" s="15">
        <f>SUMIFS('Resource Annual'!$L:$L,'Resource Annual'!$D:$D,$AL$2,'Resource Annual'!$B:$B,BF$4,'Resource Annual'!$J:$J,$AL6)</f>
        <v>0</v>
      </c>
      <c r="BG6" s="15">
        <f>SUMIFS('Resource Annual'!$L:$L,'Resource Annual'!$D:$D,$AL$2,'Resource Annual'!$B:$B,BG$4,'Resource Annual'!$J:$J,$AL6)</f>
        <v>0</v>
      </c>
      <c r="BH6" s="15">
        <f>SUMIFS('Resource Annual'!$L:$L,'Resource Annual'!$D:$D,$AL$2,'Resource Annual'!$B:$B,BH$4,'Resource Annual'!$J:$J,$AL6)</f>
        <v>0</v>
      </c>
      <c r="BI6" s="15">
        <f>SUMIFS('Resource Annual'!$L:$L,'Resource Annual'!$D:$D,$AL$2,'Resource Annual'!$B:$B,BI$4,'Resource Annual'!$J:$J,$AL6)</f>
        <v>0</v>
      </c>
      <c r="BJ6" s="15">
        <f>SUMIFS('Resource Annual'!$L:$L,'Resource Annual'!$D:$D,$AL$2,'Resource Annual'!$B:$B,BJ$4,'Resource Annual'!$J:$J,$AL6)</f>
        <v>0</v>
      </c>
      <c r="BK6" s="15">
        <f>SUMIFS('Resource Annual'!$L:$L,'Resource Annual'!$D:$D,$AL$2,'Resource Annual'!$B:$B,BK$4,'Resource Annual'!$J:$J,$AL6)</f>
        <v>0</v>
      </c>
      <c r="BL6" s="15">
        <f>SUMIFS('Resource Annual'!$L:$L,'Resource Annual'!$D:$D,$AL$2,'Resource Annual'!$B:$B,BL$4,'Resource Annual'!$J:$J,$AL6)</f>
        <v>0</v>
      </c>
      <c r="BM6" s="15">
        <f>SUMIFS('Resource Annual'!$L:$L,'Resource Annual'!$D:$D,$AL$2,'Resource Annual'!$B:$B,BM$4,'Resource Annual'!$J:$J,$AL6)</f>
        <v>0</v>
      </c>
      <c r="BN6" s="15">
        <f>SUMIFS('Resource Annual'!$L:$L,'Resource Annual'!$D:$D,$AL$2,'Resource Annual'!$B:$B,BN$4,'Resource Annual'!$J:$J,$AL6)</f>
        <v>0</v>
      </c>
      <c r="BO6" s="15">
        <f>SUMIFS('Resource Annual'!$L:$L,'Resource Annual'!$D:$D,$AL$2,'Resource Annual'!$B:$B,BO$4,'Resource Annual'!$J:$J,$AL6)</f>
        <v>0</v>
      </c>
      <c r="BQ6" s="15">
        <f>SUMIFS('Resource Annual'!$M:$M,'Resource Annual'!$D:$D,$AL$2,'Resource Annual'!$B:$B,BQ$4,'Resource Annual'!$J:$J,$AL6)</f>
        <v>0</v>
      </c>
      <c r="BR6" s="15">
        <f>SUMIFS('Resource Annual'!$M:$M,'Resource Annual'!$D:$D,$AL$2,'Resource Annual'!$B:$B,BR$4,'Resource Annual'!$J:$J,$AL6)</f>
        <v>977</v>
      </c>
      <c r="BS6" s="15">
        <f>SUMIFS('Resource Annual'!$M:$M,'Resource Annual'!$D:$D,$AL$2,'Resource Annual'!$B:$B,BS$4,'Resource Annual'!$J:$J,$AL6)</f>
        <v>295</v>
      </c>
      <c r="BT6" s="15">
        <f>SUMIFS('Resource Annual'!$M:$M,'Resource Annual'!$D:$D,$AL$2,'Resource Annual'!$B:$B,BT$4,'Resource Annual'!$J:$J,$AL6)</f>
        <v>0</v>
      </c>
      <c r="BU6" s="15">
        <f>SUMIFS('Resource Annual'!$M:$M,'Resource Annual'!$D:$D,$AL$2,'Resource Annual'!$B:$B,BU$4,'Resource Annual'!$J:$J,$AL6)</f>
        <v>0</v>
      </c>
      <c r="BV6" s="15">
        <f>SUMIFS('Resource Annual'!$M:$M,'Resource Annual'!$D:$D,$AL$2,'Resource Annual'!$B:$B,BV$4,'Resource Annual'!$J:$J,$AL6)</f>
        <v>0</v>
      </c>
      <c r="BW6" s="15">
        <f>SUMIFS('Resource Annual'!$M:$M,'Resource Annual'!$D:$D,$AL$2,'Resource Annual'!$B:$B,BW$4,'Resource Annual'!$J:$J,$AL6)</f>
        <v>0</v>
      </c>
      <c r="BX6" s="15">
        <f>SUMIFS('Resource Annual'!$M:$M,'Resource Annual'!$D:$D,$AL$2,'Resource Annual'!$B:$B,BX$4,'Resource Annual'!$J:$J,$AL6)</f>
        <v>0</v>
      </c>
      <c r="BY6" s="15">
        <f>SUMIFS('Resource Annual'!$M:$M,'Resource Annual'!$D:$D,$AL$2,'Resource Annual'!$B:$B,BY$4,'Resource Annual'!$J:$J,$AL6)</f>
        <v>0</v>
      </c>
      <c r="BZ6" s="15">
        <f>SUMIFS('Resource Annual'!$M:$M,'Resource Annual'!$D:$D,$AL$2,'Resource Annual'!$B:$B,BZ$4,'Resource Annual'!$J:$J,$AL6)</f>
        <v>0</v>
      </c>
      <c r="CA6" s="15">
        <f>SUMIFS('Resource Annual'!$M:$M,'Resource Annual'!$D:$D,$AL$2,'Resource Annual'!$B:$B,CA$4,'Resource Annual'!$J:$J,$AL6)</f>
        <v>0</v>
      </c>
      <c r="CB6" s="15">
        <f>SUMIFS('Resource Annual'!$M:$M,'Resource Annual'!$D:$D,$AL$2,'Resource Annual'!$B:$B,CB$4,'Resource Annual'!$J:$J,$AL6)</f>
        <v>0</v>
      </c>
      <c r="CC6" s="15">
        <f>SUMIFS('Resource Annual'!$M:$M,'Resource Annual'!$D:$D,$AL$2,'Resource Annual'!$B:$B,CC$4,'Resource Annual'!$J:$J,$AL6)</f>
        <v>0</v>
      </c>
      <c r="CD6" s="15">
        <f>SUMIFS('Area Annual'!F:F,'Area Annual'!E:E,AL6,'Area Annual'!A:A,$AL$2)</f>
        <v>978.13079833984398</v>
      </c>
    </row>
    <row r="7" spans="2:82" ht="16.5" x14ac:dyDescent="0.5">
      <c r="AL7" s="48">
        <v>2023</v>
      </c>
      <c r="AM7" s="15">
        <f>SUMIFS('Area Annual'!M:M,'Area Annual'!A:A,$AL$2,'Area Annual'!E:E,AL7)</f>
        <v>5645.6453552246103</v>
      </c>
      <c r="AN7" s="15">
        <f>SUMIFS('Resource Annual'!$O:$O,'Resource Annual'!$D:$D,$AL$2,'Resource Annual'!$A:$A,AN$4,'Resource Annual'!$J:$J,$AL7)</f>
        <v>0</v>
      </c>
      <c r="AO7" s="15">
        <f>SUMIFS('Resource Annual'!$O:$O,'Resource Annual'!$D:$D,$AL$2,'Resource Annual'!$A:$A,AO$4,'Resource Annual'!$J:$J,$AL7)</f>
        <v>2249.9332199096698</v>
      </c>
      <c r="AP7" s="15">
        <f>SUMIFS('Resource Annual'!$O:$O,'Resource Annual'!$D:$D,$AL$2,'Resource Annual'!$A:$A,AP$4,'Resource Annual'!$J:$J,$AL7)</f>
        <v>472.75480651855497</v>
      </c>
      <c r="AQ7" s="15">
        <f>SUMIFS('Resource Annual'!$O:$O,'Resource Annual'!$D:$D,$AL$2,'Resource Annual'!$A:$A,AQ$4,'Resource Annual'!$J:$J,$AL7)</f>
        <v>0</v>
      </c>
      <c r="AR7" s="15">
        <f>SUMIFS('Resource Annual'!$O:$O,'Resource Annual'!$D:$D,$AL$2,'Resource Annual'!$A:$A,AR$4,'Resource Annual'!$J:$J,$AL7)</f>
        <v>0</v>
      </c>
      <c r="AS7" s="15">
        <f>SUMIFS('Resource Annual'!$O:$O,'Resource Annual'!$D:$D,$AL$2,'Resource Annual'!$A:$A,AS$4,'Resource Annual'!$J:$J,$AL7)</f>
        <v>0</v>
      </c>
      <c r="AT7" s="15">
        <f>SUMIFS('Resource Annual'!$O:$O,'Resource Annual'!$D:$D,$AL$2,'Resource Annual'!$A:$A,AT$4,'Resource Annual'!$J:$J,$AL7)</f>
        <v>232.79998588562</v>
      </c>
      <c r="AU7" s="15">
        <f>SUMIFS('Resource Annual'!$O:$O,'Resource Annual'!$D:$D,$AL$2,'Resource Annual'!$A:$A,AU$4,'Resource Annual'!$J:$J,$AL7)</f>
        <v>0</v>
      </c>
      <c r="AV7" s="15">
        <f>SUMIFS('Resource Annual'!$O:$O,'Resource Annual'!$D:$D,$AL$2,'Resource Annual'!$A:$A,AV$4,'Resource Annual'!$J:$J,$AL7)</f>
        <v>0</v>
      </c>
      <c r="AW7" s="15">
        <f>SUMIFS('Resource Annual'!$O:$O,'Resource Annual'!$D:$D,$AL$2,'Resource Annual'!$A:$A,AW$4,'Resource Annual'!$J:$J,$AL7)</f>
        <v>0</v>
      </c>
      <c r="AX7" s="15">
        <f t="shared" si="0"/>
        <v>2690.1571044921839</v>
      </c>
      <c r="AY7" s="15">
        <f t="shared" si="1"/>
        <v>2690.1571044921839</v>
      </c>
      <c r="AZ7" s="36">
        <f>SUMIFS('Area Annual'!$N:$N,'Area Annual'!$A:$A,$AL$2,'Area Annual'!$E:$E,$AL7,'Area Annual'!$D:$D,"KPCO")</f>
        <v>58.461619377136202</v>
      </c>
      <c r="BA7" s="36">
        <f>SUMIFS('Area Annual'!$O:$O,'Area Annual'!$A:$A,$AL$2,'Area Annual'!$E:$E,$AL7,'Area Annual'!$D:$D,"KPCO")</f>
        <v>2748.6187238693201</v>
      </c>
      <c r="BC7" s="15">
        <f>SUMIFS('Resource Annual'!$L:$L,'Resource Annual'!$D:$D,$AL$2,'Resource Annual'!$B:$B,BC$4,'Resource Annual'!$J:$J,$AL7)</f>
        <v>0</v>
      </c>
      <c r="BD7" s="15">
        <f>SUMIFS('Resource Annual'!$L:$L,'Resource Annual'!$D:$D,$AL$2,'Resource Annual'!$B:$B,BD$4,'Resource Annual'!$J:$J,$AL7)</f>
        <v>780</v>
      </c>
      <c r="BE7" s="15">
        <f>SUMIFS('Resource Annual'!$L:$L,'Resource Annual'!$D:$D,$AL$2,'Resource Annual'!$B:$B,BE$4,'Resource Annual'!$J:$J,$AL7)</f>
        <v>295</v>
      </c>
      <c r="BF7" s="15">
        <f>SUMIFS('Resource Annual'!$L:$L,'Resource Annual'!$D:$D,$AL$2,'Resource Annual'!$B:$B,BF$4,'Resource Annual'!$J:$J,$AL7)</f>
        <v>0</v>
      </c>
      <c r="BG7" s="15">
        <f>SUMIFS('Resource Annual'!$L:$L,'Resource Annual'!$D:$D,$AL$2,'Resource Annual'!$B:$B,BG$4,'Resource Annual'!$J:$J,$AL7)</f>
        <v>0</v>
      </c>
      <c r="BH7" s="15">
        <f>SUMIFS('Resource Annual'!$L:$L,'Resource Annual'!$D:$D,$AL$2,'Resource Annual'!$B:$B,BH$4,'Resource Annual'!$J:$J,$AL7)</f>
        <v>0</v>
      </c>
      <c r="BI7" s="15">
        <f>SUMIFS('Resource Annual'!$L:$L,'Resource Annual'!$D:$D,$AL$2,'Resource Annual'!$B:$B,BI$4,'Resource Annual'!$J:$J,$AL7)</f>
        <v>100</v>
      </c>
      <c r="BJ7" s="15">
        <f>SUMIFS('Resource Annual'!$L:$L,'Resource Annual'!$D:$D,$AL$2,'Resource Annual'!$B:$B,BJ$4,'Resource Annual'!$J:$J,$AL7)</f>
        <v>0</v>
      </c>
      <c r="BK7" s="15">
        <f>SUMIFS('Resource Annual'!$L:$L,'Resource Annual'!$D:$D,$AL$2,'Resource Annual'!$B:$B,BK$4,'Resource Annual'!$J:$J,$AL7)</f>
        <v>0</v>
      </c>
      <c r="BL7" s="15">
        <f>SUMIFS('Resource Annual'!$L:$L,'Resource Annual'!$D:$D,$AL$2,'Resource Annual'!$B:$B,BL$4,'Resource Annual'!$J:$J,$AL7)</f>
        <v>0</v>
      </c>
      <c r="BM7" s="15">
        <f>SUMIFS('Resource Annual'!$L:$L,'Resource Annual'!$D:$D,$AL$2,'Resource Annual'!$B:$B,BM$4,'Resource Annual'!$J:$J,$AL7)</f>
        <v>0</v>
      </c>
      <c r="BN7" s="15">
        <f>SUMIFS('Resource Annual'!$L:$L,'Resource Annual'!$D:$D,$AL$2,'Resource Annual'!$B:$B,BN$4,'Resource Annual'!$J:$J,$AL7)</f>
        <v>0</v>
      </c>
      <c r="BO7" s="15">
        <f>SUMIFS('Resource Annual'!$L:$L,'Resource Annual'!$D:$D,$AL$2,'Resource Annual'!$B:$B,BO$4,'Resource Annual'!$J:$J,$AL7)</f>
        <v>0</v>
      </c>
      <c r="BQ7" s="15">
        <f>SUMIFS('Resource Annual'!$M:$M,'Resource Annual'!$D:$D,$AL$2,'Resource Annual'!$B:$B,BQ$4,'Resource Annual'!$J:$J,$AL7)</f>
        <v>0</v>
      </c>
      <c r="BR7" s="15">
        <f>SUMIFS('Resource Annual'!$M:$M,'Resource Annual'!$D:$D,$AL$2,'Resource Annual'!$B:$B,BR$4,'Resource Annual'!$J:$J,$AL7)</f>
        <v>780</v>
      </c>
      <c r="BS7" s="15">
        <f>SUMIFS('Resource Annual'!$M:$M,'Resource Annual'!$D:$D,$AL$2,'Resource Annual'!$B:$B,BS$4,'Resource Annual'!$J:$J,$AL7)</f>
        <v>295</v>
      </c>
      <c r="BT7" s="15">
        <f>SUMIFS('Resource Annual'!$M:$M,'Resource Annual'!$D:$D,$AL$2,'Resource Annual'!$B:$B,BT$4,'Resource Annual'!$J:$J,$AL7)</f>
        <v>0</v>
      </c>
      <c r="BU7" s="15">
        <f>SUMIFS('Resource Annual'!$M:$M,'Resource Annual'!$D:$D,$AL$2,'Resource Annual'!$B:$B,BU$4,'Resource Annual'!$J:$J,$AL7)</f>
        <v>0</v>
      </c>
      <c r="BV7" s="15">
        <f>SUMIFS('Resource Annual'!$M:$M,'Resource Annual'!$D:$D,$AL$2,'Resource Annual'!$B:$B,BV$4,'Resource Annual'!$J:$J,$AL7)</f>
        <v>0</v>
      </c>
      <c r="BW7" s="15">
        <f>SUMIFS('Resource Annual'!$M:$M,'Resource Annual'!$D:$D,$AL$2,'Resource Annual'!$B:$B,BW$4,'Resource Annual'!$J:$J,$AL7)</f>
        <v>64</v>
      </c>
      <c r="BX7" s="15">
        <f>SUMIFS('Resource Annual'!$M:$M,'Resource Annual'!$D:$D,$AL$2,'Resource Annual'!$B:$B,BX$4,'Resource Annual'!$J:$J,$AL7)</f>
        <v>0</v>
      </c>
      <c r="BY7" s="15">
        <f>SUMIFS('Resource Annual'!$M:$M,'Resource Annual'!$D:$D,$AL$2,'Resource Annual'!$B:$B,BY$4,'Resource Annual'!$J:$J,$AL7)</f>
        <v>0</v>
      </c>
      <c r="BZ7" s="15">
        <f>SUMIFS('Resource Annual'!$M:$M,'Resource Annual'!$D:$D,$AL$2,'Resource Annual'!$B:$B,BZ$4,'Resource Annual'!$J:$J,$AL7)</f>
        <v>0</v>
      </c>
      <c r="CA7" s="15">
        <f>SUMIFS('Resource Annual'!$M:$M,'Resource Annual'!$D:$D,$AL$2,'Resource Annual'!$B:$B,CA$4,'Resource Annual'!$J:$J,$AL7)</f>
        <v>0</v>
      </c>
      <c r="CB7" s="15">
        <f>SUMIFS('Resource Annual'!$M:$M,'Resource Annual'!$D:$D,$AL$2,'Resource Annual'!$B:$B,CB$4,'Resource Annual'!$J:$J,$AL7)</f>
        <v>0</v>
      </c>
      <c r="CC7" s="15">
        <f>SUMIFS('Resource Annual'!$M:$M,'Resource Annual'!$D:$D,$AL$2,'Resource Annual'!$B:$B,CC$4,'Resource Annual'!$J:$J,$AL7)</f>
        <v>0</v>
      </c>
      <c r="CD7" s="15">
        <f>SUMIFS('Area Annual'!F:F,'Area Annual'!E:E,AL7,'Area Annual'!A:A,$AL$2)</f>
        <v>992.6220703125</v>
      </c>
    </row>
    <row r="8" spans="2:82" ht="16.5" x14ac:dyDescent="0.5">
      <c r="AL8" s="48">
        <v>2024</v>
      </c>
      <c r="AM8" s="15">
        <f>SUMIFS('Area Annual'!M:M,'Area Annual'!A:A,$AL$2,'Area Annual'!E:E,AL8)</f>
        <v>5586.3847961425799</v>
      </c>
      <c r="AN8" s="15">
        <f>SUMIFS('Resource Annual'!$O:$O,'Resource Annual'!$D:$D,$AL$2,'Resource Annual'!$A:$A,AN$4,'Resource Annual'!$J:$J,$AL8)</f>
        <v>0</v>
      </c>
      <c r="AO8" s="15">
        <f>SUMIFS('Resource Annual'!$O:$O,'Resource Annual'!$D:$D,$AL$2,'Resource Annual'!$A:$A,AO$4,'Resource Annual'!$J:$J,$AL8)</f>
        <v>2287.1534233093298</v>
      </c>
      <c r="AP8" s="15">
        <f>SUMIFS('Resource Annual'!$O:$O,'Resource Annual'!$D:$D,$AL$2,'Resource Annual'!$A:$A,AP$4,'Resource Annual'!$J:$J,$AL8)</f>
        <v>472.754829406738</v>
      </c>
      <c r="AQ8" s="15">
        <f>SUMIFS('Resource Annual'!$O:$O,'Resource Annual'!$D:$D,$AL$2,'Resource Annual'!$A:$A,AQ$4,'Resource Annual'!$J:$J,$AL8)</f>
        <v>0</v>
      </c>
      <c r="AR8" s="15">
        <f>SUMIFS('Resource Annual'!$O:$O,'Resource Annual'!$D:$D,$AL$2,'Resource Annual'!$A:$A,AR$4,'Resource Annual'!$J:$J,$AL8)</f>
        <v>0</v>
      </c>
      <c r="AS8" s="15">
        <f>SUMIFS('Resource Annual'!$O:$O,'Resource Annual'!$D:$D,$AL$2,'Resource Annual'!$A:$A,AS$4,'Resource Annual'!$J:$J,$AL8)</f>
        <v>0</v>
      </c>
      <c r="AT8" s="15">
        <f>SUMIFS('Resource Annual'!$O:$O,'Resource Annual'!$D:$D,$AL$2,'Resource Annual'!$A:$A,AT$4,'Resource Annual'!$J:$J,$AL8)</f>
        <v>233.13419246673601</v>
      </c>
      <c r="AU8" s="15">
        <f>SUMIFS('Resource Annual'!$O:$O,'Resource Annual'!$D:$D,$AL$2,'Resource Annual'!$A:$A,AU$4,'Resource Annual'!$J:$J,$AL8)</f>
        <v>0</v>
      </c>
      <c r="AV8" s="15">
        <f>SUMIFS('Resource Annual'!$O:$O,'Resource Annual'!$D:$D,$AL$2,'Resource Annual'!$A:$A,AV$4,'Resource Annual'!$J:$J,$AL8)</f>
        <v>0</v>
      </c>
      <c r="AW8" s="15">
        <f>SUMIFS('Resource Annual'!$O:$O,'Resource Annual'!$D:$D,$AL$2,'Resource Annual'!$A:$A,AW$4,'Resource Annual'!$J:$J,$AL8)</f>
        <v>0</v>
      </c>
      <c r="AX8" s="15">
        <f t="shared" si="0"/>
        <v>2593.3427219390901</v>
      </c>
      <c r="AY8" s="15">
        <f t="shared" si="1"/>
        <v>2593.3427219390901</v>
      </c>
      <c r="AZ8" s="36">
        <f>SUMIFS('Area Annual'!$N:$N,'Area Annual'!$A:$A,$AL$2,'Area Annual'!$E:$E,$AL8,'Area Annual'!$D:$D,"KPCO")</f>
        <v>62.885710358619697</v>
      </c>
      <c r="BA8" s="36">
        <f>SUMIFS('Area Annual'!$O:$O,'Area Annual'!$A:$A,$AL$2,'Area Annual'!$E:$E,$AL8,'Area Annual'!$D:$D,"KPCO")</f>
        <v>2656.2284322977098</v>
      </c>
      <c r="BC8" s="15">
        <f>SUMIFS('Resource Annual'!$L:$L,'Resource Annual'!$D:$D,$AL$2,'Resource Annual'!$B:$B,BC$4,'Resource Annual'!$J:$J,$AL8)</f>
        <v>0</v>
      </c>
      <c r="BD8" s="15">
        <f>SUMIFS('Resource Annual'!$L:$L,'Resource Annual'!$D:$D,$AL$2,'Resource Annual'!$B:$B,BD$4,'Resource Annual'!$J:$J,$AL8)</f>
        <v>780</v>
      </c>
      <c r="BE8" s="15">
        <f>SUMIFS('Resource Annual'!$L:$L,'Resource Annual'!$D:$D,$AL$2,'Resource Annual'!$B:$B,BE$4,'Resource Annual'!$J:$J,$AL8)</f>
        <v>295</v>
      </c>
      <c r="BF8" s="15">
        <f>SUMIFS('Resource Annual'!$L:$L,'Resource Annual'!$D:$D,$AL$2,'Resource Annual'!$B:$B,BF$4,'Resource Annual'!$J:$J,$AL8)</f>
        <v>0</v>
      </c>
      <c r="BG8" s="15">
        <f>SUMIFS('Resource Annual'!$L:$L,'Resource Annual'!$D:$D,$AL$2,'Resource Annual'!$B:$B,BG$4,'Resource Annual'!$J:$J,$AL8)</f>
        <v>0</v>
      </c>
      <c r="BH8" s="15">
        <f>SUMIFS('Resource Annual'!$L:$L,'Resource Annual'!$D:$D,$AL$2,'Resource Annual'!$B:$B,BH$4,'Resource Annual'!$J:$J,$AL8)</f>
        <v>0</v>
      </c>
      <c r="BI8" s="15">
        <f>SUMIFS('Resource Annual'!$L:$L,'Resource Annual'!$D:$D,$AL$2,'Resource Annual'!$B:$B,BI$4,'Resource Annual'!$J:$J,$AL8)</f>
        <v>100</v>
      </c>
      <c r="BJ8" s="15">
        <f>SUMIFS('Resource Annual'!$L:$L,'Resource Annual'!$D:$D,$AL$2,'Resource Annual'!$B:$B,BJ$4,'Resource Annual'!$J:$J,$AL8)</f>
        <v>0</v>
      </c>
      <c r="BK8" s="15">
        <f>SUMIFS('Resource Annual'!$L:$L,'Resource Annual'!$D:$D,$AL$2,'Resource Annual'!$B:$B,BK$4,'Resource Annual'!$J:$J,$AL8)</f>
        <v>0</v>
      </c>
      <c r="BL8" s="15">
        <f>SUMIFS('Resource Annual'!$L:$L,'Resource Annual'!$D:$D,$AL$2,'Resource Annual'!$B:$B,BL$4,'Resource Annual'!$J:$J,$AL8)</f>
        <v>0</v>
      </c>
      <c r="BM8" s="15">
        <f>SUMIFS('Resource Annual'!$L:$L,'Resource Annual'!$D:$D,$AL$2,'Resource Annual'!$B:$B,BM$4,'Resource Annual'!$J:$J,$AL8)</f>
        <v>0</v>
      </c>
      <c r="BN8" s="15">
        <f>SUMIFS('Resource Annual'!$L:$L,'Resource Annual'!$D:$D,$AL$2,'Resource Annual'!$B:$B,BN$4,'Resource Annual'!$J:$J,$AL8)</f>
        <v>0</v>
      </c>
      <c r="BO8" s="15">
        <f>SUMIFS('Resource Annual'!$L:$L,'Resource Annual'!$D:$D,$AL$2,'Resource Annual'!$B:$B,BO$4,'Resource Annual'!$J:$J,$AL8)</f>
        <v>0</v>
      </c>
      <c r="BQ8" s="15">
        <f>SUMIFS('Resource Annual'!$M:$M,'Resource Annual'!$D:$D,$AL$2,'Resource Annual'!$B:$B,BQ$4,'Resource Annual'!$J:$J,$AL8)</f>
        <v>0</v>
      </c>
      <c r="BR8" s="15">
        <f>SUMIFS('Resource Annual'!$M:$M,'Resource Annual'!$D:$D,$AL$2,'Resource Annual'!$B:$B,BR$4,'Resource Annual'!$J:$J,$AL8)</f>
        <v>780</v>
      </c>
      <c r="BS8" s="15">
        <f>SUMIFS('Resource Annual'!$M:$M,'Resource Annual'!$D:$D,$AL$2,'Resource Annual'!$B:$B,BS$4,'Resource Annual'!$J:$J,$AL8)</f>
        <v>295</v>
      </c>
      <c r="BT8" s="15">
        <f>SUMIFS('Resource Annual'!$M:$M,'Resource Annual'!$D:$D,$AL$2,'Resource Annual'!$B:$B,BT$4,'Resource Annual'!$J:$J,$AL8)</f>
        <v>0</v>
      </c>
      <c r="BU8" s="15">
        <f>SUMIFS('Resource Annual'!$M:$M,'Resource Annual'!$D:$D,$AL$2,'Resource Annual'!$B:$B,BU$4,'Resource Annual'!$J:$J,$AL8)</f>
        <v>0</v>
      </c>
      <c r="BV8" s="15">
        <f>SUMIFS('Resource Annual'!$M:$M,'Resource Annual'!$D:$D,$AL$2,'Resource Annual'!$B:$B,BV$4,'Resource Annual'!$J:$J,$AL8)</f>
        <v>0</v>
      </c>
      <c r="BW8" s="15">
        <f>SUMIFS('Resource Annual'!$M:$M,'Resource Annual'!$D:$D,$AL$2,'Resource Annual'!$B:$B,BW$4,'Resource Annual'!$J:$J,$AL8)</f>
        <v>64</v>
      </c>
      <c r="BX8" s="15">
        <f>SUMIFS('Resource Annual'!$M:$M,'Resource Annual'!$D:$D,$AL$2,'Resource Annual'!$B:$B,BX$4,'Resource Annual'!$J:$J,$AL8)</f>
        <v>0</v>
      </c>
      <c r="BY8" s="15">
        <f>SUMIFS('Resource Annual'!$M:$M,'Resource Annual'!$D:$D,$AL$2,'Resource Annual'!$B:$B,BY$4,'Resource Annual'!$J:$J,$AL8)</f>
        <v>0</v>
      </c>
      <c r="BZ8" s="15">
        <f>SUMIFS('Resource Annual'!$M:$M,'Resource Annual'!$D:$D,$AL$2,'Resource Annual'!$B:$B,BZ$4,'Resource Annual'!$J:$J,$AL8)</f>
        <v>0</v>
      </c>
      <c r="CA8" s="15">
        <f>SUMIFS('Resource Annual'!$M:$M,'Resource Annual'!$D:$D,$AL$2,'Resource Annual'!$B:$B,CA$4,'Resource Annual'!$J:$J,$AL8)</f>
        <v>0</v>
      </c>
      <c r="CB8" s="15">
        <f>SUMIFS('Resource Annual'!$M:$M,'Resource Annual'!$D:$D,$AL$2,'Resource Annual'!$B:$B,CB$4,'Resource Annual'!$J:$J,$AL8)</f>
        <v>0</v>
      </c>
      <c r="CC8" s="15">
        <f>SUMIFS('Resource Annual'!$M:$M,'Resource Annual'!$D:$D,$AL$2,'Resource Annual'!$B:$B,CC$4,'Resource Annual'!$J:$J,$AL8)</f>
        <v>0</v>
      </c>
      <c r="CD8" s="15">
        <f>SUMIFS('Area Annual'!F:F,'Area Annual'!E:E,AL8,'Area Annual'!A:A,$AL$2)</f>
        <v>919.35418701171898</v>
      </c>
    </row>
    <row r="9" spans="2:82" ht="16.5" x14ac:dyDescent="0.5">
      <c r="AL9" s="48">
        <v>2025</v>
      </c>
      <c r="AM9" s="15">
        <f>SUMIFS('Area Annual'!M:M,'Area Annual'!A:A,$AL$2,'Area Annual'!E:E,AL9)</f>
        <v>5566.330078125</v>
      </c>
      <c r="AN9" s="15">
        <f>SUMIFS('Resource Annual'!$O:$O,'Resource Annual'!$D:$D,$AL$2,'Resource Annual'!$A:$A,AN$4,'Resource Annual'!$J:$J,$AL9)</f>
        <v>0</v>
      </c>
      <c r="AO9" s="15">
        <f>SUMIFS('Resource Annual'!$O:$O,'Resource Annual'!$D:$D,$AL$2,'Resource Annual'!$A:$A,AO$4,'Resource Annual'!$J:$J,$AL9)</f>
        <v>2349.5265769958501</v>
      </c>
      <c r="AP9" s="15">
        <f>SUMIFS('Resource Annual'!$O:$O,'Resource Annual'!$D:$D,$AL$2,'Resource Annual'!$A:$A,AP$4,'Resource Annual'!$J:$J,$AL9)</f>
        <v>190.83682250976599</v>
      </c>
      <c r="AQ9" s="15">
        <f>SUMIFS('Resource Annual'!$O:$O,'Resource Annual'!$D:$D,$AL$2,'Resource Annual'!$A:$A,AQ$4,'Resource Annual'!$J:$J,$AL9)</f>
        <v>0</v>
      </c>
      <c r="AR9" s="15">
        <f>SUMIFS('Resource Annual'!$O:$O,'Resource Annual'!$D:$D,$AL$2,'Resource Annual'!$A:$A,AR$4,'Resource Annual'!$J:$J,$AL9)</f>
        <v>0</v>
      </c>
      <c r="AS9" s="15">
        <f>SUMIFS('Resource Annual'!$O:$O,'Resource Annual'!$D:$D,$AL$2,'Resource Annual'!$A:$A,AS$4,'Resource Annual'!$J:$J,$AL9)</f>
        <v>0</v>
      </c>
      <c r="AT9" s="15">
        <f>SUMIFS('Resource Annual'!$O:$O,'Resource Annual'!$D:$D,$AL$2,'Resource Annual'!$A:$A,AT$4,'Resource Annual'!$J:$J,$AL9)</f>
        <v>232.48285579681399</v>
      </c>
      <c r="AU9" s="15">
        <f>SUMIFS('Resource Annual'!$O:$O,'Resource Annual'!$D:$D,$AL$2,'Resource Annual'!$A:$A,AU$4,'Resource Annual'!$J:$J,$AL9)</f>
        <v>0</v>
      </c>
      <c r="AV9" s="15">
        <f>SUMIFS('Resource Annual'!$O:$O,'Resource Annual'!$D:$D,$AL$2,'Resource Annual'!$A:$A,AV$4,'Resource Annual'!$J:$J,$AL9)</f>
        <v>0</v>
      </c>
      <c r="AW9" s="15">
        <f>SUMIFS('Resource Annual'!$O:$O,'Resource Annual'!$D:$D,$AL$2,'Resource Annual'!$A:$A,AW$4,'Resource Annual'!$J:$J,$AL9)</f>
        <v>0</v>
      </c>
      <c r="AX9" s="15">
        <f t="shared" si="0"/>
        <v>2793.4843921661395</v>
      </c>
      <c r="AY9" s="15">
        <f t="shared" si="1"/>
        <v>2793.4843921661395</v>
      </c>
      <c r="AZ9" s="36">
        <f>SUMIFS('Area Annual'!$N:$N,'Area Annual'!$A:$A,$AL$2,'Area Annual'!$E:$E,$AL9,'Area Annual'!$D:$D,"KPCO")</f>
        <v>48.085415601730297</v>
      </c>
      <c r="BA9" s="36">
        <f>SUMIFS('Area Annual'!$O:$O,'Area Annual'!$A:$A,$AL$2,'Area Annual'!$E:$E,$AL9,'Area Annual'!$D:$D,"KPCO")</f>
        <v>2841.5698077678699</v>
      </c>
      <c r="BC9" s="15">
        <f>SUMIFS('Resource Annual'!$L:$L,'Resource Annual'!$D:$D,$AL$2,'Resource Annual'!$B:$B,BC$4,'Resource Annual'!$J:$J,$AL9)</f>
        <v>0</v>
      </c>
      <c r="BD9" s="15">
        <f>SUMIFS('Resource Annual'!$L:$L,'Resource Annual'!$D:$D,$AL$2,'Resource Annual'!$B:$B,BD$4,'Resource Annual'!$J:$J,$AL9)</f>
        <v>780</v>
      </c>
      <c r="BE9" s="15">
        <f>SUMIFS('Resource Annual'!$L:$L,'Resource Annual'!$D:$D,$AL$2,'Resource Annual'!$B:$B,BE$4,'Resource Annual'!$J:$J,$AL9)</f>
        <v>295</v>
      </c>
      <c r="BF9" s="15">
        <f>SUMIFS('Resource Annual'!$L:$L,'Resource Annual'!$D:$D,$AL$2,'Resource Annual'!$B:$B,BF$4,'Resource Annual'!$J:$J,$AL9)</f>
        <v>0</v>
      </c>
      <c r="BG9" s="15">
        <f>SUMIFS('Resource Annual'!$L:$L,'Resource Annual'!$D:$D,$AL$2,'Resource Annual'!$B:$B,BG$4,'Resource Annual'!$J:$J,$AL9)</f>
        <v>0</v>
      </c>
      <c r="BH9" s="15">
        <f>SUMIFS('Resource Annual'!$L:$L,'Resource Annual'!$D:$D,$AL$2,'Resource Annual'!$B:$B,BH$4,'Resource Annual'!$J:$J,$AL9)</f>
        <v>0</v>
      </c>
      <c r="BI9" s="15">
        <f>SUMIFS('Resource Annual'!$L:$L,'Resource Annual'!$D:$D,$AL$2,'Resource Annual'!$B:$B,BI$4,'Resource Annual'!$J:$J,$AL9)</f>
        <v>100</v>
      </c>
      <c r="BJ9" s="15">
        <f>SUMIFS('Resource Annual'!$L:$L,'Resource Annual'!$D:$D,$AL$2,'Resource Annual'!$B:$B,BJ$4,'Resource Annual'!$J:$J,$AL9)</f>
        <v>0</v>
      </c>
      <c r="BK9" s="15">
        <f>SUMIFS('Resource Annual'!$L:$L,'Resource Annual'!$D:$D,$AL$2,'Resource Annual'!$B:$B,BK$4,'Resource Annual'!$J:$J,$AL9)</f>
        <v>0</v>
      </c>
      <c r="BL9" s="15">
        <f>SUMIFS('Resource Annual'!$L:$L,'Resource Annual'!$D:$D,$AL$2,'Resource Annual'!$B:$B,BL$4,'Resource Annual'!$J:$J,$AL9)</f>
        <v>0</v>
      </c>
      <c r="BM9" s="15">
        <f>SUMIFS('Resource Annual'!$L:$L,'Resource Annual'!$D:$D,$AL$2,'Resource Annual'!$B:$B,BM$4,'Resource Annual'!$J:$J,$AL9)</f>
        <v>0</v>
      </c>
      <c r="BN9" s="15">
        <f>SUMIFS('Resource Annual'!$L:$L,'Resource Annual'!$D:$D,$AL$2,'Resource Annual'!$B:$B,BN$4,'Resource Annual'!$J:$J,$AL9)</f>
        <v>0</v>
      </c>
      <c r="BO9" s="15">
        <f>SUMIFS('Resource Annual'!$L:$L,'Resource Annual'!$D:$D,$AL$2,'Resource Annual'!$B:$B,BO$4,'Resource Annual'!$J:$J,$AL9)</f>
        <v>0</v>
      </c>
      <c r="BQ9" s="15">
        <f>SUMIFS('Resource Annual'!$M:$M,'Resource Annual'!$D:$D,$AL$2,'Resource Annual'!$B:$B,BQ$4,'Resource Annual'!$J:$J,$AL9)</f>
        <v>0</v>
      </c>
      <c r="BR9" s="15">
        <f>SUMIFS('Resource Annual'!$M:$M,'Resource Annual'!$D:$D,$AL$2,'Resource Annual'!$B:$B,BR$4,'Resource Annual'!$J:$J,$AL9)</f>
        <v>780</v>
      </c>
      <c r="BS9" s="15">
        <f>SUMIFS('Resource Annual'!$M:$M,'Resource Annual'!$D:$D,$AL$2,'Resource Annual'!$B:$B,BS$4,'Resource Annual'!$J:$J,$AL9)</f>
        <v>295</v>
      </c>
      <c r="BT9" s="15">
        <f>SUMIFS('Resource Annual'!$M:$M,'Resource Annual'!$D:$D,$AL$2,'Resource Annual'!$B:$B,BT$4,'Resource Annual'!$J:$J,$AL9)</f>
        <v>0</v>
      </c>
      <c r="BU9" s="15">
        <f>SUMIFS('Resource Annual'!$M:$M,'Resource Annual'!$D:$D,$AL$2,'Resource Annual'!$B:$B,BU$4,'Resource Annual'!$J:$J,$AL9)</f>
        <v>0</v>
      </c>
      <c r="BV9" s="15">
        <f>SUMIFS('Resource Annual'!$M:$M,'Resource Annual'!$D:$D,$AL$2,'Resource Annual'!$B:$B,BV$4,'Resource Annual'!$J:$J,$AL9)</f>
        <v>0</v>
      </c>
      <c r="BW9" s="15">
        <f>SUMIFS('Resource Annual'!$M:$M,'Resource Annual'!$D:$D,$AL$2,'Resource Annual'!$B:$B,BW$4,'Resource Annual'!$J:$J,$AL9)</f>
        <v>64</v>
      </c>
      <c r="BX9" s="15">
        <f>SUMIFS('Resource Annual'!$M:$M,'Resource Annual'!$D:$D,$AL$2,'Resource Annual'!$B:$B,BX$4,'Resource Annual'!$J:$J,$AL9)</f>
        <v>0</v>
      </c>
      <c r="BY9" s="15">
        <f>SUMIFS('Resource Annual'!$M:$M,'Resource Annual'!$D:$D,$AL$2,'Resource Annual'!$B:$B,BY$4,'Resource Annual'!$J:$J,$AL9)</f>
        <v>0</v>
      </c>
      <c r="BZ9" s="15">
        <f>SUMIFS('Resource Annual'!$M:$M,'Resource Annual'!$D:$D,$AL$2,'Resource Annual'!$B:$B,BZ$4,'Resource Annual'!$J:$J,$AL9)</f>
        <v>0</v>
      </c>
      <c r="CA9" s="15">
        <f>SUMIFS('Resource Annual'!$M:$M,'Resource Annual'!$D:$D,$AL$2,'Resource Annual'!$B:$B,CA$4,'Resource Annual'!$J:$J,$AL9)</f>
        <v>0</v>
      </c>
      <c r="CB9" s="15">
        <f>SUMIFS('Resource Annual'!$M:$M,'Resource Annual'!$D:$D,$AL$2,'Resource Annual'!$B:$B,CB$4,'Resource Annual'!$J:$J,$AL9)</f>
        <v>0</v>
      </c>
      <c r="CC9" s="15">
        <f>SUMIFS('Resource Annual'!$M:$M,'Resource Annual'!$D:$D,$AL$2,'Resource Annual'!$B:$B,CC$4,'Resource Annual'!$J:$J,$AL9)</f>
        <v>0</v>
      </c>
      <c r="CD9" s="15">
        <f>SUMIFS('Area Annual'!F:F,'Area Annual'!E:E,AL9,'Area Annual'!A:A,$AL$2)</f>
        <v>917.29052734375</v>
      </c>
    </row>
    <row r="10" spans="2:82" ht="16.5" x14ac:dyDescent="0.5">
      <c r="AL10" s="48">
        <v>2026</v>
      </c>
      <c r="AM10" s="15">
        <f>SUMIFS('Area Annual'!M:M,'Area Annual'!A:A,$AL$2,'Area Annual'!E:E,AL10)</f>
        <v>5567.2893066406295</v>
      </c>
      <c r="AN10" s="15">
        <f>SUMIFS('Resource Annual'!$O:$O,'Resource Annual'!$D:$D,$AL$2,'Resource Annual'!$A:$A,AN$4,'Resource Annual'!$J:$J,$AL10)</f>
        <v>0</v>
      </c>
      <c r="AO10" s="15">
        <f>SUMIFS('Resource Annual'!$O:$O,'Resource Annual'!$D:$D,$AL$2,'Resource Annual'!$A:$A,AO$4,'Resource Annual'!$J:$J,$AL10)</f>
        <v>2471.3659210205096</v>
      </c>
      <c r="AP10" s="15">
        <f>SUMIFS('Resource Annual'!$O:$O,'Resource Annual'!$D:$D,$AL$2,'Resource Annual'!$A:$A,AP$4,'Resource Annual'!$J:$J,$AL10)</f>
        <v>190.83682250976599</v>
      </c>
      <c r="AQ10" s="15">
        <f>SUMIFS('Resource Annual'!$O:$O,'Resource Annual'!$D:$D,$AL$2,'Resource Annual'!$A:$A,AQ$4,'Resource Annual'!$J:$J,$AL10)</f>
        <v>0</v>
      </c>
      <c r="AR10" s="15">
        <f>SUMIFS('Resource Annual'!$O:$O,'Resource Annual'!$D:$D,$AL$2,'Resource Annual'!$A:$A,AR$4,'Resource Annual'!$J:$J,$AL10)</f>
        <v>0</v>
      </c>
      <c r="AS10" s="15">
        <f>SUMIFS('Resource Annual'!$O:$O,'Resource Annual'!$D:$D,$AL$2,'Resource Annual'!$A:$A,AS$4,'Resource Annual'!$J:$J,$AL10)</f>
        <v>0</v>
      </c>
      <c r="AT10" s="15">
        <f>SUMIFS('Resource Annual'!$O:$O,'Resource Annual'!$D:$D,$AL$2,'Resource Annual'!$A:$A,AT$4,'Resource Annual'!$J:$J,$AL10)</f>
        <v>1164.2306709289549</v>
      </c>
      <c r="AU10" s="15">
        <f>SUMIFS('Resource Annual'!$O:$O,'Resource Annual'!$D:$D,$AL$2,'Resource Annual'!$A:$A,AU$4,'Resource Annual'!$J:$J,$AL10)</f>
        <v>0</v>
      </c>
      <c r="AV10" s="15">
        <f>SUMIFS('Resource Annual'!$O:$O,'Resource Annual'!$D:$D,$AL$2,'Resource Annual'!$A:$A,AV$4,'Resource Annual'!$J:$J,$AL10)</f>
        <v>0</v>
      </c>
      <c r="AW10" s="15">
        <f>SUMIFS('Resource Annual'!$O:$O,'Resource Annual'!$D:$D,$AL$2,'Resource Annual'!$A:$A,AW$4,'Resource Annual'!$J:$J,$AL10)</f>
        <v>0</v>
      </c>
      <c r="AX10" s="15">
        <f t="shared" si="0"/>
        <v>1740.8562698364299</v>
      </c>
      <c r="AY10" s="15">
        <f t="shared" si="1"/>
        <v>1740.8562698364299</v>
      </c>
      <c r="AZ10" s="36">
        <f>SUMIFS('Area Annual'!$N:$N,'Area Annual'!$A:$A,$AL$2,'Area Annual'!$E:$E,$AL10,'Area Annual'!$D:$D,"KPCO")</f>
        <v>303.90046775341</v>
      </c>
      <c r="BA10" s="36">
        <f>SUMIFS('Area Annual'!$O:$O,'Area Annual'!$A:$A,$AL$2,'Area Annual'!$E:$E,$AL10,'Area Annual'!$D:$D,"KPCO")</f>
        <v>2044.75673758984</v>
      </c>
      <c r="BC10" s="15">
        <f>SUMIFS('Resource Annual'!$L:$L,'Resource Annual'!$D:$D,$AL$2,'Resource Annual'!$B:$B,BC$4,'Resource Annual'!$J:$J,$AL10)</f>
        <v>0</v>
      </c>
      <c r="BD10" s="15">
        <f>SUMIFS('Resource Annual'!$L:$L,'Resource Annual'!$D:$D,$AL$2,'Resource Annual'!$B:$B,BD$4,'Resource Annual'!$J:$J,$AL10)</f>
        <v>780</v>
      </c>
      <c r="BE10" s="15">
        <f>SUMIFS('Resource Annual'!$L:$L,'Resource Annual'!$D:$D,$AL$2,'Resource Annual'!$B:$B,BE$4,'Resource Annual'!$J:$J,$AL10)</f>
        <v>295</v>
      </c>
      <c r="BF10" s="15">
        <f>SUMIFS('Resource Annual'!$L:$L,'Resource Annual'!$D:$D,$AL$2,'Resource Annual'!$B:$B,BF$4,'Resource Annual'!$J:$J,$AL10)</f>
        <v>0</v>
      </c>
      <c r="BG10" s="15">
        <f>SUMIFS('Resource Annual'!$L:$L,'Resource Annual'!$D:$D,$AL$2,'Resource Annual'!$B:$B,BG$4,'Resource Annual'!$J:$J,$AL10)</f>
        <v>0</v>
      </c>
      <c r="BH10" s="15">
        <f>SUMIFS('Resource Annual'!$L:$L,'Resource Annual'!$D:$D,$AL$2,'Resource Annual'!$B:$B,BH$4,'Resource Annual'!$J:$J,$AL10)</f>
        <v>0</v>
      </c>
      <c r="BI10" s="15">
        <f>SUMIFS('Resource Annual'!$L:$L,'Resource Annual'!$D:$D,$AL$2,'Resource Annual'!$B:$B,BI$4,'Resource Annual'!$J:$J,$AL10)</f>
        <v>500</v>
      </c>
      <c r="BJ10" s="15">
        <f>SUMIFS('Resource Annual'!$L:$L,'Resource Annual'!$D:$D,$AL$2,'Resource Annual'!$B:$B,BJ$4,'Resource Annual'!$J:$J,$AL10)</f>
        <v>0</v>
      </c>
      <c r="BK10" s="15">
        <f>SUMIFS('Resource Annual'!$L:$L,'Resource Annual'!$D:$D,$AL$2,'Resource Annual'!$B:$B,BK$4,'Resource Annual'!$J:$J,$AL10)</f>
        <v>0</v>
      </c>
      <c r="BL10" s="15">
        <f>SUMIFS('Resource Annual'!$L:$L,'Resource Annual'!$D:$D,$AL$2,'Resource Annual'!$B:$B,BL$4,'Resource Annual'!$J:$J,$AL10)</f>
        <v>0</v>
      </c>
      <c r="BM10" s="15">
        <f>SUMIFS('Resource Annual'!$L:$L,'Resource Annual'!$D:$D,$AL$2,'Resource Annual'!$B:$B,BM$4,'Resource Annual'!$J:$J,$AL10)</f>
        <v>0</v>
      </c>
      <c r="BN10" s="15">
        <f>SUMIFS('Resource Annual'!$L:$L,'Resource Annual'!$D:$D,$AL$2,'Resource Annual'!$B:$B,BN$4,'Resource Annual'!$J:$J,$AL10)</f>
        <v>0</v>
      </c>
      <c r="BO10" s="15">
        <f>SUMIFS('Resource Annual'!$L:$L,'Resource Annual'!$D:$D,$AL$2,'Resource Annual'!$B:$B,BO$4,'Resource Annual'!$J:$J,$AL10)</f>
        <v>0</v>
      </c>
      <c r="BQ10" s="15">
        <f>SUMIFS('Resource Annual'!$M:$M,'Resource Annual'!$D:$D,$AL$2,'Resource Annual'!$B:$B,BQ$4,'Resource Annual'!$J:$J,$AL10)</f>
        <v>0</v>
      </c>
      <c r="BR10" s="15">
        <f>SUMIFS('Resource Annual'!$M:$M,'Resource Annual'!$D:$D,$AL$2,'Resource Annual'!$B:$B,BR$4,'Resource Annual'!$J:$J,$AL10)</f>
        <v>780</v>
      </c>
      <c r="BS10" s="15">
        <f>SUMIFS('Resource Annual'!$M:$M,'Resource Annual'!$D:$D,$AL$2,'Resource Annual'!$B:$B,BS$4,'Resource Annual'!$J:$J,$AL10)</f>
        <v>295</v>
      </c>
      <c r="BT10" s="15">
        <f>SUMIFS('Resource Annual'!$M:$M,'Resource Annual'!$D:$D,$AL$2,'Resource Annual'!$B:$B,BT$4,'Resource Annual'!$J:$J,$AL10)</f>
        <v>0</v>
      </c>
      <c r="BU10" s="15">
        <f>SUMIFS('Resource Annual'!$M:$M,'Resource Annual'!$D:$D,$AL$2,'Resource Annual'!$B:$B,BU$4,'Resource Annual'!$J:$J,$AL10)</f>
        <v>0</v>
      </c>
      <c r="BV10" s="15">
        <f>SUMIFS('Resource Annual'!$M:$M,'Resource Annual'!$D:$D,$AL$2,'Resource Annual'!$B:$B,BV$4,'Resource Annual'!$J:$J,$AL10)</f>
        <v>0</v>
      </c>
      <c r="BW10" s="15">
        <f>SUMIFS('Resource Annual'!$M:$M,'Resource Annual'!$D:$D,$AL$2,'Resource Annual'!$B:$B,BW$4,'Resource Annual'!$J:$J,$AL10)</f>
        <v>260</v>
      </c>
      <c r="BX10" s="15">
        <f>SUMIFS('Resource Annual'!$M:$M,'Resource Annual'!$D:$D,$AL$2,'Resource Annual'!$B:$B,BX$4,'Resource Annual'!$J:$J,$AL10)</f>
        <v>0</v>
      </c>
      <c r="BY10" s="15">
        <f>SUMIFS('Resource Annual'!$M:$M,'Resource Annual'!$D:$D,$AL$2,'Resource Annual'!$B:$B,BY$4,'Resource Annual'!$J:$J,$AL10)</f>
        <v>0</v>
      </c>
      <c r="BZ10" s="15">
        <f>SUMIFS('Resource Annual'!$M:$M,'Resource Annual'!$D:$D,$AL$2,'Resource Annual'!$B:$B,BZ$4,'Resource Annual'!$J:$J,$AL10)</f>
        <v>0</v>
      </c>
      <c r="CA10" s="15">
        <f>SUMIFS('Resource Annual'!$M:$M,'Resource Annual'!$D:$D,$AL$2,'Resource Annual'!$B:$B,CA$4,'Resource Annual'!$J:$J,$AL10)</f>
        <v>0</v>
      </c>
      <c r="CB10" s="15">
        <f>SUMIFS('Resource Annual'!$M:$M,'Resource Annual'!$D:$D,$AL$2,'Resource Annual'!$B:$B,CB$4,'Resource Annual'!$J:$J,$AL10)</f>
        <v>0</v>
      </c>
      <c r="CC10" s="15">
        <f>SUMIFS('Resource Annual'!$M:$M,'Resource Annual'!$D:$D,$AL$2,'Resource Annual'!$B:$B,CC$4,'Resource Annual'!$J:$J,$AL10)</f>
        <v>0</v>
      </c>
      <c r="CD10" s="15">
        <f>SUMIFS('Area Annual'!F:F,'Area Annual'!E:E,AL10,'Area Annual'!A:A,$AL$2)</f>
        <v>916.23187255859398</v>
      </c>
    </row>
    <row r="11" spans="2:82" ht="16.5" x14ac:dyDescent="0.5">
      <c r="AL11" s="48">
        <v>2027</v>
      </c>
      <c r="AM11" s="15">
        <f>SUMIFS('Area Annual'!M:M,'Area Annual'!A:A,$AL$2,'Area Annual'!E:E,AL11)</f>
        <v>5562.8591613769504</v>
      </c>
      <c r="AN11" s="15">
        <f>SUMIFS('Resource Annual'!$O:$O,'Resource Annual'!$D:$D,$AL$2,'Resource Annual'!$A:$A,AN$4,'Resource Annual'!$J:$J,$AL11)</f>
        <v>0</v>
      </c>
      <c r="AO11" s="15">
        <f>SUMIFS('Resource Annual'!$O:$O,'Resource Annual'!$D:$D,$AL$2,'Resource Annual'!$A:$A,AO$4,'Resource Annual'!$J:$J,$AL11)</f>
        <v>2695.1251487731902</v>
      </c>
      <c r="AP11" s="15">
        <f>SUMIFS('Resource Annual'!$O:$O,'Resource Annual'!$D:$D,$AL$2,'Resource Annual'!$A:$A,AP$4,'Resource Annual'!$J:$J,$AL11)</f>
        <v>190.83677673339801</v>
      </c>
      <c r="AQ11" s="15">
        <f>SUMIFS('Resource Annual'!$O:$O,'Resource Annual'!$D:$D,$AL$2,'Resource Annual'!$A:$A,AQ$4,'Resource Annual'!$J:$J,$AL11)</f>
        <v>0</v>
      </c>
      <c r="AR11" s="15">
        <f>SUMIFS('Resource Annual'!$O:$O,'Resource Annual'!$D:$D,$AL$2,'Resource Annual'!$A:$A,AR$4,'Resource Annual'!$J:$J,$AL11)</f>
        <v>0</v>
      </c>
      <c r="AS11" s="15">
        <f>SUMIFS('Resource Annual'!$O:$O,'Resource Annual'!$D:$D,$AL$2,'Resource Annual'!$A:$A,AS$4,'Resource Annual'!$J:$J,$AL11)</f>
        <v>0</v>
      </c>
      <c r="AT11" s="15">
        <f>SUMIFS('Resource Annual'!$O:$O,'Resource Annual'!$D:$D,$AL$2,'Resource Annual'!$A:$A,AT$4,'Resource Annual'!$J:$J,$AL11)</f>
        <v>2327.886693954465</v>
      </c>
      <c r="AU11" s="15">
        <f>SUMIFS('Resource Annual'!$O:$O,'Resource Annual'!$D:$D,$AL$2,'Resource Annual'!$A:$A,AU$4,'Resource Annual'!$J:$J,$AL11)</f>
        <v>0</v>
      </c>
      <c r="AV11" s="15">
        <f>SUMIFS('Resource Annual'!$O:$O,'Resource Annual'!$D:$D,$AL$2,'Resource Annual'!$A:$A,AV$4,'Resource Annual'!$J:$J,$AL11)</f>
        <v>0</v>
      </c>
      <c r="AW11" s="15">
        <f>SUMIFS('Resource Annual'!$O:$O,'Resource Annual'!$D:$D,$AL$2,'Resource Annual'!$A:$A,AW$4,'Resource Annual'!$J:$J,$AL11)</f>
        <v>0</v>
      </c>
      <c r="AX11" s="15">
        <f t="shared" si="0"/>
        <v>349.01140737533001</v>
      </c>
      <c r="AY11" s="15">
        <f t="shared" si="1"/>
        <v>349.01140737533001</v>
      </c>
      <c r="AZ11" s="36">
        <f>SUMIFS('Area Annual'!$N:$N,'Area Annual'!$A:$A,$AL$2,'Area Annual'!$E:$E,$AL11,'Area Annual'!$D:$D,"KPCO")</f>
        <v>1320.0352439880401</v>
      </c>
      <c r="BA11" s="36">
        <f>SUMIFS('Area Annual'!$O:$O,'Area Annual'!$A:$A,$AL$2,'Area Annual'!$E:$E,$AL11,'Area Annual'!$D:$D,"KPCO")</f>
        <v>1669.0466513633701</v>
      </c>
      <c r="BC11" s="15">
        <f>SUMIFS('Resource Annual'!$L:$L,'Resource Annual'!$D:$D,$AL$2,'Resource Annual'!$B:$B,BC$4,'Resource Annual'!$J:$J,$AL11)</f>
        <v>0</v>
      </c>
      <c r="BD11" s="15">
        <f>SUMIFS('Resource Annual'!$L:$L,'Resource Annual'!$D:$D,$AL$2,'Resource Annual'!$B:$B,BD$4,'Resource Annual'!$J:$J,$AL11)</f>
        <v>780</v>
      </c>
      <c r="BE11" s="15">
        <f>SUMIFS('Resource Annual'!$L:$L,'Resource Annual'!$D:$D,$AL$2,'Resource Annual'!$B:$B,BE$4,'Resource Annual'!$J:$J,$AL11)</f>
        <v>295</v>
      </c>
      <c r="BF11" s="15">
        <f>SUMIFS('Resource Annual'!$L:$L,'Resource Annual'!$D:$D,$AL$2,'Resource Annual'!$B:$B,BF$4,'Resource Annual'!$J:$J,$AL11)</f>
        <v>0</v>
      </c>
      <c r="BG11" s="15">
        <f>SUMIFS('Resource Annual'!$L:$L,'Resource Annual'!$D:$D,$AL$2,'Resource Annual'!$B:$B,BG$4,'Resource Annual'!$J:$J,$AL11)</f>
        <v>0</v>
      </c>
      <c r="BH11" s="15">
        <f>SUMIFS('Resource Annual'!$L:$L,'Resource Annual'!$D:$D,$AL$2,'Resource Annual'!$B:$B,BH$4,'Resource Annual'!$J:$J,$AL11)</f>
        <v>0</v>
      </c>
      <c r="BI11" s="15">
        <f>SUMIFS('Resource Annual'!$L:$L,'Resource Annual'!$D:$D,$AL$2,'Resource Annual'!$B:$B,BI$4,'Resource Annual'!$J:$J,$AL11)</f>
        <v>1000</v>
      </c>
      <c r="BJ11" s="15">
        <f>SUMIFS('Resource Annual'!$L:$L,'Resource Annual'!$D:$D,$AL$2,'Resource Annual'!$B:$B,BJ$4,'Resource Annual'!$J:$J,$AL11)</f>
        <v>0</v>
      </c>
      <c r="BK11" s="15">
        <f>SUMIFS('Resource Annual'!$L:$L,'Resource Annual'!$D:$D,$AL$2,'Resource Annual'!$B:$B,BK$4,'Resource Annual'!$J:$J,$AL11)</f>
        <v>0</v>
      </c>
      <c r="BL11" s="15">
        <f>SUMIFS('Resource Annual'!$L:$L,'Resource Annual'!$D:$D,$AL$2,'Resource Annual'!$B:$B,BL$4,'Resource Annual'!$J:$J,$AL11)</f>
        <v>0</v>
      </c>
      <c r="BM11" s="15">
        <f>SUMIFS('Resource Annual'!$L:$L,'Resource Annual'!$D:$D,$AL$2,'Resource Annual'!$B:$B,BM$4,'Resource Annual'!$J:$J,$AL11)</f>
        <v>0</v>
      </c>
      <c r="BN11" s="15">
        <f>SUMIFS('Resource Annual'!$L:$L,'Resource Annual'!$D:$D,$AL$2,'Resource Annual'!$B:$B,BN$4,'Resource Annual'!$J:$J,$AL11)</f>
        <v>0</v>
      </c>
      <c r="BO11" s="15">
        <f>SUMIFS('Resource Annual'!$L:$L,'Resource Annual'!$D:$D,$AL$2,'Resource Annual'!$B:$B,BO$4,'Resource Annual'!$J:$J,$AL11)</f>
        <v>0</v>
      </c>
      <c r="BQ11" s="15">
        <f>SUMIFS('Resource Annual'!$M:$M,'Resource Annual'!$D:$D,$AL$2,'Resource Annual'!$B:$B,BQ$4,'Resource Annual'!$J:$J,$AL11)</f>
        <v>0</v>
      </c>
      <c r="BR11" s="15">
        <f>SUMIFS('Resource Annual'!$M:$M,'Resource Annual'!$D:$D,$AL$2,'Resource Annual'!$B:$B,BR$4,'Resource Annual'!$J:$J,$AL11)</f>
        <v>780</v>
      </c>
      <c r="BS11" s="15">
        <f>SUMIFS('Resource Annual'!$M:$M,'Resource Annual'!$D:$D,$AL$2,'Resource Annual'!$B:$B,BS$4,'Resource Annual'!$J:$J,$AL11)</f>
        <v>295</v>
      </c>
      <c r="BT11" s="15">
        <f>SUMIFS('Resource Annual'!$M:$M,'Resource Annual'!$D:$D,$AL$2,'Resource Annual'!$B:$B,BT$4,'Resource Annual'!$J:$J,$AL11)</f>
        <v>0</v>
      </c>
      <c r="BU11" s="15">
        <f>SUMIFS('Resource Annual'!$M:$M,'Resource Annual'!$D:$D,$AL$2,'Resource Annual'!$B:$B,BU$4,'Resource Annual'!$J:$J,$AL11)</f>
        <v>0</v>
      </c>
      <c r="BV11" s="15">
        <f>SUMIFS('Resource Annual'!$M:$M,'Resource Annual'!$D:$D,$AL$2,'Resource Annual'!$B:$B,BV$4,'Resource Annual'!$J:$J,$AL11)</f>
        <v>0</v>
      </c>
      <c r="BW11" s="15">
        <f>SUMIFS('Resource Annual'!$M:$M,'Resource Annual'!$D:$D,$AL$2,'Resource Annual'!$B:$B,BW$4,'Resource Annual'!$J:$J,$AL11)</f>
        <v>460</v>
      </c>
      <c r="BX11" s="15">
        <f>SUMIFS('Resource Annual'!$M:$M,'Resource Annual'!$D:$D,$AL$2,'Resource Annual'!$B:$B,BX$4,'Resource Annual'!$J:$J,$AL11)</f>
        <v>0</v>
      </c>
      <c r="BY11" s="15">
        <f>SUMIFS('Resource Annual'!$M:$M,'Resource Annual'!$D:$D,$AL$2,'Resource Annual'!$B:$B,BY$4,'Resource Annual'!$J:$J,$AL11)</f>
        <v>0</v>
      </c>
      <c r="BZ11" s="15">
        <f>SUMIFS('Resource Annual'!$M:$M,'Resource Annual'!$D:$D,$AL$2,'Resource Annual'!$B:$B,BZ$4,'Resource Annual'!$J:$J,$AL11)</f>
        <v>0</v>
      </c>
      <c r="CA11" s="15">
        <f>SUMIFS('Resource Annual'!$M:$M,'Resource Annual'!$D:$D,$AL$2,'Resource Annual'!$B:$B,CA$4,'Resource Annual'!$J:$J,$AL11)</f>
        <v>0</v>
      </c>
      <c r="CB11" s="15">
        <f>SUMIFS('Resource Annual'!$M:$M,'Resource Annual'!$D:$D,$AL$2,'Resource Annual'!$B:$B,CB$4,'Resource Annual'!$J:$J,$AL11)</f>
        <v>0</v>
      </c>
      <c r="CC11" s="15">
        <f>SUMIFS('Resource Annual'!$M:$M,'Resource Annual'!$D:$D,$AL$2,'Resource Annual'!$B:$B,CC$4,'Resource Annual'!$J:$J,$AL11)</f>
        <v>0</v>
      </c>
      <c r="CD11" s="15">
        <f>SUMIFS('Area Annual'!F:F,'Area Annual'!E:E,AL11,'Area Annual'!A:A,$AL$2)</f>
        <v>913.59979248046898</v>
      </c>
    </row>
    <row r="12" spans="2:82" ht="16.5" x14ac:dyDescent="0.5">
      <c r="AL12" s="48">
        <v>2028</v>
      </c>
      <c r="AM12" s="15">
        <f>SUMIFS('Area Annual'!M:M,'Area Annual'!A:A,$AL$2,'Area Annual'!E:E,AL12)</f>
        <v>5561.5941162109402</v>
      </c>
      <c r="AN12" s="15">
        <f>SUMIFS('Resource Annual'!$O:$O,'Resource Annual'!$D:$D,$AL$2,'Resource Annual'!$A:$A,AN$4,'Resource Annual'!$J:$J,$AL12)</f>
        <v>0</v>
      </c>
      <c r="AO12" s="15">
        <f>SUMIFS('Resource Annual'!$O:$O,'Resource Annual'!$D:$D,$AL$2,'Resource Annual'!$A:$A,AO$4,'Resource Annual'!$J:$J,$AL12)</f>
        <v>2611.4427566528302</v>
      </c>
      <c r="AP12" s="15">
        <f>SUMIFS('Resource Annual'!$O:$O,'Resource Annual'!$D:$D,$AL$2,'Resource Annual'!$A:$A,AP$4,'Resource Annual'!$J:$J,$AL12)</f>
        <v>137.41756439208999</v>
      </c>
      <c r="AQ12" s="15">
        <f>SUMIFS('Resource Annual'!$O:$O,'Resource Annual'!$D:$D,$AL$2,'Resource Annual'!$A:$A,AQ$4,'Resource Annual'!$J:$J,$AL12)</f>
        <v>0</v>
      </c>
      <c r="AR12" s="15">
        <f>SUMIFS('Resource Annual'!$O:$O,'Resource Annual'!$D:$D,$AL$2,'Resource Annual'!$A:$A,AR$4,'Resource Annual'!$J:$J,$AL12)</f>
        <v>0</v>
      </c>
      <c r="AS12" s="15">
        <f>SUMIFS('Resource Annual'!$O:$O,'Resource Annual'!$D:$D,$AL$2,'Resource Annual'!$A:$A,AS$4,'Resource Annual'!$J:$J,$AL12)</f>
        <v>0</v>
      </c>
      <c r="AT12" s="15">
        <f>SUMIFS('Resource Annual'!$O:$O,'Resource Annual'!$D:$D,$AL$2,'Resource Annual'!$A:$A,AT$4,'Resource Annual'!$J:$J,$AL12)</f>
        <v>3488.4946699142438</v>
      </c>
      <c r="AU12" s="15">
        <f>SUMIFS('Resource Annual'!$O:$O,'Resource Annual'!$D:$D,$AL$2,'Resource Annual'!$A:$A,AU$4,'Resource Annual'!$J:$J,$AL12)</f>
        <v>0</v>
      </c>
      <c r="AV12" s="15">
        <f>SUMIFS('Resource Annual'!$O:$O,'Resource Annual'!$D:$D,$AL$2,'Resource Annual'!$A:$A,AV$4,'Resource Annual'!$J:$J,$AL12)</f>
        <v>0</v>
      </c>
      <c r="AW12" s="15">
        <f>SUMIFS('Resource Annual'!$O:$O,'Resource Annual'!$D:$D,$AL$2,'Resource Annual'!$A:$A,AW$4,'Resource Annual'!$J:$J,$AL12)</f>
        <v>0</v>
      </c>
      <c r="AX12" s="15">
        <f t="shared" si="0"/>
        <v>-675.76011681556997</v>
      </c>
      <c r="AY12" s="15">
        <f t="shared" si="1"/>
        <v>0</v>
      </c>
      <c r="AZ12" s="36">
        <f>SUMIFS('Area Annual'!$N:$N,'Area Annual'!$A:$A,$AL$2,'Area Annual'!$E:$E,$AL12,'Area Annual'!$D:$D,"KPCO")</f>
        <v>2268.1685104370099</v>
      </c>
      <c r="BA12" s="36">
        <f>SUMIFS('Area Annual'!$O:$O,'Area Annual'!$A:$A,$AL$2,'Area Annual'!$E:$E,$AL12,'Area Annual'!$D:$D,"KPCO")</f>
        <v>1592.4083936214399</v>
      </c>
      <c r="BC12" s="15">
        <f>SUMIFS('Resource Annual'!$L:$L,'Resource Annual'!$D:$D,$AL$2,'Resource Annual'!$B:$B,BC$4,'Resource Annual'!$J:$J,$AL12)</f>
        <v>0</v>
      </c>
      <c r="BD12" s="15">
        <f>SUMIFS('Resource Annual'!$L:$L,'Resource Annual'!$D:$D,$AL$2,'Resource Annual'!$B:$B,BD$4,'Resource Annual'!$J:$J,$AL12)</f>
        <v>780</v>
      </c>
      <c r="BE12" s="15">
        <f>SUMIFS('Resource Annual'!$L:$L,'Resource Annual'!$D:$D,$AL$2,'Resource Annual'!$B:$B,BE$4,'Resource Annual'!$J:$J,$AL12)</f>
        <v>295</v>
      </c>
      <c r="BF12" s="15">
        <f>SUMIFS('Resource Annual'!$L:$L,'Resource Annual'!$D:$D,$AL$2,'Resource Annual'!$B:$B,BF$4,'Resource Annual'!$J:$J,$AL12)</f>
        <v>0</v>
      </c>
      <c r="BG12" s="15">
        <f>SUMIFS('Resource Annual'!$L:$L,'Resource Annual'!$D:$D,$AL$2,'Resource Annual'!$B:$B,BG$4,'Resource Annual'!$J:$J,$AL12)</f>
        <v>0</v>
      </c>
      <c r="BH12" s="15">
        <f>SUMIFS('Resource Annual'!$L:$L,'Resource Annual'!$D:$D,$AL$2,'Resource Annual'!$B:$B,BH$4,'Resource Annual'!$J:$J,$AL12)</f>
        <v>0</v>
      </c>
      <c r="BI12" s="15">
        <f>SUMIFS('Resource Annual'!$L:$L,'Resource Annual'!$D:$D,$AL$2,'Resource Annual'!$B:$B,BI$4,'Resource Annual'!$J:$J,$AL12)</f>
        <v>1500</v>
      </c>
      <c r="BJ12" s="15">
        <f>SUMIFS('Resource Annual'!$L:$L,'Resource Annual'!$D:$D,$AL$2,'Resource Annual'!$B:$B,BJ$4,'Resource Annual'!$J:$J,$AL12)</f>
        <v>0</v>
      </c>
      <c r="BK12" s="15">
        <f>SUMIFS('Resource Annual'!$L:$L,'Resource Annual'!$D:$D,$AL$2,'Resource Annual'!$B:$B,BK$4,'Resource Annual'!$J:$J,$AL12)</f>
        <v>0</v>
      </c>
      <c r="BL12" s="15">
        <f>SUMIFS('Resource Annual'!$L:$L,'Resource Annual'!$D:$D,$AL$2,'Resource Annual'!$B:$B,BL$4,'Resource Annual'!$J:$J,$AL12)</f>
        <v>0</v>
      </c>
      <c r="BM12" s="15">
        <f>SUMIFS('Resource Annual'!$L:$L,'Resource Annual'!$D:$D,$AL$2,'Resource Annual'!$B:$B,BM$4,'Resource Annual'!$J:$J,$AL12)</f>
        <v>0</v>
      </c>
      <c r="BN12" s="15">
        <f>SUMIFS('Resource Annual'!$L:$L,'Resource Annual'!$D:$D,$AL$2,'Resource Annual'!$B:$B,BN$4,'Resource Annual'!$J:$J,$AL12)</f>
        <v>0</v>
      </c>
      <c r="BO12" s="15">
        <f>SUMIFS('Resource Annual'!$L:$L,'Resource Annual'!$D:$D,$AL$2,'Resource Annual'!$B:$B,BO$4,'Resource Annual'!$J:$J,$AL12)</f>
        <v>0</v>
      </c>
      <c r="BQ12" s="15">
        <f>SUMIFS('Resource Annual'!$M:$M,'Resource Annual'!$D:$D,$AL$2,'Resource Annual'!$B:$B,BQ$4,'Resource Annual'!$J:$J,$AL12)</f>
        <v>0</v>
      </c>
      <c r="BR12" s="15">
        <f>SUMIFS('Resource Annual'!$M:$M,'Resource Annual'!$D:$D,$AL$2,'Resource Annual'!$B:$B,BR$4,'Resource Annual'!$J:$J,$AL12)</f>
        <v>780</v>
      </c>
      <c r="BS12" s="15">
        <f>SUMIFS('Resource Annual'!$M:$M,'Resource Annual'!$D:$D,$AL$2,'Resource Annual'!$B:$B,BS$4,'Resource Annual'!$J:$J,$AL12)</f>
        <v>295</v>
      </c>
      <c r="BT12" s="15">
        <f>SUMIFS('Resource Annual'!$M:$M,'Resource Annual'!$D:$D,$AL$2,'Resource Annual'!$B:$B,BT$4,'Resource Annual'!$J:$J,$AL12)</f>
        <v>0</v>
      </c>
      <c r="BU12" s="15">
        <f>SUMIFS('Resource Annual'!$M:$M,'Resource Annual'!$D:$D,$AL$2,'Resource Annual'!$B:$B,BU$4,'Resource Annual'!$J:$J,$AL12)</f>
        <v>0</v>
      </c>
      <c r="BV12" s="15">
        <f>SUMIFS('Resource Annual'!$M:$M,'Resource Annual'!$D:$D,$AL$2,'Resource Annual'!$B:$B,BV$4,'Resource Annual'!$J:$J,$AL12)</f>
        <v>0</v>
      </c>
      <c r="BW12" s="15">
        <f>SUMIFS('Resource Annual'!$M:$M,'Resource Annual'!$D:$D,$AL$2,'Resource Annual'!$B:$B,BW$4,'Resource Annual'!$J:$J,$AL12)</f>
        <v>660</v>
      </c>
      <c r="BX12" s="15">
        <f>SUMIFS('Resource Annual'!$M:$M,'Resource Annual'!$D:$D,$AL$2,'Resource Annual'!$B:$B,BX$4,'Resource Annual'!$J:$J,$AL12)</f>
        <v>0</v>
      </c>
      <c r="BY12" s="15">
        <f>SUMIFS('Resource Annual'!$M:$M,'Resource Annual'!$D:$D,$AL$2,'Resource Annual'!$B:$B,BY$4,'Resource Annual'!$J:$J,$AL12)</f>
        <v>0</v>
      </c>
      <c r="BZ12" s="15">
        <f>SUMIFS('Resource Annual'!$M:$M,'Resource Annual'!$D:$D,$AL$2,'Resource Annual'!$B:$B,BZ$4,'Resource Annual'!$J:$J,$AL12)</f>
        <v>0</v>
      </c>
      <c r="CA12" s="15">
        <f>SUMIFS('Resource Annual'!$M:$M,'Resource Annual'!$D:$D,$AL$2,'Resource Annual'!$B:$B,CA$4,'Resource Annual'!$J:$J,$AL12)</f>
        <v>0</v>
      </c>
      <c r="CB12" s="15">
        <f>SUMIFS('Resource Annual'!$M:$M,'Resource Annual'!$D:$D,$AL$2,'Resource Annual'!$B:$B,CB$4,'Resource Annual'!$J:$J,$AL12)</f>
        <v>0</v>
      </c>
      <c r="CC12" s="15">
        <f>SUMIFS('Resource Annual'!$M:$M,'Resource Annual'!$D:$D,$AL$2,'Resource Annual'!$B:$B,CC$4,'Resource Annual'!$J:$J,$AL12)</f>
        <v>0</v>
      </c>
      <c r="CD12" s="15">
        <f>SUMIFS('Area Annual'!F:F,'Area Annual'!E:E,AL12,'Area Annual'!A:A,$AL$2)</f>
        <v>909.01287841796898</v>
      </c>
    </row>
    <row r="13" spans="2:82" ht="16.5" x14ac:dyDescent="0.5">
      <c r="AL13" s="48">
        <v>2029</v>
      </c>
      <c r="AM13" s="15">
        <f>SUMIFS('Area Annual'!M:M,'Area Annual'!A:A,$AL$2,'Area Annual'!E:E,AL13)</f>
        <v>5561.6545104980496</v>
      </c>
      <c r="AN13" s="15">
        <f>SUMIFS('Resource Annual'!$O:$O,'Resource Annual'!$D:$D,$AL$2,'Resource Annual'!$A:$A,AN$4,'Resource Annual'!$J:$J,$AL13)</f>
        <v>0</v>
      </c>
      <c r="AO13" s="15">
        <f>SUMIFS('Resource Annual'!$O:$O,'Resource Annual'!$D:$D,$AL$2,'Resource Annual'!$A:$A,AO$4,'Resource Annual'!$J:$J,$AL13)</f>
        <v>0</v>
      </c>
      <c r="AP13" s="15">
        <f>SUMIFS('Resource Annual'!$O:$O,'Resource Annual'!$D:$D,$AL$2,'Resource Annual'!$A:$A,AP$4,'Resource Annual'!$J:$J,$AL13)</f>
        <v>164.59864807128901</v>
      </c>
      <c r="AQ13" s="15">
        <f>SUMIFS('Resource Annual'!$O:$O,'Resource Annual'!$D:$D,$AL$2,'Resource Annual'!$A:$A,AQ$4,'Resource Annual'!$J:$J,$AL13)</f>
        <v>0</v>
      </c>
      <c r="AR13" s="15">
        <f>SUMIFS('Resource Annual'!$O:$O,'Resource Annual'!$D:$D,$AL$2,'Resource Annual'!$A:$A,AR$4,'Resource Annual'!$J:$J,$AL13)</f>
        <v>0</v>
      </c>
      <c r="AS13" s="15">
        <f>SUMIFS('Resource Annual'!$O:$O,'Resource Annual'!$D:$D,$AL$2,'Resource Annual'!$A:$A,AS$4,'Resource Annual'!$J:$J,$AL13)</f>
        <v>0</v>
      </c>
      <c r="AT13" s="15">
        <f>SUMIFS('Resource Annual'!$O:$O,'Resource Annual'!$D:$D,$AL$2,'Resource Annual'!$A:$A,AT$4,'Resource Annual'!$J:$J,$AL13)</f>
        <v>4099.3580522537259</v>
      </c>
      <c r="AU13" s="15">
        <f>SUMIFS('Resource Annual'!$O:$O,'Resource Annual'!$D:$D,$AL$2,'Resource Annual'!$A:$A,AU$4,'Resource Annual'!$J:$J,$AL13)</f>
        <v>0</v>
      </c>
      <c r="AV13" s="15">
        <f>SUMIFS('Resource Annual'!$O:$O,'Resource Annual'!$D:$D,$AL$2,'Resource Annual'!$A:$A,AV$4,'Resource Annual'!$J:$J,$AL13)</f>
        <v>0</v>
      </c>
      <c r="AW13" s="15">
        <f>SUMIFS('Resource Annual'!$O:$O,'Resource Annual'!$D:$D,$AL$2,'Resource Annual'!$A:$A,AW$4,'Resource Annual'!$J:$J,$AL13)</f>
        <v>0</v>
      </c>
      <c r="AX13" s="15">
        <f t="shared" si="0"/>
        <v>1297.69755220413</v>
      </c>
      <c r="AY13" s="15">
        <f t="shared" si="1"/>
        <v>1297.69755220413</v>
      </c>
      <c r="AZ13" s="36">
        <f>SUMIFS('Area Annual'!$N:$N,'Area Annual'!$A:$A,$AL$2,'Area Annual'!$E:$E,$AL13,'Area Annual'!$D:$D,"KPCO")</f>
        <v>1940.20497894287</v>
      </c>
      <c r="BA13" s="36">
        <f>SUMIFS('Area Annual'!$O:$O,'Area Annual'!$A:$A,$AL$2,'Area Annual'!$E:$E,$AL13,'Area Annual'!$D:$D,"KPCO")</f>
        <v>3237.902531147</v>
      </c>
      <c r="BC13" s="15">
        <f>SUMIFS('Resource Annual'!$L:$L,'Resource Annual'!$D:$D,$AL$2,'Resource Annual'!$B:$B,BC$4,'Resource Annual'!$J:$J,$AL13)</f>
        <v>0</v>
      </c>
      <c r="BD13" s="15">
        <f>SUMIFS('Resource Annual'!$L:$L,'Resource Annual'!$D:$D,$AL$2,'Resource Annual'!$B:$B,BD$4,'Resource Annual'!$J:$J,$AL13)</f>
        <v>0</v>
      </c>
      <c r="BE13" s="15">
        <f>SUMIFS('Resource Annual'!$L:$L,'Resource Annual'!$D:$D,$AL$2,'Resource Annual'!$B:$B,BE$4,'Resource Annual'!$J:$J,$AL13)</f>
        <v>295</v>
      </c>
      <c r="BF13" s="15">
        <f>SUMIFS('Resource Annual'!$L:$L,'Resource Annual'!$D:$D,$AL$2,'Resource Annual'!$B:$B,BF$4,'Resource Annual'!$J:$J,$AL13)</f>
        <v>0</v>
      </c>
      <c r="BG13" s="15">
        <f>SUMIFS('Resource Annual'!$L:$L,'Resource Annual'!$D:$D,$AL$2,'Resource Annual'!$B:$B,BG$4,'Resource Annual'!$J:$J,$AL13)</f>
        <v>0</v>
      </c>
      <c r="BH13" s="15">
        <f>SUMIFS('Resource Annual'!$L:$L,'Resource Annual'!$D:$D,$AL$2,'Resource Annual'!$B:$B,BH$4,'Resource Annual'!$J:$J,$AL13)</f>
        <v>0</v>
      </c>
      <c r="BI13" s="15">
        <f>SUMIFS('Resource Annual'!$L:$L,'Resource Annual'!$D:$D,$AL$2,'Resource Annual'!$B:$B,BI$4,'Resource Annual'!$J:$J,$AL13)</f>
        <v>1780</v>
      </c>
      <c r="BJ13" s="15">
        <f>SUMIFS('Resource Annual'!$L:$L,'Resource Annual'!$D:$D,$AL$2,'Resource Annual'!$B:$B,BJ$4,'Resource Annual'!$J:$J,$AL13)</f>
        <v>0</v>
      </c>
      <c r="BK13" s="15">
        <f>SUMIFS('Resource Annual'!$L:$L,'Resource Annual'!$D:$D,$AL$2,'Resource Annual'!$B:$B,BK$4,'Resource Annual'!$J:$J,$AL13)</f>
        <v>0</v>
      </c>
      <c r="BL13" s="15">
        <f>SUMIFS('Resource Annual'!$L:$L,'Resource Annual'!$D:$D,$AL$2,'Resource Annual'!$B:$B,BL$4,'Resource Annual'!$J:$J,$AL13)</f>
        <v>0</v>
      </c>
      <c r="BM13" s="15">
        <f>SUMIFS('Resource Annual'!$L:$L,'Resource Annual'!$D:$D,$AL$2,'Resource Annual'!$B:$B,BM$4,'Resource Annual'!$J:$J,$AL13)</f>
        <v>0</v>
      </c>
      <c r="BN13" s="15">
        <f>SUMIFS('Resource Annual'!$L:$L,'Resource Annual'!$D:$D,$AL$2,'Resource Annual'!$B:$B,BN$4,'Resource Annual'!$J:$J,$AL13)</f>
        <v>0</v>
      </c>
      <c r="BO13" s="15">
        <f>SUMIFS('Resource Annual'!$L:$L,'Resource Annual'!$D:$D,$AL$2,'Resource Annual'!$B:$B,BO$4,'Resource Annual'!$J:$J,$AL13)</f>
        <v>0</v>
      </c>
      <c r="BQ13" s="15">
        <f>SUMIFS('Resource Annual'!$M:$M,'Resource Annual'!$D:$D,$AL$2,'Resource Annual'!$B:$B,BQ$4,'Resource Annual'!$J:$J,$AL13)</f>
        <v>0</v>
      </c>
      <c r="BR13" s="15">
        <f>SUMIFS('Resource Annual'!$M:$M,'Resource Annual'!$D:$D,$AL$2,'Resource Annual'!$B:$B,BR$4,'Resource Annual'!$J:$J,$AL13)</f>
        <v>0</v>
      </c>
      <c r="BS13" s="15">
        <f>SUMIFS('Resource Annual'!$M:$M,'Resource Annual'!$D:$D,$AL$2,'Resource Annual'!$B:$B,BS$4,'Resource Annual'!$J:$J,$AL13)</f>
        <v>295</v>
      </c>
      <c r="BT13" s="15">
        <f>SUMIFS('Resource Annual'!$M:$M,'Resource Annual'!$D:$D,$AL$2,'Resource Annual'!$B:$B,BT$4,'Resource Annual'!$J:$J,$AL13)</f>
        <v>0</v>
      </c>
      <c r="BU13" s="15">
        <f>SUMIFS('Resource Annual'!$M:$M,'Resource Annual'!$D:$D,$AL$2,'Resource Annual'!$B:$B,BU$4,'Resource Annual'!$J:$J,$AL13)</f>
        <v>0</v>
      </c>
      <c r="BV13" s="15">
        <f>SUMIFS('Resource Annual'!$M:$M,'Resource Annual'!$D:$D,$AL$2,'Resource Annual'!$B:$B,BV$4,'Resource Annual'!$J:$J,$AL13)</f>
        <v>0</v>
      </c>
      <c r="BW13" s="15">
        <f>SUMIFS('Resource Annual'!$M:$M,'Resource Annual'!$D:$D,$AL$2,'Resource Annual'!$B:$B,BW$4,'Resource Annual'!$J:$J,$AL13)</f>
        <v>772</v>
      </c>
      <c r="BX13" s="15">
        <f>SUMIFS('Resource Annual'!$M:$M,'Resource Annual'!$D:$D,$AL$2,'Resource Annual'!$B:$B,BX$4,'Resource Annual'!$J:$J,$AL13)</f>
        <v>0</v>
      </c>
      <c r="BY13" s="15">
        <f>SUMIFS('Resource Annual'!$M:$M,'Resource Annual'!$D:$D,$AL$2,'Resource Annual'!$B:$B,BY$4,'Resource Annual'!$J:$J,$AL13)</f>
        <v>0</v>
      </c>
      <c r="BZ13" s="15">
        <f>SUMIFS('Resource Annual'!$M:$M,'Resource Annual'!$D:$D,$AL$2,'Resource Annual'!$B:$B,BZ$4,'Resource Annual'!$J:$J,$AL13)</f>
        <v>0</v>
      </c>
      <c r="CA13" s="15">
        <f>SUMIFS('Resource Annual'!$M:$M,'Resource Annual'!$D:$D,$AL$2,'Resource Annual'!$B:$B,CA$4,'Resource Annual'!$J:$J,$AL13)</f>
        <v>0</v>
      </c>
      <c r="CB13" s="15">
        <f>SUMIFS('Resource Annual'!$M:$M,'Resource Annual'!$D:$D,$AL$2,'Resource Annual'!$B:$B,CB$4,'Resource Annual'!$J:$J,$AL13)</f>
        <v>0</v>
      </c>
      <c r="CC13" s="15">
        <f>SUMIFS('Resource Annual'!$M:$M,'Resource Annual'!$D:$D,$AL$2,'Resource Annual'!$B:$B,CC$4,'Resource Annual'!$J:$J,$AL13)</f>
        <v>0</v>
      </c>
      <c r="CD13" s="15">
        <f>SUMIFS('Area Annual'!F:F,'Area Annual'!E:E,AL13,'Area Annual'!A:A,$AL$2)</f>
        <v>908.85540771484398</v>
      </c>
    </row>
    <row r="14" spans="2:82" ht="16.5" x14ac:dyDescent="0.5">
      <c r="AL14" s="48">
        <v>2030</v>
      </c>
      <c r="AM14" s="15">
        <f>SUMIFS('Area Annual'!M:M,'Area Annual'!A:A,$AL$2,'Area Annual'!E:E,AL14)</f>
        <v>5556.1241149902298</v>
      </c>
      <c r="AN14" s="15">
        <f>SUMIFS('Resource Annual'!$O:$O,'Resource Annual'!$D:$D,$AL$2,'Resource Annual'!$A:$A,AN$4,'Resource Annual'!$J:$J,$AL14)</f>
        <v>0</v>
      </c>
      <c r="AO14" s="15">
        <f>SUMIFS('Resource Annual'!$O:$O,'Resource Annual'!$D:$D,$AL$2,'Resource Annual'!$A:$A,AO$4,'Resource Annual'!$J:$J,$AL14)</f>
        <v>0</v>
      </c>
      <c r="AP14" s="15">
        <f>SUMIFS('Resource Annual'!$O:$O,'Resource Annual'!$D:$D,$AL$2,'Resource Annual'!$A:$A,AP$4,'Resource Annual'!$J:$J,$AL14)</f>
        <v>164.56188964843801</v>
      </c>
      <c r="AQ14" s="15">
        <f>SUMIFS('Resource Annual'!$O:$O,'Resource Annual'!$D:$D,$AL$2,'Resource Annual'!$A:$A,AQ$4,'Resource Annual'!$J:$J,$AL14)</f>
        <v>0</v>
      </c>
      <c r="AR14" s="15">
        <f>SUMIFS('Resource Annual'!$O:$O,'Resource Annual'!$D:$D,$AL$2,'Resource Annual'!$A:$A,AR$4,'Resource Annual'!$J:$J,$AL14)</f>
        <v>0</v>
      </c>
      <c r="AS14" s="15">
        <f>SUMIFS('Resource Annual'!$O:$O,'Resource Annual'!$D:$D,$AL$2,'Resource Annual'!$A:$A,AS$4,'Resource Annual'!$J:$J,$AL14)</f>
        <v>0</v>
      </c>
      <c r="AT14" s="15">
        <f>SUMIFS('Resource Annual'!$O:$O,'Resource Annual'!$D:$D,$AL$2,'Resource Annual'!$A:$A,AT$4,'Resource Annual'!$J:$J,$AL14)</f>
        <v>4101.4976367950421</v>
      </c>
      <c r="AU14" s="15">
        <f>SUMIFS('Resource Annual'!$O:$O,'Resource Annual'!$D:$D,$AL$2,'Resource Annual'!$A:$A,AU$4,'Resource Annual'!$J:$J,$AL14)</f>
        <v>0</v>
      </c>
      <c r="AV14" s="15">
        <f>SUMIFS('Resource Annual'!$O:$O,'Resource Annual'!$D:$D,$AL$2,'Resource Annual'!$A:$A,AV$4,'Resource Annual'!$J:$J,$AL14)</f>
        <v>0</v>
      </c>
      <c r="AW14" s="15">
        <f>SUMIFS('Resource Annual'!$O:$O,'Resource Annual'!$D:$D,$AL$2,'Resource Annual'!$A:$A,AW$4,'Resource Annual'!$J:$J,$AL14)</f>
        <v>0</v>
      </c>
      <c r="AX14" s="15">
        <f t="shared" si="0"/>
        <v>1290.06450223923</v>
      </c>
      <c r="AY14" s="15">
        <f t="shared" si="1"/>
        <v>1290.06450223923</v>
      </c>
      <c r="AZ14" s="36">
        <f>SUMIFS('Area Annual'!$N:$N,'Area Annual'!$A:$A,$AL$2,'Area Annual'!$E:$E,$AL14,'Area Annual'!$D:$D,"KPCO")</f>
        <v>1951.0771980285599</v>
      </c>
      <c r="BA14" s="36">
        <f>SUMIFS('Area Annual'!$O:$O,'Area Annual'!$A:$A,$AL$2,'Area Annual'!$E:$E,$AL14,'Area Annual'!$D:$D,"KPCO")</f>
        <v>3241.1417002677899</v>
      </c>
      <c r="BC14" s="15">
        <f>SUMIFS('Resource Annual'!$L:$L,'Resource Annual'!$D:$D,$AL$2,'Resource Annual'!$B:$B,BC$4,'Resource Annual'!$J:$J,$AL14)</f>
        <v>0</v>
      </c>
      <c r="BD14" s="15">
        <f>SUMIFS('Resource Annual'!$L:$L,'Resource Annual'!$D:$D,$AL$2,'Resource Annual'!$B:$B,BD$4,'Resource Annual'!$J:$J,$AL14)</f>
        <v>0</v>
      </c>
      <c r="BE14" s="15">
        <f>SUMIFS('Resource Annual'!$L:$L,'Resource Annual'!$D:$D,$AL$2,'Resource Annual'!$B:$B,BE$4,'Resource Annual'!$J:$J,$AL14)</f>
        <v>295</v>
      </c>
      <c r="BF14" s="15">
        <f>SUMIFS('Resource Annual'!$L:$L,'Resource Annual'!$D:$D,$AL$2,'Resource Annual'!$B:$B,BF$4,'Resource Annual'!$J:$J,$AL14)</f>
        <v>0</v>
      </c>
      <c r="BG14" s="15">
        <f>SUMIFS('Resource Annual'!$L:$L,'Resource Annual'!$D:$D,$AL$2,'Resource Annual'!$B:$B,BG$4,'Resource Annual'!$J:$J,$AL14)</f>
        <v>0</v>
      </c>
      <c r="BH14" s="15">
        <f>SUMIFS('Resource Annual'!$L:$L,'Resource Annual'!$D:$D,$AL$2,'Resource Annual'!$B:$B,BH$4,'Resource Annual'!$J:$J,$AL14)</f>
        <v>0</v>
      </c>
      <c r="BI14" s="15">
        <f>SUMIFS('Resource Annual'!$L:$L,'Resource Annual'!$D:$D,$AL$2,'Resource Annual'!$B:$B,BI$4,'Resource Annual'!$J:$J,$AL14)</f>
        <v>1780</v>
      </c>
      <c r="BJ14" s="15">
        <f>SUMIFS('Resource Annual'!$L:$L,'Resource Annual'!$D:$D,$AL$2,'Resource Annual'!$B:$B,BJ$4,'Resource Annual'!$J:$J,$AL14)</f>
        <v>0</v>
      </c>
      <c r="BK14" s="15">
        <f>SUMIFS('Resource Annual'!$L:$L,'Resource Annual'!$D:$D,$AL$2,'Resource Annual'!$B:$B,BK$4,'Resource Annual'!$J:$J,$AL14)</f>
        <v>0</v>
      </c>
      <c r="BL14" s="15">
        <f>SUMIFS('Resource Annual'!$L:$L,'Resource Annual'!$D:$D,$AL$2,'Resource Annual'!$B:$B,BL$4,'Resource Annual'!$J:$J,$AL14)</f>
        <v>0</v>
      </c>
      <c r="BM14" s="15">
        <f>SUMIFS('Resource Annual'!$L:$L,'Resource Annual'!$D:$D,$AL$2,'Resource Annual'!$B:$B,BM$4,'Resource Annual'!$J:$J,$AL14)</f>
        <v>0</v>
      </c>
      <c r="BN14" s="15">
        <f>SUMIFS('Resource Annual'!$L:$L,'Resource Annual'!$D:$D,$AL$2,'Resource Annual'!$B:$B,BN$4,'Resource Annual'!$J:$J,$AL14)</f>
        <v>0</v>
      </c>
      <c r="BO14" s="15">
        <f>SUMIFS('Resource Annual'!$L:$L,'Resource Annual'!$D:$D,$AL$2,'Resource Annual'!$B:$B,BO$4,'Resource Annual'!$J:$J,$AL14)</f>
        <v>0</v>
      </c>
      <c r="BQ14" s="15">
        <f>SUMIFS('Resource Annual'!$M:$M,'Resource Annual'!$D:$D,$AL$2,'Resource Annual'!$B:$B,BQ$4,'Resource Annual'!$J:$J,$AL14)</f>
        <v>0</v>
      </c>
      <c r="BR14" s="15">
        <f>SUMIFS('Resource Annual'!$M:$M,'Resource Annual'!$D:$D,$AL$2,'Resource Annual'!$B:$B,BR$4,'Resource Annual'!$J:$J,$AL14)</f>
        <v>0</v>
      </c>
      <c r="BS14" s="15">
        <f>SUMIFS('Resource Annual'!$M:$M,'Resource Annual'!$D:$D,$AL$2,'Resource Annual'!$B:$B,BS$4,'Resource Annual'!$J:$J,$AL14)</f>
        <v>295</v>
      </c>
      <c r="BT14" s="15">
        <f>SUMIFS('Resource Annual'!$M:$M,'Resource Annual'!$D:$D,$AL$2,'Resource Annual'!$B:$B,BT$4,'Resource Annual'!$J:$J,$AL14)</f>
        <v>0</v>
      </c>
      <c r="BU14" s="15">
        <f>SUMIFS('Resource Annual'!$M:$M,'Resource Annual'!$D:$D,$AL$2,'Resource Annual'!$B:$B,BU$4,'Resource Annual'!$J:$J,$AL14)</f>
        <v>0</v>
      </c>
      <c r="BV14" s="15">
        <f>SUMIFS('Resource Annual'!$M:$M,'Resource Annual'!$D:$D,$AL$2,'Resource Annual'!$B:$B,BV$4,'Resource Annual'!$J:$J,$AL14)</f>
        <v>0</v>
      </c>
      <c r="BW14" s="15">
        <f>SUMIFS('Resource Annual'!$M:$M,'Resource Annual'!$D:$D,$AL$2,'Resource Annual'!$B:$B,BW$4,'Resource Annual'!$J:$J,$AL14)</f>
        <v>772</v>
      </c>
      <c r="BX14" s="15">
        <f>SUMIFS('Resource Annual'!$M:$M,'Resource Annual'!$D:$D,$AL$2,'Resource Annual'!$B:$B,BX$4,'Resource Annual'!$J:$J,$AL14)</f>
        <v>0</v>
      </c>
      <c r="BY14" s="15">
        <f>SUMIFS('Resource Annual'!$M:$M,'Resource Annual'!$D:$D,$AL$2,'Resource Annual'!$B:$B,BY$4,'Resource Annual'!$J:$J,$AL14)</f>
        <v>0</v>
      </c>
      <c r="BZ14" s="15">
        <f>SUMIFS('Resource Annual'!$M:$M,'Resource Annual'!$D:$D,$AL$2,'Resource Annual'!$B:$B,BZ$4,'Resource Annual'!$J:$J,$AL14)</f>
        <v>0</v>
      </c>
      <c r="CA14" s="15">
        <f>SUMIFS('Resource Annual'!$M:$M,'Resource Annual'!$D:$D,$AL$2,'Resource Annual'!$B:$B,CA$4,'Resource Annual'!$J:$J,$AL14)</f>
        <v>0</v>
      </c>
      <c r="CB14" s="15">
        <f>SUMIFS('Resource Annual'!$M:$M,'Resource Annual'!$D:$D,$AL$2,'Resource Annual'!$B:$B,CB$4,'Resource Annual'!$J:$J,$AL14)</f>
        <v>0</v>
      </c>
      <c r="CC14" s="15">
        <f>SUMIFS('Resource Annual'!$M:$M,'Resource Annual'!$D:$D,$AL$2,'Resource Annual'!$B:$B,CC$4,'Resource Annual'!$J:$J,$AL14)</f>
        <v>0</v>
      </c>
      <c r="CD14" s="15">
        <f>SUMIFS('Area Annual'!F:F,'Area Annual'!E:E,AL14,'Area Annual'!A:A,$AL$2)</f>
        <v>906.40472412109398</v>
      </c>
    </row>
    <row r="15" spans="2:82" ht="16.5" x14ac:dyDescent="0.5">
      <c r="AL15" s="48">
        <v>2031</v>
      </c>
      <c r="AM15" s="15">
        <f>SUMIFS('Area Annual'!M:M,'Area Annual'!A:A,$AL$2,'Area Annual'!E:E,AL15)</f>
        <v>5552.4999084472702</v>
      </c>
      <c r="AN15" s="15">
        <f>SUMIFS('Resource Annual'!$O:$O,'Resource Annual'!$D:$D,$AL$2,'Resource Annual'!$A:$A,AN$4,'Resource Annual'!$J:$J,$AL15)</f>
        <v>0</v>
      </c>
      <c r="AO15" s="15">
        <f>SUMIFS('Resource Annual'!$O:$O,'Resource Annual'!$D:$D,$AL$2,'Resource Annual'!$A:$A,AO$4,'Resource Annual'!$J:$J,$AL15)</f>
        <v>0</v>
      </c>
      <c r="AP15" s="15">
        <f>SUMIFS('Resource Annual'!$O:$O,'Resource Annual'!$D:$D,$AL$2,'Resource Annual'!$A:$A,AP$4,'Resource Annual'!$J:$J,$AL15)</f>
        <v>33.170761108398402</v>
      </c>
      <c r="AQ15" s="15">
        <f>SUMIFS('Resource Annual'!$O:$O,'Resource Annual'!$D:$D,$AL$2,'Resource Annual'!$A:$A,AQ$4,'Resource Annual'!$J:$J,$AL15)</f>
        <v>0</v>
      </c>
      <c r="AR15" s="15">
        <f>SUMIFS('Resource Annual'!$O:$O,'Resource Annual'!$D:$D,$AL$2,'Resource Annual'!$A:$A,AR$4,'Resource Annual'!$J:$J,$AL15)</f>
        <v>0</v>
      </c>
      <c r="AS15" s="15">
        <f>SUMIFS('Resource Annual'!$O:$O,'Resource Annual'!$D:$D,$AL$2,'Resource Annual'!$A:$A,AS$4,'Resource Annual'!$J:$J,$AL15)</f>
        <v>0</v>
      </c>
      <c r="AT15" s="15">
        <f>SUMIFS('Resource Annual'!$O:$O,'Resource Annual'!$D:$D,$AL$2,'Resource Annual'!$A:$A,AT$4,'Resource Annual'!$J:$J,$AL15)</f>
        <v>4321.8622646331742</v>
      </c>
      <c r="AU15" s="15">
        <f>SUMIFS('Resource Annual'!$O:$O,'Resource Annual'!$D:$D,$AL$2,'Resource Annual'!$A:$A,AU$4,'Resource Annual'!$J:$J,$AL15)</f>
        <v>0</v>
      </c>
      <c r="AV15" s="15">
        <f>SUMIFS('Resource Annual'!$O:$O,'Resource Annual'!$D:$D,$AL$2,'Resource Annual'!$A:$A,AV$4,'Resource Annual'!$J:$J,$AL15)</f>
        <v>0</v>
      </c>
      <c r="AW15" s="15">
        <f>SUMIFS('Resource Annual'!$O:$O,'Resource Annual'!$D:$D,$AL$2,'Resource Annual'!$A:$A,AW$4,'Resource Annual'!$J:$J,$AL15)</f>
        <v>0</v>
      </c>
      <c r="AX15" s="15">
        <f t="shared" si="0"/>
        <v>1197.4667692184503</v>
      </c>
      <c r="AY15" s="15">
        <f t="shared" si="1"/>
        <v>1197.4667692184503</v>
      </c>
      <c r="AZ15" s="36">
        <f>SUMIFS('Area Annual'!$N:$N,'Area Annual'!$A:$A,$AL$2,'Area Annual'!$E:$E,$AL15,'Area Annual'!$D:$D,"KPCO")</f>
        <v>2070.7347030639598</v>
      </c>
      <c r="BA15" s="36">
        <f>SUMIFS('Area Annual'!$O:$O,'Area Annual'!$A:$A,$AL$2,'Area Annual'!$E:$E,$AL15,'Area Annual'!$D:$D,"KPCO")</f>
        <v>3268.2014722824101</v>
      </c>
      <c r="BC15" s="15">
        <f>SUMIFS('Resource Annual'!$L:$L,'Resource Annual'!$D:$D,$AL$2,'Resource Annual'!$B:$B,BC$4,'Resource Annual'!$J:$J,$AL15)</f>
        <v>0</v>
      </c>
      <c r="BD15" s="15">
        <f>SUMIFS('Resource Annual'!$L:$L,'Resource Annual'!$D:$D,$AL$2,'Resource Annual'!$B:$B,BD$4,'Resource Annual'!$J:$J,$AL15)</f>
        <v>0</v>
      </c>
      <c r="BE15" s="15">
        <f>SUMIFS('Resource Annual'!$L:$L,'Resource Annual'!$D:$D,$AL$2,'Resource Annual'!$B:$B,BE$4,'Resource Annual'!$J:$J,$AL15)</f>
        <v>125</v>
      </c>
      <c r="BF15" s="15">
        <f>SUMIFS('Resource Annual'!$L:$L,'Resource Annual'!$D:$D,$AL$2,'Resource Annual'!$B:$B,BF$4,'Resource Annual'!$J:$J,$AL15)</f>
        <v>0</v>
      </c>
      <c r="BG15" s="15">
        <f>SUMIFS('Resource Annual'!$L:$L,'Resource Annual'!$D:$D,$AL$2,'Resource Annual'!$B:$B,BG$4,'Resource Annual'!$J:$J,$AL15)</f>
        <v>0</v>
      </c>
      <c r="BH15" s="15">
        <f>SUMIFS('Resource Annual'!$L:$L,'Resource Annual'!$D:$D,$AL$2,'Resource Annual'!$B:$B,BH$4,'Resource Annual'!$J:$J,$AL15)</f>
        <v>0</v>
      </c>
      <c r="BI15" s="15">
        <f>SUMIFS('Resource Annual'!$L:$L,'Resource Annual'!$D:$D,$AL$2,'Resource Annual'!$B:$B,BI$4,'Resource Annual'!$J:$J,$AL15)</f>
        <v>1920</v>
      </c>
      <c r="BJ15" s="15">
        <f>SUMIFS('Resource Annual'!$L:$L,'Resource Annual'!$D:$D,$AL$2,'Resource Annual'!$B:$B,BJ$4,'Resource Annual'!$J:$J,$AL15)</f>
        <v>0</v>
      </c>
      <c r="BK15" s="15">
        <f>SUMIFS('Resource Annual'!$L:$L,'Resource Annual'!$D:$D,$AL$2,'Resource Annual'!$B:$B,BK$4,'Resource Annual'!$J:$J,$AL15)</f>
        <v>0</v>
      </c>
      <c r="BL15" s="15">
        <f>SUMIFS('Resource Annual'!$L:$L,'Resource Annual'!$D:$D,$AL$2,'Resource Annual'!$B:$B,BL$4,'Resource Annual'!$J:$J,$AL15)</f>
        <v>0</v>
      </c>
      <c r="BM15" s="15">
        <f>SUMIFS('Resource Annual'!$L:$L,'Resource Annual'!$D:$D,$AL$2,'Resource Annual'!$B:$B,BM$4,'Resource Annual'!$J:$J,$AL15)</f>
        <v>0</v>
      </c>
      <c r="BN15" s="15">
        <f>SUMIFS('Resource Annual'!$L:$L,'Resource Annual'!$D:$D,$AL$2,'Resource Annual'!$B:$B,BN$4,'Resource Annual'!$J:$J,$AL15)</f>
        <v>0</v>
      </c>
      <c r="BO15" s="15">
        <f>SUMIFS('Resource Annual'!$L:$L,'Resource Annual'!$D:$D,$AL$2,'Resource Annual'!$B:$B,BO$4,'Resource Annual'!$J:$J,$AL15)</f>
        <v>100</v>
      </c>
      <c r="BQ15" s="15">
        <f>SUMIFS('Resource Annual'!$M:$M,'Resource Annual'!$D:$D,$AL$2,'Resource Annual'!$B:$B,BQ$4,'Resource Annual'!$J:$J,$AL15)</f>
        <v>0</v>
      </c>
      <c r="BR15" s="15">
        <f>SUMIFS('Resource Annual'!$M:$M,'Resource Annual'!$D:$D,$AL$2,'Resource Annual'!$B:$B,BR$4,'Resource Annual'!$J:$J,$AL15)</f>
        <v>0</v>
      </c>
      <c r="BS15" s="15">
        <f>SUMIFS('Resource Annual'!$M:$M,'Resource Annual'!$D:$D,$AL$2,'Resource Annual'!$B:$B,BS$4,'Resource Annual'!$J:$J,$AL15)</f>
        <v>125</v>
      </c>
      <c r="BT15" s="15">
        <f>SUMIFS('Resource Annual'!$M:$M,'Resource Annual'!$D:$D,$AL$2,'Resource Annual'!$B:$B,BT$4,'Resource Annual'!$J:$J,$AL15)</f>
        <v>0</v>
      </c>
      <c r="BU15" s="15">
        <f>SUMIFS('Resource Annual'!$M:$M,'Resource Annual'!$D:$D,$AL$2,'Resource Annual'!$B:$B,BU$4,'Resource Annual'!$J:$J,$AL15)</f>
        <v>0</v>
      </c>
      <c r="BV15" s="15">
        <f>SUMIFS('Resource Annual'!$M:$M,'Resource Annual'!$D:$D,$AL$2,'Resource Annual'!$B:$B,BV$4,'Resource Annual'!$J:$J,$AL15)</f>
        <v>0</v>
      </c>
      <c r="BW15" s="15">
        <f>SUMIFS('Resource Annual'!$M:$M,'Resource Annual'!$D:$D,$AL$2,'Resource Annual'!$B:$B,BW$4,'Resource Annual'!$J:$J,$AL15)</f>
        <v>809.80000305175781</v>
      </c>
      <c r="BX15" s="15">
        <f>SUMIFS('Resource Annual'!$M:$M,'Resource Annual'!$D:$D,$AL$2,'Resource Annual'!$B:$B,BX$4,'Resource Annual'!$J:$J,$AL15)</f>
        <v>0</v>
      </c>
      <c r="BY15" s="15">
        <f>SUMIFS('Resource Annual'!$M:$M,'Resource Annual'!$D:$D,$AL$2,'Resource Annual'!$B:$B,BY$4,'Resource Annual'!$J:$J,$AL15)</f>
        <v>0</v>
      </c>
      <c r="BZ15" s="15">
        <f>SUMIFS('Resource Annual'!$M:$M,'Resource Annual'!$D:$D,$AL$2,'Resource Annual'!$B:$B,BZ$4,'Resource Annual'!$J:$J,$AL15)</f>
        <v>0</v>
      </c>
      <c r="CA15" s="15">
        <f>SUMIFS('Resource Annual'!$M:$M,'Resource Annual'!$D:$D,$AL$2,'Resource Annual'!$B:$B,CA$4,'Resource Annual'!$J:$J,$AL15)</f>
        <v>0</v>
      </c>
      <c r="CB15" s="15">
        <f>SUMIFS('Resource Annual'!$M:$M,'Resource Annual'!$D:$D,$AL$2,'Resource Annual'!$B:$B,CB$4,'Resource Annual'!$J:$J,$AL15)</f>
        <v>0</v>
      </c>
      <c r="CC15" s="15">
        <f>SUMIFS('Resource Annual'!$M:$M,'Resource Annual'!$D:$D,$AL$2,'Resource Annual'!$B:$B,CC$4,'Resource Annual'!$J:$J,$AL15)</f>
        <v>100</v>
      </c>
      <c r="CD15" s="15">
        <f>SUMIFS('Area Annual'!F:F,'Area Annual'!E:E,AL15,'Area Annual'!A:A,$AL$2)</f>
        <v>904.41607666015602</v>
      </c>
    </row>
    <row r="16" spans="2:82" ht="16.5" x14ac:dyDescent="0.5">
      <c r="AL16" s="48">
        <v>2032</v>
      </c>
      <c r="AM16" s="15">
        <f>SUMIFS('Area Annual'!M:M,'Area Annual'!A:A,$AL$2,'Area Annual'!E:E,AL16)</f>
        <v>5553.5268859863299</v>
      </c>
      <c r="AN16" s="15">
        <f>SUMIFS('Resource Annual'!$O:$O,'Resource Annual'!$D:$D,$AL$2,'Resource Annual'!$A:$A,AN$4,'Resource Annual'!$J:$J,$AL16)</f>
        <v>0</v>
      </c>
      <c r="AO16" s="15">
        <f>SUMIFS('Resource Annual'!$O:$O,'Resource Annual'!$D:$D,$AL$2,'Resource Annual'!$A:$A,AO$4,'Resource Annual'!$J:$J,$AL16)</f>
        <v>0</v>
      </c>
      <c r="AP16" s="15">
        <f>SUMIFS('Resource Annual'!$O:$O,'Resource Annual'!$D:$D,$AL$2,'Resource Annual'!$A:$A,AP$4,'Resource Annual'!$J:$J,$AL16)</f>
        <v>32.065464019775398</v>
      </c>
      <c r="AQ16" s="15">
        <f>SUMIFS('Resource Annual'!$O:$O,'Resource Annual'!$D:$D,$AL$2,'Resource Annual'!$A:$A,AQ$4,'Resource Annual'!$J:$J,$AL16)</f>
        <v>0</v>
      </c>
      <c r="AR16" s="15">
        <f>SUMIFS('Resource Annual'!$O:$O,'Resource Annual'!$D:$D,$AL$2,'Resource Annual'!$A:$A,AR$4,'Resource Annual'!$J:$J,$AL16)</f>
        <v>0</v>
      </c>
      <c r="AS16" s="15">
        <f>SUMIFS('Resource Annual'!$O:$O,'Resource Annual'!$D:$D,$AL$2,'Resource Annual'!$A:$A,AS$4,'Resource Annual'!$J:$J,$AL16)</f>
        <v>0</v>
      </c>
      <c r="AT16" s="15">
        <f>SUMIFS('Resource Annual'!$O:$O,'Resource Annual'!$D:$D,$AL$2,'Resource Annual'!$A:$A,AT$4,'Resource Annual'!$J:$J,$AL16)</f>
        <v>4333.7331008911224</v>
      </c>
      <c r="AU16" s="15">
        <f>SUMIFS('Resource Annual'!$O:$O,'Resource Annual'!$D:$D,$AL$2,'Resource Annual'!$A:$A,AU$4,'Resource Annual'!$J:$J,$AL16)</f>
        <v>0</v>
      </c>
      <c r="AV16" s="15">
        <f>SUMIFS('Resource Annual'!$O:$O,'Resource Annual'!$D:$D,$AL$2,'Resource Annual'!$A:$A,AV$4,'Resource Annual'!$J:$J,$AL16)</f>
        <v>0</v>
      </c>
      <c r="AW16" s="15">
        <f>SUMIFS('Resource Annual'!$O:$O,'Resource Annual'!$D:$D,$AL$2,'Resource Annual'!$A:$A,AW$4,'Resource Annual'!$J:$J,$AL16)</f>
        <v>0</v>
      </c>
      <c r="AX16" s="15">
        <f t="shared" si="0"/>
        <v>1187.72785754502</v>
      </c>
      <c r="AY16" s="15">
        <f t="shared" si="1"/>
        <v>1187.72785754502</v>
      </c>
      <c r="AZ16" s="36">
        <f>SUMIFS('Area Annual'!$N:$N,'Area Annual'!$A:$A,$AL$2,'Area Annual'!$E:$E,$AL16,'Area Annual'!$D:$D,"KPCO")</f>
        <v>2069.53101348877</v>
      </c>
      <c r="BA16" s="36">
        <f>SUMIFS('Area Annual'!$O:$O,'Area Annual'!$A:$A,$AL$2,'Area Annual'!$E:$E,$AL16,'Area Annual'!$D:$D,"KPCO")</f>
        <v>3257.25887103379</v>
      </c>
      <c r="BC16" s="15">
        <f>SUMIFS('Resource Annual'!$L:$L,'Resource Annual'!$D:$D,$AL$2,'Resource Annual'!$B:$B,BC$4,'Resource Annual'!$J:$J,$AL16)</f>
        <v>0</v>
      </c>
      <c r="BD16" s="15">
        <f>SUMIFS('Resource Annual'!$L:$L,'Resource Annual'!$D:$D,$AL$2,'Resource Annual'!$B:$B,BD$4,'Resource Annual'!$J:$J,$AL16)</f>
        <v>0</v>
      </c>
      <c r="BE16" s="15">
        <f>SUMIFS('Resource Annual'!$L:$L,'Resource Annual'!$D:$D,$AL$2,'Resource Annual'!$B:$B,BE$4,'Resource Annual'!$J:$J,$AL16)</f>
        <v>125</v>
      </c>
      <c r="BF16" s="15">
        <f>SUMIFS('Resource Annual'!$L:$L,'Resource Annual'!$D:$D,$AL$2,'Resource Annual'!$B:$B,BF$4,'Resource Annual'!$J:$J,$AL16)</f>
        <v>0</v>
      </c>
      <c r="BG16" s="15">
        <f>SUMIFS('Resource Annual'!$L:$L,'Resource Annual'!$D:$D,$AL$2,'Resource Annual'!$B:$B,BG$4,'Resource Annual'!$J:$J,$AL16)</f>
        <v>0</v>
      </c>
      <c r="BH16" s="15">
        <f>SUMIFS('Resource Annual'!$L:$L,'Resource Annual'!$D:$D,$AL$2,'Resource Annual'!$B:$B,BH$4,'Resource Annual'!$J:$J,$AL16)</f>
        <v>0</v>
      </c>
      <c r="BI16" s="15">
        <f>SUMIFS('Resource Annual'!$L:$L,'Resource Annual'!$D:$D,$AL$2,'Resource Annual'!$B:$B,BI$4,'Resource Annual'!$J:$J,$AL16)</f>
        <v>1920</v>
      </c>
      <c r="BJ16" s="15">
        <f>SUMIFS('Resource Annual'!$L:$L,'Resource Annual'!$D:$D,$AL$2,'Resource Annual'!$B:$B,BJ$4,'Resource Annual'!$J:$J,$AL16)</f>
        <v>0</v>
      </c>
      <c r="BK16" s="15">
        <f>SUMIFS('Resource Annual'!$L:$L,'Resource Annual'!$D:$D,$AL$2,'Resource Annual'!$B:$B,BK$4,'Resource Annual'!$J:$J,$AL16)</f>
        <v>0</v>
      </c>
      <c r="BL16" s="15">
        <f>SUMIFS('Resource Annual'!$L:$L,'Resource Annual'!$D:$D,$AL$2,'Resource Annual'!$B:$B,BL$4,'Resource Annual'!$J:$J,$AL16)</f>
        <v>0</v>
      </c>
      <c r="BM16" s="15">
        <f>SUMIFS('Resource Annual'!$L:$L,'Resource Annual'!$D:$D,$AL$2,'Resource Annual'!$B:$B,BM$4,'Resource Annual'!$J:$J,$AL16)</f>
        <v>0</v>
      </c>
      <c r="BN16" s="15">
        <f>SUMIFS('Resource Annual'!$L:$L,'Resource Annual'!$D:$D,$AL$2,'Resource Annual'!$B:$B,BN$4,'Resource Annual'!$J:$J,$AL16)</f>
        <v>0</v>
      </c>
      <c r="BO16" s="15">
        <f>SUMIFS('Resource Annual'!$L:$L,'Resource Annual'!$D:$D,$AL$2,'Resource Annual'!$B:$B,BO$4,'Resource Annual'!$J:$J,$AL16)</f>
        <v>100</v>
      </c>
      <c r="BQ16" s="15">
        <f>SUMIFS('Resource Annual'!$M:$M,'Resource Annual'!$D:$D,$AL$2,'Resource Annual'!$B:$B,BQ$4,'Resource Annual'!$J:$J,$AL16)</f>
        <v>0</v>
      </c>
      <c r="BR16" s="15">
        <f>SUMIFS('Resource Annual'!$M:$M,'Resource Annual'!$D:$D,$AL$2,'Resource Annual'!$B:$B,BR$4,'Resource Annual'!$J:$J,$AL16)</f>
        <v>0</v>
      </c>
      <c r="BS16" s="15">
        <f>SUMIFS('Resource Annual'!$M:$M,'Resource Annual'!$D:$D,$AL$2,'Resource Annual'!$B:$B,BS$4,'Resource Annual'!$J:$J,$AL16)</f>
        <v>125</v>
      </c>
      <c r="BT16" s="15">
        <f>SUMIFS('Resource Annual'!$M:$M,'Resource Annual'!$D:$D,$AL$2,'Resource Annual'!$B:$B,BT$4,'Resource Annual'!$J:$J,$AL16)</f>
        <v>0</v>
      </c>
      <c r="BU16" s="15">
        <f>SUMIFS('Resource Annual'!$M:$M,'Resource Annual'!$D:$D,$AL$2,'Resource Annual'!$B:$B,BU$4,'Resource Annual'!$J:$J,$AL16)</f>
        <v>0</v>
      </c>
      <c r="BV16" s="15">
        <f>SUMIFS('Resource Annual'!$M:$M,'Resource Annual'!$D:$D,$AL$2,'Resource Annual'!$B:$B,BV$4,'Resource Annual'!$J:$J,$AL16)</f>
        <v>0</v>
      </c>
      <c r="BW16" s="15">
        <f>SUMIFS('Resource Annual'!$M:$M,'Resource Annual'!$D:$D,$AL$2,'Resource Annual'!$B:$B,BW$4,'Resource Annual'!$J:$J,$AL16)</f>
        <v>809.80000305175781</v>
      </c>
      <c r="BX16" s="15">
        <f>SUMIFS('Resource Annual'!$M:$M,'Resource Annual'!$D:$D,$AL$2,'Resource Annual'!$B:$B,BX$4,'Resource Annual'!$J:$J,$AL16)</f>
        <v>0</v>
      </c>
      <c r="BY16" s="15">
        <f>SUMIFS('Resource Annual'!$M:$M,'Resource Annual'!$D:$D,$AL$2,'Resource Annual'!$B:$B,BY$4,'Resource Annual'!$J:$J,$AL16)</f>
        <v>0</v>
      </c>
      <c r="BZ16" s="15">
        <f>SUMIFS('Resource Annual'!$M:$M,'Resource Annual'!$D:$D,$AL$2,'Resource Annual'!$B:$B,BZ$4,'Resource Annual'!$J:$J,$AL16)</f>
        <v>0</v>
      </c>
      <c r="CA16" s="15">
        <f>SUMIFS('Resource Annual'!$M:$M,'Resource Annual'!$D:$D,$AL$2,'Resource Annual'!$B:$B,CA$4,'Resource Annual'!$J:$J,$AL16)</f>
        <v>0</v>
      </c>
      <c r="CB16" s="15">
        <f>SUMIFS('Resource Annual'!$M:$M,'Resource Annual'!$D:$D,$AL$2,'Resource Annual'!$B:$B,CB$4,'Resource Annual'!$J:$J,$AL16)</f>
        <v>0</v>
      </c>
      <c r="CC16" s="15">
        <f>SUMIFS('Resource Annual'!$M:$M,'Resource Annual'!$D:$D,$AL$2,'Resource Annual'!$B:$B,CC$4,'Resource Annual'!$J:$J,$AL16)</f>
        <v>100</v>
      </c>
      <c r="CD16" s="15">
        <f>SUMIFS('Area Annual'!F:F,'Area Annual'!E:E,AL16,'Area Annual'!A:A,$AL$2)</f>
        <v>900.35858154296898</v>
      </c>
    </row>
    <row r="17" spans="2:82" ht="16.5" x14ac:dyDescent="0.5">
      <c r="AL17" s="48">
        <v>2033</v>
      </c>
      <c r="AM17" s="15">
        <f>SUMIFS('Area Annual'!M:M,'Area Annual'!A:A,$AL$2,'Area Annual'!E:E,AL17)</f>
        <v>5547.5801086425799</v>
      </c>
      <c r="AN17" s="15">
        <f>SUMIFS('Resource Annual'!$O:$O,'Resource Annual'!$D:$D,$AL$2,'Resource Annual'!$A:$A,AN$4,'Resource Annual'!$J:$J,$AL17)</f>
        <v>0</v>
      </c>
      <c r="AO17" s="15">
        <f>SUMIFS('Resource Annual'!$O:$O,'Resource Annual'!$D:$D,$AL$2,'Resource Annual'!$A:$A,AO$4,'Resource Annual'!$J:$J,$AL17)</f>
        <v>0</v>
      </c>
      <c r="AP17" s="15">
        <f>SUMIFS('Resource Annual'!$O:$O,'Resource Annual'!$D:$D,$AL$2,'Resource Annual'!$A:$A,AP$4,'Resource Annual'!$J:$J,$AL17)</f>
        <v>30.678928375244102</v>
      </c>
      <c r="AQ17" s="15">
        <f>SUMIFS('Resource Annual'!$O:$O,'Resource Annual'!$D:$D,$AL$2,'Resource Annual'!$A:$A,AQ$4,'Resource Annual'!$J:$J,$AL17)</f>
        <v>0</v>
      </c>
      <c r="AR17" s="15">
        <f>SUMIFS('Resource Annual'!$O:$O,'Resource Annual'!$D:$D,$AL$2,'Resource Annual'!$A:$A,AR$4,'Resource Annual'!$J:$J,$AL17)</f>
        <v>0</v>
      </c>
      <c r="AS17" s="15">
        <f>SUMIFS('Resource Annual'!$O:$O,'Resource Annual'!$D:$D,$AL$2,'Resource Annual'!$A:$A,AS$4,'Resource Annual'!$J:$J,$AL17)</f>
        <v>0</v>
      </c>
      <c r="AT17" s="15">
        <f>SUMIFS('Resource Annual'!$O:$O,'Resource Annual'!$D:$D,$AL$2,'Resource Annual'!$A:$A,AT$4,'Resource Annual'!$J:$J,$AL17)</f>
        <v>4315.973684310914</v>
      </c>
      <c r="AU17" s="15">
        <f>SUMIFS('Resource Annual'!$O:$O,'Resource Annual'!$D:$D,$AL$2,'Resource Annual'!$A:$A,AU$4,'Resource Annual'!$J:$J,$AL17)</f>
        <v>0</v>
      </c>
      <c r="AV17" s="15">
        <f>SUMIFS('Resource Annual'!$O:$O,'Resource Annual'!$D:$D,$AL$2,'Resource Annual'!$A:$A,AV$4,'Resource Annual'!$J:$J,$AL17)</f>
        <v>0</v>
      </c>
      <c r="AW17" s="15">
        <f>SUMIFS('Resource Annual'!$O:$O,'Resource Annual'!$D:$D,$AL$2,'Resource Annual'!$A:$A,AW$4,'Resource Annual'!$J:$J,$AL17)</f>
        <v>0</v>
      </c>
      <c r="AX17" s="15">
        <f t="shared" si="0"/>
        <v>1200.9277169704396</v>
      </c>
      <c r="AY17" s="15">
        <f t="shared" si="1"/>
        <v>1200.9277169704396</v>
      </c>
      <c r="AZ17" s="36">
        <f>SUMIFS('Area Annual'!$N:$N,'Area Annual'!$A:$A,$AL$2,'Area Annual'!$E:$E,$AL17,'Area Annual'!$D:$D,"KPCO")</f>
        <v>2057.5150451660202</v>
      </c>
      <c r="BA17" s="36">
        <f>SUMIFS('Area Annual'!$O:$O,'Area Annual'!$A:$A,$AL$2,'Area Annual'!$E:$E,$AL17,'Area Annual'!$D:$D,"KPCO")</f>
        <v>3258.4427621364598</v>
      </c>
      <c r="BC17" s="15">
        <f>SUMIFS('Resource Annual'!$L:$L,'Resource Annual'!$D:$D,$AL$2,'Resource Annual'!$B:$B,BC$4,'Resource Annual'!$J:$J,$AL17)</f>
        <v>0</v>
      </c>
      <c r="BD17" s="15">
        <f>SUMIFS('Resource Annual'!$L:$L,'Resource Annual'!$D:$D,$AL$2,'Resource Annual'!$B:$B,BD$4,'Resource Annual'!$J:$J,$AL17)</f>
        <v>0</v>
      </c>
      <c r="BE17" s="15">
        <f>SUMIFS('Resource Annual'!$L:$L,'Resource Annual'!$D:$D,$AL$2,'Resource Annual'!$B:$B,BE$4,'Resource Annual'!$J:$J,$AL17)</f>
        <v>125</v>
      </c>
      <c r="BF17" s="15">
        <f>SUMIFS('Resource Annual'!$L:$L,'Resource Annual'!$D:$D,$AL$2,'Resource Annual'!$B:$B,BF$4,'Resource Annual'!$J:$J,$AL17)</f>
        <v>0</v>
      </c>
      <c r="BG17" s="15">
        <f>SUMIFS('Resource Annual'!$L:$L,'Resource Annual'!$D:$D,$AL$2,'Resource Annual'!$B:$B,BG$4,'Resource Annual'!$J:$J,$AL17)</f>
        <v>0</v>
      </c>
      <c r="BH17" s="15">
        <f>SUMIFS('Resource Annual'!$L:$L,'Resource Annual'!$D:$D,$AL$2,'Resource Annual'!$B:$B,BH$4,'Resource Annual'!$J:$J,$AL17)</f>
        <v>0</v>
      </c>
      <c r="BI17" s="15">
        <f>SUMIFS('Resource Annual'!$L:$L,'Resource Annual'!$D:$D,$AL$2,'Resource Annual'!$B:$B,BI$4,'Resource Annual'!$J:$J,$AL17)</f>
        <v>1920</v>
      </c>
      <c r="BJ17" s="15">
        <f>SUMIFS('Resource Annual'!$L:$L,'Resource Annual'!$D:$D,$AL$2,'Resource Annual'!$B:$B,BJ$4,'Resource Annual'!$J:$J,$AL17)</f>
        <v>0</v>
      </c>
      <c r="BK17" s="15">
        <f>SUMIFS('Resource Annual'!$L:$L,'Resource Annual'!$D:$D,$AL$2,'Resource Annual'!$B:$B,BK$4,'Resource Annual'!$J:$J,$AL17)</f>
        <v>0</v>
      </c>
      <c r="BL17" s="15">
        <f>SUMIFS('Resource Annual'!$L:$L,'Resource Annual'!$D:$D,$AL$2,'Resource Annual'!$B:$B,BL$4,'Resource Annual'!$J:$J,$AL17)</f>
        <v>0</v>
      </c>
      <c r="BM17" s="15">
        <f>SUMIFS('Resource Annual'!$L:$L,'Resource Annual'!$D:$D,$AL$2,'Resource Annual'!$B:$B,BM$4,'Resource Annual'!$J:$J,$AL17)</f>
        <v>0</v>
      </c>
      <c r="BN17" s="15">
        <f>SUMIFS('Resource Annual'!$L:$L,'Resource Annual'!$D:$D,$AL$2,'Resource Annual'!$B:$B,BN$4,'Resource Annual'!$J:$J,$AL17)</f>
        <v>0</v>
      </c>
      <c r="BO17" s="15">
        <f>SUMIFS('Resource Annual'!$L:$L,'Resource Annual'!$D:$D,$AL$2,'Resource Annual'!$B:$B,BO$4,'Resource Annual'!$J:$J,$AL17)</f>
        <v>100</v>
      </c>
      <c r="BQ17" s="15">
        <f>SUMIFS('Resource Annual'!$M:$M,'Resource Annual'!$D:$D,$AL$2,'Resource Annual'!$B:$B,BQ$4,'Resource Annual'!$J:$J,$AL17)</f>
        <v>0</v>
      </c>
      <c r="BR17" s="15">
        <f>SUMIFS('Resource Annual'!$M:$M,'Resource Annual'!$D:$D,$AL$2,'Resource Annual'!$B:$B,BR$4,'Resource Annual'!$J:$J,$AL17)</f>
        <v>0</v>
      </c>
      <c r="BS17" s="15">
        <f>SUMIFS('Resource Annual'!$M:$M,'Resource Annual'!$D:$D,$AL$2,'Resource Annual'!$B:$B,BS$4,'Resource Annual'!$J:$J,$AL17)</f>
        <v>125</v>
      </c>
      <c r="BT17" s="15">
        <f>SUMIFS('Resource Annual'!$M:$M,'Resource Annual'!$D:$D,$AL$2,'Resource Annual'!$B:$B,BT$4,'Resource Annual'!$J:$J,$AL17)</f>
        <v>0</v>
      </c>
      <c r="BU17" s="15">
        <f>SUMIFS('Resource Annual'!$M:$M,'Resource Annual'!$D:$D,$AL$2,'Resource Annual'!$B:$B,BU$4,'Resource Annual'!$J:$J,$AL17)</f>
        <v>0</v>
      </c>
      <c r="BV17" s="15">
        <f>SUMIFS('Resource Annual'!$M:$M,'Resource Annual'!$D:$D,$AL$2,'Resource Annual'!$B:$B,BV$4,'Resource Annual'!$J:$J,$AL17)</f>
        <v>0</v>
      </c>
      <c r="BW17" s="15">
        <f>SUMIFS('Resource Annual'!$M:$M,'Resource Annual'!$D:$D,$AL$2,'Resource Annual'!$B:$B,BW$4,'Resource Annual'!$J:$J,$AL17)</f>
        <v>809.80000305175781</v>
      </c>
      <c r="BX17" s="15">
        <f>SUMIFS('Resource Annual'!$M:$M,'Resource Annual'!$D:$D,$AL$2,'Resource Annual'!$B:$B,BX$4,'Resource Annual'!$J:$J,$AL17)</f>
        <v>0</v>
      </c>
      <c r="BY17" s="15">
        <f>SUMIFS('Resource Annual'!$M:$M,'Resource Annual'!$D:$D,$AL$2,'Resource Annual'!$B:$B,BY$4,'Resource Annual'!$J:$J,$AL17)</f>
        <v>0</v>
      </c>
      <c r="BZ17" s="15">
        <f>SUMIFS('Resource Annual'!$M:$M,'Resource Annual'!$D:$D,$AL$2,'Resource Annual'!$B:$B,BZ$4,'Resource Annual'!$J:$J,$AL17)</f>
        <v>0</v>
      </c>
      <c r="CA17" s="15">
        <f>SUMIFS('Resource Annual'!$M:$M,'Resource Annual'!$D:$D,$AL$2,'Resource Annual'!$B:$B,CA$4,'Resource Annual'!$J:$J,$AL17)</f>
        <v>0</v>
      </c>
      <c r="CB17" s="15">
        <f>SUMIFS('Resource Annual'!$M:$M,'Resource Annual'!$D:$D,$AL$2,'Resource Annual'!$B:$B,CB$4,'Resource Annual'!$J:$J,$AL17)</f>
        <v>0</v>
      </c>
      <c r="CC17" s="15">
        <f>SUMIFS('Resource Annual'!$M:$M,'Resource Annual'!$D:$D,$AL$2,'Resource Annual'!$B:$B,CC$4,'Resource Annual'!$J:$J,$AL17)</f>
        <v>100</v>
      </c>
      <c r="CD17" s="15">
        <f>SUMIFS('Area Annual'!F:F,'Area Annual'!E:E,AL17,'Area Annual'!A:A,$AL$2)</f>
        <v>900.89202880859398</v>
      </c>
    </row>
    <row r="18" spans="2:82" ht="16.5" x14ac:dyDescent="0.5">
      <c r="B18" s="48" t="s">
        <v>8</v>
      </c>
      <c r="AL18" s="48">
        <v>2034</v>
      </c>
      <c r="AM18" s="15">
        <f>SUMIFS('Area Annual'!M:M,'Area Annual'!A:A,$AL$2,'Area Annual'!E:E,AL18)</f>
        <v>5540.8108215332004</v>
      </c>
      <c r="AN18" s="15">
        <f>SUMIFS('Resource Annual'!$O:$O,'Resource Annual'!$D:$D,$AL$2,'Resource Annual'!$A:$A,AN$4,'Resource Annual'!$J:$J,$AL18)</f>
        <v>0</v>
      </c>
      <c r="AO18" s="15">
        <f>SUMIFS('Resource Annual'!$O:$O,'Resource Annual'!$D:$D,$AL$2,'Resource Annual'!$A:$A,AO$4,'Resource Annual'!$J:$J,$AL18)</f>
        <v>0</v>
      </c>
      <c r="AP18" s="15">
        <f>SUMIFS('Resource Annual'!$O:$O,'Resource Annual'!$D:$D,$AL$2,'Resource Annual'!$A:$A,AP$4,'Resource Annual'!$J:$J,$AL18)</f>
        <v>0</v>
      </c>
      <c r="AQ18" s="15">
        <f>SUMIFS('Resource Annual'!$O:$O,'Resource Annual'!$D:$D,$AL$2,'Resource Annual'!$A:$A,AQ$4,'Resource Annual'!$J:$J,$AL18)</f>
        <v>0</v>
      </c>
      <c r="AR18" s="15">
        <f>SUMIFS('Resource Annual'!$O:$O,'Resource Annual'!$D:$D,$AL$2,'Resource Annual'!$A:$A,AR$4,'Resource Annual'!$J:$J,$AL18)</f>
        <v>0</v>
      </c>
      <c r="AS18" s="15">
        <f>SUMIFS('Resource Annual'!$O:$O,'Resource Annual'!$D:$D,$AL$2,'Resource Annual'!$A:$A,AS$4,'Resource Annual'!$J:$J,$AL18)</f>
        <v>0</v>
      </c>
      <c r="AT18" s="15">
        <f>SUMIFS('Resource Annual'!$O:$O,'Resource Annual'!$D:$D,$AL$2,'Resource Annual'!$A:$A,AT$4,'Resource Annual'!$J:$J,$AL18)</f>
        <v>4532.8119964599582</v>
      </c>
      <c r="AU18" s="15">
        <f>SUMIFS('Resource Annual'!$O:$O,'Resource Annual'!$D:$D,$AL$2,'Resource Annual'!$A:$A,AU$4,'Resource Annual'!$J:$J,$AL18)</f>
        <v>0</v>
      </c>
      <c r="AV18" s="15">
        <f>SUMIFS('Resource Annual'!$O:$O,'Resource Annual'!$D:$D,$AL$2,'Resource Annual'!$A:$A,AV$4,'Resource Annual'!$J:$J,$AL18)</f>
        <v>0</v>
      </c>
      <c r="AW18" s="15">
        <f>SUMIFS('Resource Annual'!$O:$O,'Resource Annual'!$D:$D,$AL$2,'Resource Annual'!$A:$A,AW$4,'Resource Annual'!$J:$J,$AL18)</f>
        <v>0</v>
      </c>
      <c r="AX18" s="15">
        <f t="shared" si="0"/>
        <v>1007.9985971450801</v>
      </c>
      <c r="AY18" s="15">
        <f t="shared" si="1"/>
        <v>1007.9985971450801</v>
      </c>
      <c r="AZ18" s="36">
        <f>SUMIFS('Area Annual'!$N:$N,'Area Annual'!$A:$A,$AL$2,'Area Annual'!$E:$E,$AL18,'Area Annual'!$D:$D,"KPCO")</f>
        <v>2227.92555236816</v>
      </c>
      <c r="BA18" s="36">
        <f>SUMIFS('Area Annual'!$O:$O,'Area Annual'!$A:$A,$AL$2,'Area Annual'!$E:$E,$AL18,'Area Annual'!$D:$D,"KPCO")</f>
        <v>3235.9241495132401</v>
      </c>
      <c r="BC18" s="15">
        <f>SUMIFS('Resource Annual'!$L:$L,'Resource Annual'!$D:$D,$AL$2,'Resource Annual'!$B:$B,BC$4,'Resource Annual'!$J:$J,$AL18)</f>
        <v>0</v>
      </c>
      <c r="BD18" s="15">
        <f>SUMIFS('Resource Annual'!$L:$L,'Resource Annual'!$D:$D,$AL$2,'Resource Annual'!$B:$B,BD$4,'Resource Annual'!$J:$J,$AL18)</f>
        <v>0</v>
      </c>
      <c r="BE18" s="15">
        <f>SUMIFS('Resource Annual'!$L:$L,'Resource Annual'!$D:$D,$AL$2,'Resource Annual'!$B:$B,BE$4,'Resource Annual'!$J:$J,$AL18)</f>
        <v>125</v>
      </c>
      <c r="BF18" s="15">
        <f>SUMIFS('Resource Annual'!$L:$L,'Resource Annual'!$D:$D,$AL$2,'Resource Annual'!$B:$B,BF$4,'Resource Annual'!$J:$J,$AL18)</f>
        <v>0</v>
      </c>
      <c r="BG18" s="15">
        <f>SUMIFS('Resource Annual'!$L:$L,'Resource Annual'!$D:$D,$AL$2,'Resource Annual'!$B:$B,BG$4,'Resource Annual'!$J:$J,$AL18)</f>
        <v>0</v>
      </c>
      <c r="BH18" s="15">
        <f>SUMIFS('Resource Annual'!$L:$L,'Resource Annual'!$D:$D,$AL$2,'Resource Annual'!$B:$B,BH$4,'Resource Annual'!$J:$J,$AL18)</f>
        <v>0</v>
      </c>
      <c r="BI18" s="15">
        <f>SUMIFS('Resource Annual'!$L:$L,'Resource Annual'!$D:$D,$AL$2,'Resource Annual'!$B:$B,BI$4,'Resource Annual'!$J:$J,$AL18)</f>
        <v>2080</v>
      </c>
      <c r="BJ18" s="15">
        <f>SUMIFS('Resource Annual'!$L:$L,'Resource Annual'!$D:$D,$AL$2,'Resource Annual'!$B:$B,BJ$4,'Resource Annual'!$J:$J,$AL18)</f>
        <v>0</v>
      </c>
      <c r="BK18" s="15">
        <f>SUMIFS('Resource Annual'!$L:$L,'Resource Annual'!$D:$D,$AL$2,'Resource Annual'!$B:$B,BK$4,'Resource Annual'!$J:$J,$AL18)</f>
        <v>0</v>
      </c>
      <c r="BL18" s="15">
        <f>SUMIFS('Resource Annual'!$L:$L,'Resource Annual'!$D:$D,$AL$2,'Resource Annual'!$B:$B,BL$4,'Resource Annual'!$J:$J,$AL18)</f>
        <v>0</v>
      </c>
      <c r="BM18" s="15">
        <f>SUMIFS('Resource Annual'!$L:$L,'Resource Annual'!$D:$D,$AL$2,'Resource Annual'!$B:$B,BM$4,'Resource Annual'!$J:$J,$AL18)</f>
        <v>0</v>
      </c>
      <c r="BN18" s="15">
        <f>SUMIFS('Resource Annual'!$L:$L,'Resource Annual'!$D:$D,$AL$2,'Resource Annual'!$B:$B,BN$4,'Resource Annual'!$J:$J,$AL18)</f>
        <v>0</v>
      </c>
      <c r="BO18" s="15">
        <f>SUMIFS('Resource Annual'!$L:$L,'Resource Annual'!$D:$D,$AL$2,'Resource Annual'!$B:$B,BO$4,'Resource Annual'!$J:$J,$AL18)</f>
        <v>50</v>
      </c>
      <c r="BQ18" s="15">
        <f>SUMIFS('Resource Annual'!$M:$M,'Resource Annual'!$D:$D,$AL$2,'Resource Annual'!$B:$B,BQ$4,'Resource Annual'!$J:$J,$AL18)</f>
        <v>0</v>
      </c>
      <c r="BR18" s="15">
        <f>SUMIFS('Resource Annual'!$M:$M,'Resource Annual'!$D:$D,$AL$2,'Resource Annual'!$B:$B,BR$4,'Resource Annual'!$J:$J,$AL18)</f>
        <v>0</v>
      </c>
      <c r="BS18" s="15">
        <f>SUMIFS('Resource Annual'!$M:$M,'Resource Annual'!$D:$D,$AL$2,'Resource Annual'!$B:$B,BS$4,'Resource Annual'!$J:$J,$AL18)</f>
        <v>125</v>
      </c>
      <c r="BT18" s="15">
        <f>SUMIFS('Resource Annual'!$M:$M,'Resource Annual'!$D:$D,$AL$2,'Resource Annual'!$B:$B,BT$4,'Resource Annual'!$J:$J,$AL18)</f>
        <v>0</v>
      </c>
      <c r="BU18" s="15">
        <f>SUMIFS('Resource Annual'!$M:$M,'Resource Annual'!$D:$D,$AL$2,'Resource Annual'!$B:$B,BU$4,'Resource Annual'!$J:$J,$AL18)</f>
        <v>0</v>
      </c>
      <c r="BV18" s="15">
        <f>SUMIFS('Resource Annual'!$M:$M,'Resource Annual'!$D:$D,$AL$2,'Resource Annual'!$B:$B,BV$4,'Resource Annual'!$J:$J,$AL18)</f>
        <v>0</v>
      </c>
      <c r="BW18" s="15">
        <f>SUMIFS('Resource Annual'!$M:$M,'Resource Annual'!$D:$D,$AL$2,'Resource Annual'!$B:$B,BW$4,'Resource Annual'!$J:$J,$AL18)</f>
        <v>853.00000381469727</v>
      </c>
      <c r="BX18" s="15">
        <f>SUMIFS('Resource Annual'!$M:$M,'Resource Annual'!$D:$D,$AL$2,'Resource Annual'!$B:$B,BX$4,'Resource Annual'!$J:$J,$AL18)</f>
        <v>0</v>
      </c>
      <c r="BY18" s="15">
        <f>SUMIFS('Resource Annual'!$M:$M,'Resource Annual'!$D:$D,$AL$2,'Resource Annual'!$B:$B,BY$4,'Resource Annual'!$J:$J,$AL18)</f>
        <v>0</v>
      </c>
      <c r="BZ18" s="15">
        <f>SUMIFS('Resource Annual'!$M:$M,'Resource Annual'!$D:$D,$AL$2,'Resource Annual'!$B:$B,BZ$4,'Resource Annual'!$J:$J,$AL18)</f>
        <v>0</v>
      </c>
      <c r="CA18" s="15">
        <f>SUMIFS('Resource Annual'!$M:$M,'Resource Annual'!$D:$D,$AL$2,'Resource Annual'!$B:$B,CA$4,'Resource Annual'!$J:$J,$AL18)</f>
        <v>0</v>
      </c>
      <c r="CB18" s="15">
        <f>SUMIFS('Resource Annual'!$M:$M,'Resource Annual'!$D:$D,$AL$2,'Resource Annual'!$B:$B,CB$4,'Resource Annual'!$J:$J,$AL18)</f>
        <v>0</v>
      </c>
      <c r="CC18" s="15">
        <f>SUMIFS('Resource Annual'!$M:$M,'Resource Annual'!$D:$D,$AL$2,'Resource Annual'!$B:$B,CC$4,'Resource Annual'!$J:$J,$AL18)</f>
        <v>50</v>
      </c>
      <c r="CD18" s="15">
        <f>SUMIFS('Area Annual'!F:F,'Area Annual'!E:E,AL18,'Area Annual'!A:A,$AL$2)</f>
        <v>898.93322753906295</v>
      </c>
    </row>
    <row r="19" spans="2:82" ht="16.5" x14ac:dyDescent="0.5">
      <c r="AL19" s="48">
        <v>2035</v>
      </c>
      <c r="AM19" s="15">
        <f>SUMIFS('Area Annual'!M:M,'Area Annual'!A:A,$AL$2,'Area Annual'!E:E,AL19)</f>
        <v>5534.2001342773401</v>
      </c>
      <c r="AN19" s="15">
        <f>SUMIFS('Resource Annual'!$O:$O,'Resource Annual'!$D:$D,$AL$2,'Resource Annual'!$A:$A,AN$4,'Resource Annual'!$J:$J,$AL19)</f>
        <v>0</v>
      </c>
      <c r="AO19" s="15">
        <f>SUMIFS('Resource Annual'!$O:$O,'Resource Annual'!$D:$D,$AL$2,'Resource Annual'!$A:$A,AO$4,'Resource Annual'!$J:$J,$AL19)</f>
        <v>0</v>
      </c>
      <c r="AP19" s="15">
        <f>SUMIFS('Resource Annual'!$O:$O,'Resource Annual'!$D:$D,$AL$2,'Resource Annual'!$A:$A,AP$4,'Resource Annual'!$J:$J,$AL19)</f>
        <v>0</v>
      </c>
      <c r="AQ19" s="15">
        <f>SUMIFS('Resource Annual'!$O:$O,'Resource Annual'!$D:$D,$AL$2,'Resource Annual'!$A:$A,AQ$4,'Resource Annual'!$J:$J,$AL19)</f>
        <v>0</v>
      </c>
      <c r="AR19" s="15">
        <f>SUMIFS('Resource Annual'!$O:$O,'Resource Annual'!$D:$D,$AL$2,'Resource Annual'!$A:$A,AR$4,'Resource Annual'!$J:$J,$AL19)</f>
        <v>0</v>
      </c>
      <c r="AS19" s="15">
        <f>SUMIFS('Resource Annual'!$O:$O,'Resource Annual'!$D:$D,$AL$2,'Resource Annual'!$A:$A,AS$4,'Resource Annual'!$J:$J,$AL19)</f>
        <v>0</v>
      </c>
      <c r="AT19" s="15">
        <f>SUMIFS('Resource Annual'!$O:$O,'Resource Annual'!$D:$D,$AL$2,'Resource Annual'!$A:$A,AT$4,'Resource Annual'!$J:$J,$AL19)</f>
        <v>4526.2035045623852</v>
      </c>
      <c r="AU19" s="15">
        <f>SUMIFS('Resource Annual'!$O:$O,'Resource Annual'!$D:$D,$AL$2,'Resource Annual'!$A:$A,AU$4,'Resource Annual'!$J:$J,$AL19)</f>
        <v>0</v>
      </c>
      <c r="AV19" s="15">
        <f>SUMIFS('Resource Annual'!$O:$O,'Resource Annual'!$D:$D,$AL$2,'Resource Annual'!$A:$A,AV$4,'Resource Annual'!$J:$J,$AL19)</f>
        <v>0</v>
      </c>
      <c r="AW19" s="15">
        <f>SUMIFS('Resource Annual'!$O:$O,'Resource Annual'!$D:$D,$AL$2,'Resource Annual'!$A:$A,AW$4,'Resource Annual'!$J:$J,$AL19)</f>
        <v>0</v>
      </c>
      <c r="AX19" s="15">
        <f t="shared" si="0"/>
        <v>1007.9968824386501</v>
      </c>
      <c r="AY19" s="15">
        <f t="shared" si="1"/>
        <v>1007.9968824386501</v>
      </c>
      <c r="AZ19" s="36">
        <f>SUMIFS('Area Annual'!$N:$N,'Area Annual'!$A:$A,$AL$2,'Area Annual'!$E:$E,$AL19,'Area Annual'!$D:$D,"KPCO")</f>
        <v>2218.57836914063</v>
      </c>
      <c r="BA19" s="36">
        <f>SUMIFS('Area Annual'!$O:$O,'Area Annual'!$A:$A,$AL$2,'Area Annual'!$E:$E,$AL19,'Area Annual'!$D:$D,"KPCO")</f>
        <v>3226.5752515792801</v>
      </c>
      <c r="BC19" s="15">
        <f>SUMIFS('Resource Annual'!$L:$L,'Resource Annual'!$D:$D,$AL$2,'Resource Annual'!$B:$B,BC$4,'Resource Annual'!$J:$J,$AL19)</f>
        <v>0</v>
      </c>
      <c r="BD19" s="15">
        <f>SUMIFS('Resource Annual'!$L:$L,'Resource Annual'!$D:$D,$AL$2,'Resource Annual'!$B:$B,BD$4,'Resource Annual'!$J:$J,$AL19)</f>
        <v>0</v>
      </c>
      <c r="BE19" s="15">
        <f>SUMIFS('Resource Annual'!$L:$L,'Resource Annual'!$D:$D,$AL$2,'Resource Annual'!$B:$B,BE$4,'Resource Annual'!$J:$J,$AL19)</f>
        <v>125</v>
      </c>
      <c r="BF19" s="15">
        <f>SUMIFS('Resource Annual'!$L:$L,'Resource Annual'!$D:$D,$AL$2,'Resource Annual'!$B:$B,BF$4,'Resource Annual'!$J:$J,$AL19)</f>
        <v>0</v>
      </c>
      <c r="BG19" s="15">
        <f>SUMIFS('Resource Annual'!$L:$L,'Resource Annual'!$D:$D,$AL$2,'Resource Annual'!$B:$B,BG$4,'Resource Annual'!$J:$J,$AL19)</f>
        <v>0</v>
      </c>
      <c r="BH19" s="15">
        <f>SUMIFS('Resource Annual'!$L:$L,'Resource Annual'!$D:$D,$AL$2,'Resource Annual'!$B:$B,BH$4,'Resource Annual'!$J:$J,$AL19)</f>
        <v>0</v>
      </c>
      <c r="BI19" s="15">
        <f>SUMIFS('Resource Annual'!$L:$L,'Resource Annual'!$D:$D,$AL$2,'Resource Annual'!$B:$B,BI$4,'Resource Annual'!$J:$J,$AL19)</f>
        <v>2080</v>
      </c>
      <c r="BJ19" s="15">
        <f>SUMIFS('Resource Annual'!$L:$L,'Resource Annual'!$D:$D,$AL$2,'Resource Annual'!$B:$B,BJ$4,'Resource Annual'!$J:$J,$AL19)</f>
        <v>0</v>
      </c>
      <c r="BK19" s="15">
        <f>SUMIFS('Resource Annual'!$L:$L,'Resource Annual'!$D:$D,$AL$2,'Resource Annual'!$B:$B,BK$4,'Resource Annual'!$J:$J,$AL19)</f>
        <v>0</v>
      </c>
      <c r="BL19" s="15">
        <f>SUMIFS('Resource Annual'!$L:$L,'Resource Annual'!$D:$D,$AL$2,'Resource Annual'!$B:$B,BL$4,'Resource Annual'!$J:$J,$AL19)</f>
        <v>0</v>
      </c>
      <c r="BM19" s="15">
        <f>SUMIFS('Resource Annual'!$L:$L,'Resource Annual'!$D:$D,$AL$2,'Resource Annual'!$B:$B,BM$4,'Resource Annual'!$J:$J,$AL19)</f>
        <v>0</v>
      </c>
      <c r="BN19" s="15">
        <f>SUMIFS('Resource Annual'!$L:$L,'Resource Annual'!$D:$D,$AL$2,'Resource Annual'!$B:$B,BN$4,'Resource Annual'!$J:$J,$AL19)</f>
        <v>0</v>
      </c>
      <c r="BO19" s="15">
        <f>SUMIFS('Resource Annual'!$L:$L,'Resource Annual'!$D:$D,$AL$2,'Resource Annual'!$B:$B,BO$4,'Resource Annual'!$J:$J,$AL19)</f>
        <v>50</v>
      </c>
      <c r="BQ19" s="15">
        <f>SUMIFS('Resource Annual'!$M:$M,'Resource Annual'!$D:$D,$AL$2,'Resource Annual'!$B:$B,BQ$4,'Resource Annual'!$J:$J,$AL19)</f>
        <v>0</v>
      </c>
      <c r="BR19" s="15">
        <f>SUMIFS('Resource Annual'!$M:$M,'Resource Annual'!$D:$D,$AL$2,'Resource Annual'!$B:$B,BR$4,'Resource Annual'!$J:$J,$AL19)</f>
        <v>0</v>
      </c>
      <c r="BS19" s="15">
        <f>SUMIFS('Resource Annual'!$M:$M,'Resource Annual'!$D:$D,$AL$2,'Resource Annual'!$B:$B,BS$4,'Resource Annual'!$J:$J,$AL19)</f>
        <v>125</v>
      </c>
      <c r="BT19" s="15">
        <f>SUMIFS('Resource Annual'!$M:$M,'Resource Annual'!$D:$D,$AL$2,'Resource Annual'!$B:$B,BT$4,'Resource Annual'!$J:$J,$AL19)</f>
        <v>0</v>
      </c>
      <c r="BU19" s="15">
        <f>SUMIFS('Resource Annual'!$M:$M,'Resource Annual'!$D:$D,$AL$2,'Resource Annual'!$B:$B,BU$4,'Resource Annual'!$J:$J,$AL19)</f>
        <v>0</v>
      </c>
      <c r="BV19" s="15">
        <f>SUMIFS('Resource Annual'!$M:$M,'Resource Annual'!$D:$D,$AL$2,'Resource Annual'!$B:$B,BV$4,'Resource Annual'!$J:$J,$AL19)</f>
        <v>0</v>
      </c>
      <c r="BW19" s="15">
        <f>SUMIFS('Resource Annual'!$M:$M,'Resource Annual'!$D:$D,$AL$2,'Resource Annual'!$B:$B,BW$4,'Resource Annual'!$J:$J,$AL19)</f>
        <v>853.00000381469727</v>
      </c>
      <c r="BX19" s="15">
        <f>SUMIFS('Resource Annual'!$M:$M,'Resource Annual'!$D:$D,$AL$2,'Resource Annual'!$B:$B,BX$4,'Resource Annual'!$J:$J,$AL19)</f>
        <v>0</v>
      </c>
      <c r="BY19" s="15">
        <f>SUMIFS('Resource Annual'!$M:$M,'Resource Annual'!$D:$D,$AL$2,'Resource Annual'!$B:$B,BY$4,'Resource Annual'!$J:$J,$AL19)</f>
        <v>0</v>
      </c>
      <c r="BZ19" s="15">
        <f>SUMIFS('Resource Annual'!$M:$M,'Resource Annual'!$D:$D,$AL$2,'Resource Annual'!$B:$B,BZ$4,'Resource Annual'!$J:$J,$AL19)</f>
        <v>0</v>
      </c>
      <c r="CA19" s="15">
        <f>SUMIFS('Resource Annual'!$M:$M,'Resource Annual'!$D:$D,$AL$2,'Resource Annual'!$B:$B,CA$4,'Resource Annual'!$J:$J,$AL19)</f>
        <v>0</v>
      </c>
      <c r="CB19" s="15">
        <f>SUMIFS('Resource Annual'!$M:$M,'Resource Annual'!$D:$D,$AL$2,'Resource Annual'!$B:$B,CB$4,'Resource Annual'!$J:$J,$AL19)</f>
        <v>0</v>
      </c>
      <c r="CC19" s="15">
        <f>SUMIFS('Resource Annual'!$M:$M,'Resource Annual'!$D:$D,$AL$2,'Resource Annual'!$B:$B,CC$4,'Resource Annual'!$J:$J,$AL19)</f>
        <v>50</v>
      </c>
      <c r="CD19" s="15">
        <f>SUMIFS('Area Annual'!F:F,'Area Annual'!E:E,AL19,'Area Annual'!A:A,$AL$2)</f>
        <v>897.76171875</v>
      </c>
    </row>
    <row r="20" spans="2:82" ht="16.5" x14ac:dyDescent="0.5">
      <c r="AL20" s="48">
        <v>2036</v>
      </c>
      <c r="AM20" s="15">
        <f>SUMIFS('Area Annual'!M:M,'Area Annual'!A:A,$AL$2,'Area Annual'!E:E,AL20)</f>
        <v>5523.736328125</v>
      </c>
      <c r="AN20" s="15">
        <f>SUMIFS('Resource Annual'!$O:$O,'Resource Annual'!$D:$D,$AL$2,'Resource Annual'!$A:$A,AN$4,'Resource Annual'!$J:$J,$AL20)</f>
        <v>0</v>
      </c>
      <c r="AO20" s="15">
        <f>SUMIFS('Resource Annual'!$O:$O,'Resource Annual'!$D:$D,$AL$2,'Resource Annual'!$A:$A,AO$4,'Resource Annual'!$J:$J,$AL20)</f>
        <v>0</v>
      </c>
      <c r="AP20" s="15">
        <f>SUMIFS('Resource Annual'!$O:$O,'Resource Annual'!$D:$D,$AL$2,'Resource Annual'!$A:$A,AP$4,'Resource Annual'!$J:$J,$AL20)</f>
        <v>0</v>
      </c>
      <c r="AQ20" s="15">
        <f>SUMIFS('Resource Annual'!$O:$O,'Resource Annual'!$D:$D,$AL$2,'Resource Annual'!$A:$A,AQ$4,'Resource Annual'!$J:$J,$AL20)</f>
        <v>0</v>
      </c>
      <c r="AR20" s="15">
        <f>SUMIFS('Resource Annual'!$O:$O,'Resource Annual'!$D:$D,$AL$2,'Resource Annual'!$A:$A,AR$4,'Resource Annual'!$J:$J,$AL20)</f>
        <v>0</v>
      </c>
      <c r="AS20" s="15">
        <f>SUMIFS('Resource Annual'!$O:$O,'Resource Annual'!$D:$D,$AL$2,'Resource Annual'!$A:$A,AS$4,'Resource Annual'!$J:$J,$AL20)</f>
        <v>0</v>
      </c>
      <c r="AT20" s="15">
        <f>SUMIFS('Resource Annual'!$O:$O,'Resource Annual'!$D:$D,$AL$2,'Resource Annual'!$A:$A,AT$4,'Resource Annual'!$J:$J,$AL20)</f>
        <v>4534.3824653625561</v>
      </c>
      <c r="AU20" s="15">
        <f>SUMIFS('Resource Annual'!$O:$O,'Resource Annual'!$D:$D,$AL$2,'Resource Annual'!$A:$A,AU$4,'Resource Annual'!$J:$J,$AL20)</f>
        <v>0</v>
      </c>
      <c r="AV20" s="15">
        <f>SUMIFS('Resource Annual'!$O:$O,'Resource Annual'!$D:$D,$AL$2,'Resource Annual'!$A:$A,AV$4,'Resource Annual'!$J:$J,$AL20)</f>
        <v>0</v>
      </c>
      <c r="AW20" s="15">
        <f>SUMIFS('Resource Annual'!$O:$O,'Resource Annual'!$D:$D,$AL$2,'Resource Annual'!$A:$A,AW$4,'Resource Annual'!$J:$J,$AL20)</f>
        <v>0</v>
      </c>
      <c r="AX20" s="15">
        <f t="shared" si="0"/>
        <v>989.35415840149017</v>
      </c>
      <c r="AY20" s="15">
        <f t="shared" si="1"/>
        <v>989.35415840149017</v>
      </c>
      <c r="AZ20" s="36">
        <f>SUMIFS('Area Annual'!$N:$N,'Area Annual'!$A:$A,$AL$2,'Area Annual'!$E:$E,$AL20,'Area Annual'!$D:$D,"KPCO")</f>
        <v>2239.4134216308598</v>
      </c>
      <c r="BA20" s="36">
        <f>SUMIFS('Area Annual'!$O:$O,'Area Annual'!$A:$A,$AL$2,'Area Annual'!$E:$E,$AL20,'Area Annual'!$D:$D,"KPCO")</f>
        <v>3228.76758003235</v>
      </c>
      <c r="BC20" s="15">
        <f>SUMIFS('Resource Annual'!$L:$L,'Resource Annual'!$D:$D,$AL$2,'Resource Annual'!$B:$B,BC$4,'Resource Annual'!$J:$J,$AL20)</f>
        <v>0</v>
      </c>
      <c r="BD20" s="15">
        <f>SUMIFS('Resource Annual'!$L:$L,'Resource Annual'!$D:$D,$AL$2,'Resource Annual'!$B:$B,BD$4,'Resource Annual'!$J:$J,$AL20)</f>
        <v>0</v>
      </c>
      <c r="BE20" s="15">
        <f>SUMIFS('Resource Annual'!$L:$L,'Resource Annual'!$D:$D,$AL$2,'Resource Annual'!$B:$B,BE$4,'Resource Annual'!$J:$J,$AL20)</f>
        <v>125</v>
      </c>
      <c r="BF20" s="15">
        <f>SUMIFS('Resource Annual'!$L:$L,'Resource Annual'!$D:$D,$AL$2,'Resource Annual'!$B:$B,BF$4,'Resource Annual'!$J:$J,$AL20)</f>
        <v>0</v>
      </c>
      <c r="BG20" s="15">
        <f>SUMIFS('Resource Annual'!$L:$L,'Resource Annual'!$D:$D,$AL$2,'Resource Annual'!$B:$B,BG$4,'Resource Annual'!$J:$J,$AL20)</f>
        <v>0</v>
      </c>
      <c r="BH20" s="15">
        <f>SUMIFS('Resource Annual'!$L:$L,'Resource Annual'!$D:$D,$AL$2,'Resource Annual'!$B:$B,BH$4,'Resource Annual'!$J:$J,$AL20)</f>
        <v>0</v>
      </c>
      <c r="BI20" s="15">
        <f>SUMIFS('Resource Annual'!$L:$L,'Resource Annual'!$D:$D,$AL$2,'Resource Annual'!$B:$B,BI$4,'Resource Annual'!$J:$J,$AL20)</f>
        <v>2080</v>
      </c>
      <c r="BJ20" s="15">
        <f>SUMIFS('Resource Annual'!$L:$L,'Resource Annual'!$D:$D,$AL$2,'Resource Annual'!$B:$B,BJ$4,'Resource Annual'!$J:$J,$AL20)</f>
        <v>0</v>
      </c>
      <c r="BK20" s="15">
        <f>SUMIFS('Resource Annual'!$L:$L,'Resource Annual'!$D:$D,$AL$2,'Resource Annual'!$B:$B,BK$4,'Resource Annual'!$J:$J,$AL20)</f>
        <v>0</v>
      </c>
      <c r="BL20" s="15">
        <f>SUMIFS('Resource Annual'!$L:$L,'Resource Annual'!$D:$D,$AL$2,'Resource Annual'!$B:$B,BL$4,'Resource Annual'!$J:$J,$AL20)</f>
        <v>0</v>
      </c>
      <c r="BM20" s="15">
        <f>SUMIFS('Resource Annual'!$L:$L,'Resource Annual'!$D:$D,$AL$2,'Resource Annual'!$B:$B,BM$4,'Resource Annual'!$J:$J,$AL20)</f>
        <v>0</v>
      </c>
      <c r="BN20" s="15">
        <f>SUMIFS('Resource Annual'!$L:$L,'Resource Annual'!$D:$D,$AL$2,'Resource Annual'!$B:$B,BN$4,'Resource Annual'!$J:$J,$AL20)</f>
        <v>0</v>
      </c>
      <c r="BO20" s="15">
        <f>SUMIFS('Resource Annual'!$L:$L,'Resource Annual'!$D:$D,$AL$2,'Resource Annual'!$B:$B,BO$4,'Resource Annual'!$J:$J,$AL20)</f>
        <v>50</v>
      </c>
      <c r="BQ20" s="15">
        <f>SUMIFS('Resource Annual'!$M:$M,'Resource Annual'!$D:$D,$AL$2,'Resource Annual'!$B:$B,BQ$4,'Resource Annual'!$J:$J,$AL20)</f>
        <v>0</v>
      </c>
      <c r="BR20" s="15">
        <f>SUMIFS('Resource Annual'!$M:$M,'Resource Annual'!$D:$D,$AL$2,'Resource Annual'!$B:$B,BR$4,'Resource Annual'!$J:$J,$AL20)</f>
        <v>0</v>
      </c>
      <c r="BS20" s="15">
        <f>SUMIFS('Resource Annual'!$M:$M,'Resource Annual'!$D:$D,$AL$2,'Resource Annual'!$B:$B,BS$4,'Resource Annual'!$J:$J,$AL20)</f>
        <v>125</v>
      </c>
      <c r="BT20" s="15">
        <f>SUMIFS('Resource Annual'!$M:$M,'Resource Annual'!$D:$D,$AL$2,'Resource Annual'!$B:$B,BT$4,'Resource Annual'!$J:$J,$AL20)</f>
        <v>0</v>
      </c>
      <c r="BU20" s="15">
        <f>SUMIFS('Resource Annual'!$M:$M,'Resource Annual'!$D:$D,$AL$2,'Resource Annual'!$B:$B,BU$4,'Resource Annual'!$J:$J,$AL20)</f>
        <v>0</v>
      </c>
      <c r="BV20" s="15">
        <f>SUMIFS('Resource Annual'!$M:$M,'Resource Annual'!$D:$D,$AL$2,'Resource Annual'!$B:$B,BV$4,'Resource Annual'!$J:$J,$AL20)</f>
        <v>0</v>
      </c>
      <c r="BW20" s="15">
        <f>SUMIFS('Resource Annual'!$M:$M,'Resource Annual'!$D:$D,$AL$2,'Resource Annual'!$B:$B,BW$4,'Resource Annual'!$J:$J,$AL20)</f>
        <v>853.00000381469727</v>
      </c>
      <c r="BX20" s="15">
        <f>SUMIFS('Resource Annual'!$M:$M,'Resource Annual'!$D:$D,$AL$2,'Resource Annual'!$B:$B,BX$4,'Resource Annual'!$J:$J,$AL20)</f>
        <v>0</v>
      </c>
      <c r="BY20" s="15">
        <f>SUMIFS('Resource Annual'!$M:$M,'Resource Annual'!$D:$D,$AL$2,'Resource Annual'!$B:$B,BY$4,'Resource Annual'!$J:$J,$AL20)</f>
        <v>0</v>
      </c>
      <c r="BZ20" s="15">
        <f>SUMIFS('Resource Annual'!$M:$M,'Resource Annual'!$D:$D,$AL$2,'Resource Annual'!$B:$B,BZ$4,'Resource Annual'!$J:$J,$AL20)</f>
        <v>0</v>
      </c>
      <c r="CA20" s="15">
        <f>SUMIFS('Resource Annual'!$M:$M,'Resource Annual'!$D:$D,$AL$2,'Resource Annual'!$B:$B,CA$4,'Resource Annual'!$J:$J,$AL20)</f>
        <v>0</v>
      </c>
      <c r="CB20" s="15">
        <f>SUMIFS('Resource Annual'!$M:$M,'Resource Annual'!$D:$D,$AL$2,'Resource Annual'!$B:$B,CB$4,'Resource Annual'!$J:$J,$AL20)</f>
        <v>0</v>
      </c>
      <c r="CC20" s="15">
        <f>SUMIFS('Resource Annual'!$M:$M,'Resource Annual'!$D:$D,$AL$2,'Resource Annual'!$B:$B,CC$4,'Resource Annual'!$J:$J,$AL20)</f>
        <v>50</v>
      </c>
      <c r="CD20" s="15">
        <f>SUMIFS('Area Annual'!F:F,'Area Annual'!E:E,AL20,'Area Annual'!A:A,$AL$2)</f>
        <v>894.78167724609398</v>
      </c>
    </row>
    <row r="21" spans="2:82" ht="16.5" x14ac:dyDescent="0.5">
      <c r="AL21" s="48">
        <v>2037</v>
      </c>
      <c r="AM21" s="15">
        <f>SUMIFS('Area Annual'!M:M,'Area Annual'!A:A,$AL$2,'Area Annual'!E:E,AL21)</f>
        <v>5512.9490356445303</v>
      </c>
      <c r="AN21" s="15">
        <f>SUMIFS('Resource Annual'!$O:$O,'Resource Annual'!$D:$D,$AL$2,'Resource Annual'!$A:$A,AN$4,'Resource Annual'!$J:$J,$AL21)</f>
        <v>0</v>
      </c>
      <c r="AO21" s="15">
        <f>SUMIFS('Resource Annual'!$O:$O,'Resource Annual'!$D:$D,$AL$2,'Resource Annual'!$A:$A,AO$4,'Resource Annual'!$J:$J,$AL21)</f>
        <v>0</v>
      </c>
      <c r="AP21" s="15">
        <f>SUMIFS('Resource Annual'!$O:$O,'Resource Annual'!$D:$D,$AL$2,'Resource Annual'!$A:$A,AP$4,'Resource Annual'!$J:$J,$AL21)</f>
        <v>0</v>
      </c>
      <c r="AQ21" s="15">
        <f>SUMIFS('Resource Annual'!$O:$O,'Resource Annual'!$D:$D,$AL$2,'Resource Annual'!$A:$A,AQ$4,'Resource Annual'!$J:$J,$AL21)</f>
        <v>0</v>
      </c>
      <c r="AR21" s="15">
        <f>SUMIFS('Resource Annual'!$O:$O,'Resource Annual'!$D:$D,$AL$2,'Resource Annual'!$A:$A,AR$4,'Resource Annual'!$J:$J,$AL21)</f>
        <v>0</v>
      </c>
      <c r="AS21" s="15">
        <f>SUMIFS('Resource Annual'!$O:$O,'Resource Annual'!$D:$D,$AL$2,'Resource Annual'!$A:$A,AS$4,'Resource Annual'!$J:$J,$AL21)</f>
        <v>0</v>
      </c>
      <c r="AT21" s="15">
        <f>SUMIFS('Resource Annual'!$O:$O,'Resource Annual'!$D:$D,$AL$2,'Resource Annual'!$A:$A,AT$4,'Resource Annual'!$J:$J,$AL21)</f>
        <v>4533.1366443634106</v>
      </c>
      <c r="AU21" s="15">
        <f>SUMIFS('Resource Annual'!$O:$O,'Resource Annual'!$D:$D,$AL$2,'Resource Annual'!$A:$A,AU$4,'Resource Annual'!$J:$J,$AL21)</f>
        <v>0</v>
      </c>
      <c r="AV21" s="15">
        <f>SUMIFS('Resource Annual'!$O:$O,'Resource Annual'!$D:$D,$AL$2,'Resource Annual'!$A:$A,AV$4,'Resource Annual'!$J:$J,$AL21)</f>
        <v>0</v>
      </c>
      <c r="AW21" s="15">
        <f>SUMIFS('Resource Annual'!$O:$O,'Resource Annual'!$D:$D,$AL$2,'Resource Annual'!$A:$A,AW$4,'Resource Annual'!$J:$J,$AL21)</f>
        <v>0</v>
      </c>
      <c r="AX21" s="15">
        <f t="shared" si="0"/>
        <v>979.81247806548981</v>
      </c>
      <c r="AY21" s="15">
        <f t="shared" si="1"/>
        <v>979.81247806548981</v>
      </c>
      <c r="AZ21" s="36">
        <f>SUMIFS('Area Annual'!$N:$N,'Area Annual'!$A:$A,$AL$2,'Area Annual'!$E:$E,$AL21,'Area Annual'!$D:$D,"KPCO")</f>
        <v>2232.9191436767601</v>
      </c>
      <c r="BA21" s="36">
        <f>SUMIFS('Area Annual'!$O:$O,'Area Annual'!$A:$A,$AL$2,'Area Annual'!$E:$E,$AL21,'Area Annual'!$D:$D,"KPCO")</f>
        <v>3212.7316217422499</v>
      </c>
      <c r="BC21" s="15">
        <f>SUMIFS('Resource Annual'!$L:$L,'Resource Annual'!$D:$D,$AL$2,'Resource Annual'!$B:$B,BC$4,'Resource Annual'!$J:$J,$AL21)</f>
        <v>0</v>
      </c>
      <c r="BD21" s="15">
        <f>SUMIFS('Resource Annual'!$L:$L,'Resource Annual'!$D:$D,$AL$2,'Resource Annual'!$B:$B,BD$4,'Resource Annual'!$J:$J,$AL21)</f>
        <v>0</v>
      </c>
      <c r="BE21" s="15">
        <f>SUMIFS('Resource Annual'!$L:$L,'Resource Annual'!$D:$D,$AL$2,'Resource Annual'!$B:$B,BE$4,'Resource Annual'!$J:$J,$AL21)</f>
        <v>125</v>
      </c>
      <c r="BF21" s="15">
        <f>SUMIFS('Resource Annual'!$L:$L,'Resource Annual'!$D:$D,$AL$2,'Resource Annual'!$B:$B,BF$4,'Resource Annual'!$J:$J,$AL21)</f>
        <v>0</v>
      </c>
      <c r="BG21" s="15">
        <f>SUMIFS('Resource Annual'!$L:$L,'Resource Annual'!$D:$D,$AL$2,'Resource Annual'!$B:$B,BG$4,'Resource Annual'!$J:$J,$AL21)</f>
        <v>0</v>
      </c>
      <c r="BH21" s="15">
        <f>SUMIFS('Resource Annual'!$L:$L,'Resource Annual'!$D:$D,$AL$2,'Resource Annual'!$B:$B,BH$4,'Resource Annual'!$J:$J,$AL21)</f>
        <v>0</v>
      </c>
      <c r="BI21" s="15">
        <f>SUMIFS('Resource Annual'!$L:$L,'Resource Annual'!$D:$D,$AL$2,'Resource Annual'!$B:$B,BI$4,'Resource Annual'!$J:$J,$AL21)</f>
        <v>2080</v>
      </c>
      <c r="BJ21" s="15">
        <f>SUMIFS('Resource Annual'!$L:$L,'Resource Annual'!$D:$D,$AL$2,'Resource Annual'!$B:$B,BJ$4,'Resource Annual'!$J:$J,$AL21)</f>
        <v>0</v>
      </c>
      <c r="BK21" s="15">
        <f>SUMIFS('Resource Annual'!$L:$L,'Resource Annual'!$D:$D,$AL$2,'Resource Annual'!$B:$B,BK$4,'Resource Annual'!$J:$J,$AL21)</f>
        <v>0</v>
      </c>
      <c r="BL21" s="15">
        <f>SUMIFS('Resource Annual'!$L:$L,'Resource Annual'!$D:$D,$AL$2,'Resource Annual'!$B:$B,BL$4,'Resource Annual'!$J:$J,$AL21)</f>
        <v>0</v>
      </c>
      <c r="BM21" s="15">
        <f>SUMIFS('Resource Annual'!$L:$L,'Resource Annual'!$D:$D,$AL$2,'Resource Annual'!$B:$B,BM$4,'Resource Annual'!$J:$J,$AL21)</f>
        <v>0</v>
      </c>
      <c r="BN21" s="15">
        <f>SUMIFS('Resource Annual'!$L:$L,'Resource Annual'!$D:$D,$AL$2,'Resource Annual'!$B:$B,BN$4,'Resource Annual'!$J:$J,$AL21)</f>
        <v>0</v>
      </c>
      <c r="BO21" s="15">
        <f>SUMIFS('Resource Annual'!$L:$L,'Resource Annual'!$D:$D,$AL$2,'Resource Annual'!$B:$B,BO$4,'Resource Annual'!$J:$J,$AL21)</f>
        <v>50</v>
      </c>
      <c r="BQ21" s="15">
        <f>SUMIFS('Resource Annual'!$M:$M,'Resource Annual'!$D:$D,$AL$2,'Resource Annual'!$B:$B,BQ$4,'Resource Annual'!$J:$J,$AL21)</f>
        <v>0</v>
      </c>
      <c r="BR21" s="15">
        <f>SUMIFS('Resource Annual'!$M:$M,'Resource Annual'!$D:$D,$AL$2,'Resource Annual'!$B:$B,BR$4,'Resource Annual'!$J:$J,$AL21)</f>
        <v>0</v>
      </c>
      <c r="BS21" s="15">
        <f>SUMIFS('Resource Annual'!$M:$M,'Resource Annual'!$D:$D,$AL$2,'Resource Annual'!$B:$B,BS$4,'Resource Annual'!$J:$J,$AL21)</f>
        <v>125</v>
      </c>
      <c r="BT21" s="15">
        <f>SUMIFS('Resource Annual'!$M:$M,'Resource Annual'!$D:$D,$AL$2,'Resource Annual'!$B:$B,BT$4,'Resource Annual'!$J:$J,$AL21)</f>
        <v>0</v>
      </c>
      <c r="BU21" s="15">
        <f>SUMIFS('Resource Annual'!$M:$M,'Resource Annual'!$D:$D,$AL$2,'Resource Annual'!$B:$B,BU$4,'Resource Annual'!$J:$J,$AL21)</f>
        <v>0</v>
      </c>
      <c r="BV21" s="15">
        <f>SUMIFS('Resource Annual'!$M:$M,'Resource Annual'!$D:$D,$AL$2,'Resource Annual'!$B:$B,BV$4,'Resource Annual'!$J:$J,$AL21)</f>
        <v>0</v>
      </c>
      <c r="BW21" s="15">
        <f>SUMIFS('Resource Annual'!$M:$M,'Resource Annual'!$D:$D,$AL$2,'Resource Annual'!$B:$B,BW$4,'Resource Annual'!$J:$J,$AL21)</f>
        <v>853.00000381469727</v>
      </c>
      <c r="BX21" s="15">
        <f>SUMIFS('Resource Annual'!$M:$M,'Resource Annual'!$D:$D,$AL$2,'Resource Annual'!$B:$B,BX$4,'Resource Annual'!$J:$J,$AL21)</f>
        <v>0</v>
      </c>
      <c r="BY21" s="15">
        <f>SUMIFS('Resource Annual'!$M:$M,'Resource Annual'!$D:$D,$AL$2,'Resource Annual'!$B:$B,BY$4,'Resource Annual'!$J:$J,$AL21)</f>
        <v>0</v>
      </c>
      <c r="BZ21" s="15">
        <f>SUMIFS('Resource Annual'!$M:$M,'Resource Annual'!$D:$D,$AL$2,'Resource Annual'!$B:$B,BZ$4,'Resource Annual'!$J:$J,$AL21)</f>
        <v>0</v>
      </c>
      <c r="CA21" s="15">
        <f>SUMIFS('Resource Annual'!$M:$M,'Resource Annual'!$D:$D,$AL$2,'Resource Annual'!$B:$B,CA$4,'Resource Annual'!$J:$J,$AL21)</f>
        <v>0</v>
      </c>
      <c r="CB21" s="15">
        <f>SUMIFS('Resource Annual'!$M:$M,'Resource Annual'!$D:$D,$AL$2,'Resource Annual'!$B:$B,CB$4,'Resource Annual'!$J:$J,$AL21)</f>
        <v>0</v>
      </c>
      <c r="CC21" s="15">
        <f>SUMIFS('Resource Annual'!$M:$M,'Resource Annual'!$D:$D,$AL$2,'Resource Annual'!$B:$B,CC$4,'Resource Annual'!$J:$J,$AL21)</f>
        <v>50</v>
      </c>
      <c r="CD21" s="15">
        <f>SUMIFS('Area Annual'!F:F,'Area Annual'!E:E,AL21,'Area Annual'!A:A,$AL$2)</f>
        <v>895.28430175781295</v>
      </c>
    </row>
    <row r="22" spans="2:82" ht="16.5" x14ac:dyDescent="0.5">
      <c r="AL22" s="48">
        <v>2038</v>
      </c>
      <c r="AM22" s="15">
        <f>SUMIFS('Area Annual'!M:M,'Area Annual'!A:A,$AL$2,'Area Annual'!E:E,AL22)</f>
        <v>5500.6968078613299</v>
      </c>
      <c r="AN22" s="15">
        <f>SUMIFS('Resource Annual'!$O:$O,'Resource Annual'!$D:$D,$AL$2,'Resource Annual'!$A:$A,AN$4,'Resource Annual'!$J:$J,$AL22)</f>
        <v>0</v>
      </c>
      <c r="AO22" s="15">
        <f>SUMIFS('Resource Annual'!$O:$O,'Resource Annual'!$D:$D,$AL$2,'Resource Annual'!$A:$A,AO$4,'Resource Annual'!$J:$J,$AL22)</f>
        <v>0</v>
      </c>
      <c r="AP22" s="15">
        <f>SUMIFS('Resource Annual'!$O:$O,'Resource Annual'!$D:$D,$AL$2,'Resource Annual'!$A:$A,AP$4,'Resource Annual'!$J:$J,$AL22)</f>
        <v>0</v>
      </c>
      <c r="AQ22" s="15">
        <f>SUMIFS('Resource Annual'!$O:$O,'Resource Annual'!$D:$D,$AL$2,'Resource Annual'!$A:$A,AQ$4,'Resource Annual'!$J:$J,$AL22)</f>
        <v>0</v>
      </c>
      <c r="AR22" s="15">
        <f>SUMIFS('Resource Annual'!$O:$O,'Resource Annual'!$D:$D,$AL$2,'Resource Annual'!$A:$A,AR$4,'Resource Annual'!$J:$J,$AL22)</f>
        <v>0</v>
      </c>
      <c r="AS22" s="15">
        <f>SUMIFS('Resource Annual'!$O:$O,'Resource Annual'!$D:$D,$AL$2,'Resource Annual'!$A:$A,AS$4,'Resource Annual'!$J:$J,$AL22)</f>
        <v>0</v>
      </c>
      <c r="AT22" s="15">
        <f>SUMIFS('Resource Annual'!$O:$O,'Resource Annual'!$D:$D,$AL$2,'Resource Annual'!$A:$A,AT$4,'Resource Annual'!$J:$J,$AL22)</f>
        <v>4530.8781671523984</v>
      </c>
      <c r="AU22" s="15">
        <f>SUMIFS('Resource Annual'!$O:$O,'Resource Annual'!$D:$D,$AL$2,'Resource Annual'!$A:$A,AU$4,'Resource Annual'!$J:$J,$AL22)</f>
        <v>0</v>
      </c>
      <c r="AV22" s="15">
        <f>SUMIFS('Resource Annual'!$O:$O,'Resource Annual'!$D:$D,$AL$2,'Resource Annual'!$A:$A,AV$4,'Resource Annual'!$J:$J,$AL22)</f>
        <v>0</v>
      </c>
      <c r="AW22" s="15">
        <f>SUMIFS('Resource Annual'!$O:$O,'Resource Annual'!$D:$D,$AL$2,'Resource Annual'!$A:$A,AW$4,'Resource Annual'!$J:$J,$AL22)</f>
        <v>0</v>
      </c>
      <c r="AX22" s="15">
        <f t="shared" si="0"/>
        <v>969.81867504119009</v>
      </c>
      <c r="AY22" s="15">
        <f t="shared" si="1"/>
        <v>969.81867504119009</v>
      </c>
      <c r="AZ22" s="36">
        <f>SUMIFS('Area Annual'!$N:$N,'Area Annual'!$A:$A,$AL$2,'Area Annual'!$E:$E,$AL22,'Area Annual'!$D:$D,"KPCO")</f>
        <v>2235.4417190551799</v>
      </c>
      <c r="BA22" s="36">
        <f>SUMIFS('Area Annual'!$O:$O,'Area Annual'!$A:$A,$AL$2,'Area Annual'!$E:$E,$AL22,'Area Annual'!$D:$D,"KPCO")</f>
        <v>3205.26039409637</v>
      </c>
      <c r="BC22" s="15">
        <f>SUMIFS('Resource Annual'!$L:$L,'Resource Annual'!$D:$D,$AL$2,'Resource Annual'!$B:$B,BC$4,'Resource Annual'!$J:$J,$AL22)</f>
        <v>0</v>
      </c>
      <c r="BD22" s="15">
        <f>SUMIFS('Resource Annual'!$L:$L,'Resource Annual'!$D:$D,$AL$2,'Resource Annual'!$B:$B,BD$4,'Resource Annual'!$J:$J,$AL22)</f>
        <v>0</v>
      </c>
      <c r="BE22" s="15">
        <f>SUMIFS('Resource Annual'!$L:$L,'Resource Annual'!$D:$D,$AL$2,'Resource Annual'!$B:$B,BE$4,'Resource Annual'!$J:$J,$AL22)</f>
        <v>125</v>
      </c>
      <c r="BF22" s="15">
        <f>SUMIFS('Resource Annual'!$L:$L,'Resource Annual'!$D:$D,$AL$2,'Resource Annual'!$B:$B,BF$4,'Resource Annual'!$J:$J,$AL22)</f>
        <v>0</v>
      </c>
      <c r="BG22" s="15">
        <f>SUMIFS('Resource Annual'!$L:$L,'Resource Annual'!$D:$D,$AL$2,'Resource Annual'!$B:$B,BG$4,'Resource Annual'!$J:$J,$AL22)</f>
        <v>0</v>
      </c>
      <c r="BH22" s="15">
        <f>SUMIFS('Resource Annual'!$L:$L,'Resource Annual'!$D:$D,$AL$2,'Resource Annual'!$B:$B,BH$4,'Resource Annual'!$J:$J,$AL22)</f>
        <v>0</v>
      </c>
      <c r="BI22" s="15">
        <f>SUMIFS('Resource Annual'!$L:$L,'Resource Annual'!$D:$D,$AL$2,'Resource Annual'!$B:$B,BI$4,'Resource Annual'!$J:$J,$AL22)</f>
        <v>2080</v>
      </c>
      <c r="BJ22" s="15">
        <f>SUMIFS('Resource Annual'!$L:$L,'Resource Annual'!$D:$D,$AL$2,'Resource Annual'!$B:$B,BJ$4,'Resource Annual'!$J:$J,$AL22)</f>
        <v>0</v>
      </c>
      <c r="BK22" s="15">
        <f>SUMIFS('Resource Annual'!$L:$L,'Resource Annual'!$D:$D,$AL$2,'Resource Annual'!$B:$B,BK$4,'Resource Annual'!$J:$J,$AL22)</f>
        <v>0</v>
      </c>
      <c r="BL22" s="15">
        <f>SUMIFS('Resource Annual'!$L:$L,'Resource Annual'!$D:$D,$AL$2,'Resource Annual'!$B:$B,BL$4,'Resource Annual'!$J:$J,$AL22)</f>
        <v>0</v>
      </c>
      <c r="BM22" s="15">
        <f>SUMIFS('Resource Annual'!$L:$L,'Resource Annual'!$D:$D,$AL$2,'Resource Annual'!$B:$B,BM$4,'Resource Annual'!$J:$J,$AL22)</f>
        <v>0</v>
      </c>
      <c r="BN22" s="15">
        <f>SUMIFS('Resource Annual'!$L:$L,'Resource Annual'!$D:$D,$AL$2,'Resource Annual'!$B:$B,BN$4,'Resource Annual'!$J:$J,$AL22)</f>
        <v>0</v>
      </c>
      <c r="BO22" s="15">
        <f>SUMIFS('Resource Annual'!$L:$L,'Resource Annual'!$D:$D,$AL$2,'Resource Annual'!$B:$B,BO$4,'Resource Annual'!$J:$J,$AL22)</f>
        <v>50</v>
      </c>
      <c r="BQ22" s="15">
        <f>SUMIFS('Resource Annual'!$M:$M,'Resource Annual'!$D:$D,$AL$2,'Resource Annual'!$B:$B,BQ$4,'Resource Annual'!$J:$J,$AL22)</f>
        <v>0</v>
      </c>
      <c r="BR22" s="15">
        <f>SUMIFS('Resource Annual'!$M:$M,'Resource Annual'!$D:$D,$AL$2,'Resource Annual'!$B:$B,BR$4,'Resource Annual'!$J:$J,$AL22)</f>
        <v>0</v>
      </c>
      <c r="BS22" s="15">
        <f>SUMIFS('Resource Annual'!$M:$M,'Resource Annual'!$D:$D,$AL$2,'Resource Annual'!$B:$B,BS$4,'Resource Annual'!$J:$J,$AL22)</f>
        <v>125</v>
      </c>
      <c r="BT22" s="15">
        <f>SUMIFS('Resource Annual'!$M:$M,'Resource Annual'!$D:$D,$AL$2,'Resource Annual'!$B:$B,BT$4,'Resource Annual'!$J:$J,$AL22)</f>
        <v>0</v>
      </c>
      <c r="BU22" s="15">
        <f>SUMIFS('Resource Annual'!$M:$M,'Resource Annual'!$D:$D,$AL$2,'Resource Annual'!$B:$B,BU$4,'Resource Annual'!$J:$J,$AL22)</f>
        <v>0</v>
      </c>
      <c r="BV22" s="15">
        <f>SUMIFS('Resource Annual'!$M:$M,'Resource Annual'!$D:$D,$AL$2,'Resource Annual'!$B:$B,BV$4,'Resource Annual'!$J:$J,$AL22)</f>
        <v>0</v>
      </c>
      <c r="BW22" s="15">
        <f>SUMIFS('Resource Annual'!$M:$M,'Resource Annual'!$D:$D,$AL$2,'Resource Annual'!$B:$B,BW$4,'Resource Annual'!$J:$J,$AL22)</f>
        <v>853.00000381469727</v>
      </c>
      <c r="BX22" s="15">
        <f>SUMIFS('Resource Annual'!$M:$M,'Resource Annual'!$D:$D,$AL$2,'Resource Annual'!$B:$B,BX$4,'Resource Annual'!$J:$J,$AL22)</f>
        <v>0</v>
      </c>
      <c r="BY22" s="15">
        <f>SUMIFS('Resource Annual'!$M:$M,'Resource Annual'!$D:$D,$AL$2,'Resource Annual'!$B:$B,BY$4,'Resource Annual'!$J:$J,$AL22)</f>
        <v>0</v>
      </c>
      <c r="BZ22" s="15">
        <f>SUMIFS('Resource Annual'!$M:$M,'Resource Annual'!$D:$D,$AL$2,'Resource Annual'!$B:$B,BZ$4,'Resource Annual'!$J:$J,$AL22)</f>
        <v>0</v>
      </c>
      <c r="CA22" s="15">
        <f>SUMIFS('Resource Annual'!$M:$M,'Resource Annual'!$D:$D,$AL$2,'Resource Annual'!$B:$B,CA$4,'Resource Annual'!$J:$J,$AL22)</f>
        <v>0</v>
      </c>
      <c r="CB22" s="15">
        <f>SUMIFS('Resource Annual'!$M:$M,'Resource Annual'!$D:$D,$AL$2,'Resource Annual'!$B:$B,CB$4,'Resource Annual'!$J:$J,$AL22)</f>
        <v>0</v>
      </c>
      <c r="CC22" s="15">
        <f>SUMIFS('Resource Annual'!$M:$M,'Resource Annual'!$D:$D,$AL$2,'Resource Annual'!$B:$B,CC$4,'Resource Annual'!$J:$J,$AL22)</f>
        <v>50</v>
      </c>
      <c r="CD22" s="15">
        <f>SUMIFS('Area Annual'!F:F,'Area Annual'!E:E,AL22,'Area Annual'!A:A,$AL$2)</f>
        <v>894.23522949218795</v>
      </c>
    </row>
    <row r="23" spans="2:82" ht="16.5" x14ac:dyDescent="0.5">
      <c r="AL23" s="48">
        <v>2039</v>
      </c>
      <c r="AM23" s="15">
        <f>SUMIFS('Area Annual'!M:M,'Area Annual'!A:A,$AL$2,'Area Annual'!E:E,AL23)</f>
        <v>5490.9378356933603</v>
      </c>
      <c r="AN23" s="15">
        <f>SUMIFS('Resource Annual'!$O:$O,'Resource Annual'!$D:$D,$AL$2,'Resource Annual'!$A:$A,AN$4,'Resource Annual'!$J:$J,$AL23)</f>
        <v>0</v>
      </c>
      <c r="AO23" s="15">
        <f>SUMIFS('Resource Annual'!$O:$O,'Resource Annual'!$D:$D,$AL$2,'Resource Annual'!$A:$A,AO$4,'Resource Annual'!$J:$J,$AL23)</f>
        <v>0</v>
      </c>
      <c r="AP23" s="15">
        <f>SUMIFS('Resource Annual'!$O:$O,'Resource Annual'!$D:$D,$AL$2,'Resource Annual'!$A:$A,AP$4,'Resource Annual'!$J:$J,$AL23)</f>
        <v>0</v>
      </c>
      <c r="AQ23" s="15">
        <f>SUMIFS('Resource Annual'!$O:$O,'Resource Annual'!$D:$D,$AL$2,'Resource Annual'!$A:$A,AQ$4,'Resource Annual'!$J:$J,$AL23)</f>
        <v>0</v>
      </c>
      <c r="AR23" s="15">
        <f>SUMIFS('Resource Annual'!$O:$O,'Resource Annual'!$D:$D,$AL$2,'Resource Annual'!$A:$A,AR$4,'Resource Annual'!$J:$J,$AL23)</f>
        <v>0</v>
      </c>
      <c r="AS23" s="15">
        <f>SUMIFS('Resource Annual'!$O:$O,'Resource Annual'!$D:$D,$AL$2,'Resource Annual'!$A:$A,AS$4,'Resource Annual'!$J:$J,$AL23)</f>
        <v>0</v>
      </c>
      <c r="AT23" s="15">
        <f>SUMIFS('Resource Annual'!$O:$O,'Resource Annual'!$D:$D,$AL$2,'Resource Annual'!$A:$A,AT$4,'Resource Annual'!$J:$J,$AL23)</f>
        <v>4522.5931777954183</v>
      </c>
      <c r="AU23" s="15">
        <f>SUMIFS('Resource Annual'!$O:$O,'Resource Annual'!$D:$D,$AL$2,'Resource Annual'!$A:$A,AU$4,'Resource Annual'!$J:$J,$AL23)</f>
        <v>0</v>
      </c>
      <c r="AV23" s="15">
        <f>SUMIFS('Resource Annual'!$O:$O,'Resource Annual'!$D:$D,$AL$2,'Resource Annual'!$A:$A,AV$4,'Resource Annual'!$J:$J,$AL23)</f>
        <v>0</v>
      </c>
      <c r="AW23" s="15">
        <f>SUMIFS('Resource Annual'!$O:$O,'Resource Annual'!$D:$D,$AL$2,'Resource Annual'!$A:$A,AW$4,'Resource Annual'!$J:$J,$AL23)</f>
        <v>0</v>
      </c>
      <c r="AX23" s="15">
        <f t="shared" si="0"/>
        <v>968.34486007691021</v>
      </c>
      <c r="AY23" s="15">
        <f t="shared" si="1"/>
        <v>968.34486007691021</v>
      </c>
      <c r="AZ23" s="36">
        <f>SUMIFS('Area Annual'!$N:$N,'Area Annual'!$A:$A,$AL$2,'Area Annual'!$E:$E,$AL23,'Area Annual'!$D:$D,"KPCO")</f>
        <v>2229.5188598632799</v>
      </c>
      <c r="BA23" s="36">
        <f>SUMIFS('Area Annual'!$O:$O,'Area Annual'!$A:$A,$AL$2,'Area Annual'!$E:$E,$AL23,'Area Annual'!$D:$D,"KPCO")</f>
        <v>3197.8637199401901</v>
      </c>
      <c r="BC23" s="15">
        <f>SUMIFS('Resource Annual'!$L:$L,'Resource Annual'!$D:$D,$AL$2,'Resource Annual'!$B:$B,BC$4,'Resource Annual'!$J:$J,$AL23)</f>
        <v>0</v>
      </c>
      <c r="BD23" s="15">
        <f>SUMIFS('Resource Annual'!$L:$L,'Resource Annual'!$D:$D,$AL$2,'Resource Annual'!$B:$B,BD$4,'Resource Annual'!$J:$J,$AL23)</f>
        <v>0</v>
      </c>
      <c r="BE23" s="15">
        <f>SUMIFS('Resource Annual'!$L:$L,'Resource Annual'!$D:$D,$AL$2,'Resource Annual'!$B:$B,BE$4,'Resource Annual'!$J:$J,$AL23)</f>
        <v>125</v>
      </c>
      <c r="BF23" s="15">
        <f>SUMIFS('Resource Annual'!$L:$L,'Resource Annual'!$D:$D,$AL$2,'Resource Annual'!$B:$B,BF$4,'Resource Annual'!$J:$J,$AL23)</f>
        <v>0</v>
      </c>
      <c r="BG23" s="15">
        <f>SUMIFS('Resource Annual'!$L:$L,'Resource Annual'!$D:$D,$AL$2,'Resource Annual'!$B:$B,BG$4,'Resource Annual'!$J:$J,$AL23)</f>
        <v>0</v>
      </c>
      <c r="BH23" s="15">
        <f>SUMIFS('Resource Annual'!$L:$L,'Resource Annual'!$D:$D,$AL$2,'Resource Annual'!$B:$B,BH$4,'Resource Annual'!$J:$J,$AL23)</f>
        <v>0</v>
      </c>
      <c r="BI23" s="15">
        <f>SUMIFS('Resource Annual'!$L:$L,'Resource Annual'!$D:$D,$AL$2,'Resource Annual'!$B:$B,BI$4,'Resource Annual'!$J:$J,$AL23)</f>
        <v>2080</v>
      </c>
      <c r="BJ23" s="15">
        <f>SUMIFS('Resource Annual'!$L:$L,'Resource Annual'!$D:$D,$AL$2,'Resource Annual'!$B:$B,BJ$4,'Resource Annual'!$J:$J,$AL23)</f>
        <v>0</v>
      </c>
      <c r="BK23" s="15">
        <f>SUMIFS('Resource Annual'!$L:$L,'Resource Annual'!$D:$D,$AL$2,'Resource Annual'!$B:$B,BK$4,'Resource Annual'!$J:$J,$AL23)</f>
        <v>0</v>
      </c>
      <c r="BL23" s="15">
        <f>SUMIFS('Resource Annual'!$L:$L,'Resource Annual'!$D:$D,$AL$2,'Resource Annual'!$B:$B,BL$4,'Resource Annual'!$J:$J,$AL23)</f>
        <v>0</v>
      </c>
      <c r="BM23" s="15">
        <f>SUMIFS('Resource Annual'!$L:$L,'Resource Annual'!$D:$D,$AL$2,'Resource Annual'!$B:$B,BM$4,'Resource Annual'!$J:$J,$AL23)</f>
        <v>0</v>
      </c>
      <c r="BN23" s="15">
        <f>SUMIFS('Resource Annual'!$L:$L,'Resource Annual'!$D:$D,$AL$2,'Resource Annual'!$B:$B,BN$4,'Resource Annual'!$J:$J,$AL23)</f>
        <v>0</v>
      </c>
      <c r="BO23" s="15">
        <f>SUMIFS('Resource Annual'!$L:$L,'Resource Annual'!$D:$D,$AL$2,'Resource Annual'!$B:$B,BO$4,'Resource Annual'!$J:$J,$AL23)</f>
        <v>50</v>
      </c>
      <c r="BQ23" s="15">
        <f>SUMIFS('Resource Annual'!$M:$M,'Resource Annual'!$D:$D,$AL$2,'Resource Annual'!$B:$B,BQ$4,'Resource Annual'!$J:$J,$AL23)</f>
        <v>0</v>
      </c>
      <c r="BR23" s="15">
        <f>SUMIFS('Resource Annual'!$M:$M,'Resource Annual'!$D:$D,$AL$2,'Resource Annual'!$B:$B,BR$4,'Resource Annual'!$J:$J,$AL23)</f>
        <v>0</v>
      </c>
      <c r="BS23" s="15">
        <f>SUMIFS('Resource Annual'!$M:$M,'Resource Annual'!$D:$D,$AL$2,'Resource Annual'!$B:$B,BS$4,'Resource Annual'!$J:$J,$AL23)</f>
        <v>125</v>
      </c>
      <c r="BT23" s="15">
        <f>SUMIFS('Resource Annual'!$M:$M,'Resource Annual'!$D:$D,$AL$2,'Resource Annual'!$B:$B,BT$4,'Resource Annual'!$J:$J,$AL23)</f>
        <v>0</v>
      </c>
      <c r="BU23" s="15">
        <f>SUMIFS('Resource Annual'!$M:$M,'Resource Annual'!$D:$D,$AL$2,'Resource Annual'!$B:$B,BU$4,'Resource Annual'!$J:$J,$AL23)</f>
        <v>0</v>
      </c>
      <c r="BV23" s="15">
        <f>SUMIFS('Resource Annual'!$M:$M,'Resource Annual'!$D:$D,$AL$2,'Resource Annual'!$B:$B,BV$4,'Resource Annual'!$J:$J,$AL23)</f>
        <v>0</v>
      </c>
      <c r="BW23" s="15">
        <f>SUMIFS('Resource Annual'!$M:$M,'Resource Annual'!$D:$D,$AL$2,'Resource Annual'!$B:$B,BW$4,'Resource Annual'!$J:$J,$AL23)</f>
        <v>853.00000381469727</v>
      </c>
      <c r="BX23" s="15">
        <f>SUMIFS('Resource Annual'!$M:$M,'Resource Annual'!$D:$D,$AL$2,'Resource Annual'!$B:$B,BX$4,'Resource Annual'!$J:$J,$AL23)</f>
        <v>0</v>
      </c>
      <c r="BY23" s="15">
        <f>SUMIFS('Resource Annual'!$M:$M,'Resource Annual'!$D:$D,$AL$2,'Resource Annual'!$B:$B,BY$4,'Resource Annual'!$J:$J,$AL23)</f>
        <v>0</v>
      </c>
      <c r="BZ23" s="15">
        <f>SUMIFS('Resource Annual'!$M:$M,'Resource Annual'!$D:$D,$AL$2,'Resource Annual'!$B:$B,BZ$4,'Resource Annual'!$J:$J,$AL23)</f>
        <v>0</v>
      </c>
      <c r="CA23" s="15">
        <f>SUMIFS('Resource Annual'!$M:$M,'Resource Annual'!$D:$D,$AL$2,'Resource Annual'!$B:$B,CA$4,'Resource Annual'!$J:$J,$AL23)</f>
        <v>0</v>
      </c>
      <c r="CB23" s="15">
        <f>SUMIFS('Resource Annual'!$M:$M,'Resource Annual'!$D:$D,$AL$2,'Resource Annual'!$B:$B,CB$4,'Resource Annual'!$J:$J,$AL23)</f>
        <v>0</v>
      </c>
      <c r="CC23" s="15">
        <f>SUMIFS('Resource Annual'!$M:$M,'Resource Annual'!$D:$D,$AL$2,'Resource Annual'!$B:$B,CC$4,'Resource Annual'!$J:$J,$AL23)</f>
        <v>50</v>
      </c>
      <c r="CD23" s="15">
        <f>SUMIFS('Area Annual'!F:F,'Area Annual'!E:E,AL23,'Area Annual'!A:A,$AL$2)</f>
        <v>893.24560546875</v>
      </c>
    </row>
    <row r="24" spans="2:82" ht="16.5" x14ac:dyDescent="0.5">
      <c r="AL24" s="48">
        <v>2040</v>
      </c>
      <c r="AM24" s="15">
        <f>SUMIFS('Area Annual'!M:M,'Area Annual'!A:A,$AL$2,'Area Annual'!E:E,AL24)</f>
        <v>5479.7013244628897</v>
      </c>
      <c r="AN24" s="15">
        <f>SUMIFS('Resource Annual'!$O:$O,'Resource Annual'!$D:$D,$AL$2,'Resource Annual'!$A:$A,AN$4,'Resource Annual'!$J:$J,$AL24)</f>
        <v>0</v>
      </c>
      <c r="AO24" s="15">
        <f>SUMIFS('Resource Annual'!$O:$O,'Resource Annual'!$D:$D,$AL$2,'Resource Annual'!$A:$A,AO$4,'Resource Annual'!$J:$J,$AL24)</f>
        <v>0</v>
      </c>
      <c r="AP24" s="15">
        <f>SUMIFS('Resource Annual'!$O:$O,'Resource Annual'!$D:$D,$AL$2,'Resource Annual'!$A:$A,AP$4,'Resource Annual'!$J:$J,$AL24)</f>
        <v>0</v>
      </c>
      <c r="AQ24" s="15">
        <f>SUMIFS('Resource Annual'!$O:$O,'Resource Annual'!$D:$D,$AL$2,'Resource Annual'!$A:$A,AQ$4,'Resource Annual'!$J:$J,$AL24)</f>
        <v>0</v>
      </c>
      <c r="AR24" s="15">
        <f>SUMIFS('Resource Annual'!$O:$O,'Resource Annual'!$D:$D,$AL$2,'Resource Annual'!$A:$A,AR$4,'Resource Annual'!$J:$J,$AL24)</f>
        <v>0</v>
      </c>
      <c r="AS24" s="15">
        <f>SUMIFS('Resource Annual'!$O:$O,'Resource Annual'!$D:$D,$AL$2,'Resource Annual'!$A:$A,AS$4,'Resource Annual'!$J:$J,$AL24)</f>
        <v>0</v>
      </c>
      <c r="AT24" s="15">
        <f>SUMIFS('Resource Annual'!$O:$O,'Resource Annual'!$D:$D,$AL$2,'Resource Annual'!$A:$A,AT$4,'Resource Annual'!$J:$J,$AL24)</f>
        <v>4527.5409898757953</v>
      </c>
      <c r="AU24" s="15">
        <f>SUMIFS('Resource Annual'!$O:$O,'Resource Annual'!$D:$D,$AL$2,'Resource Annual'!$A:$A,AU$4,'Resource Annual'!$J:$J,$AL24)</f>
        <v>0</v>
      </c>
      <c r="AV24" s="15">
        <f>SUMIFS('Resource Annual'!$O:$O,'Resource Annual'!$D:$D,$AL$2,'Resource Annual'!$A:$A,AV$4,'Resource Annual'!$J:$J,$AL24)</f>
        <v>0</v>
      </c>
      <c r="AW24" s="15">
        <f>SUMIFS('Resource Annual'!$O:$O,'Resource Annual'!$D:$D,$AL$2,'Resource Annual'!$A:$A,AW$4,'Resource Annual'!$J:$J,$AL24)</f>
        <v>0</v>
      </c>
      <c r="AX24" s="15">
        <f t="shared" ref="AX24:AX34" si="2">BA24-AZ24</f>
        <v>952.16031932830992</v>
      </c>
      <c r="AY24" s="15">
        <f t="shared" ref="AY24:AY34" si="3">IF(AX24&gt;0,AX24,0)</f>
        <v>952.16031932830992</v>
      </c>
      <c r="AZ24" s="36">
        <f>SUMIFS('Area Annual'!$N:$N,'Area Annual'!$A:$A,$AL$2,'Area Annual'!$E:$E,$AL24,'Area Annual'!$D:$D,"KPCO")</f>
        <v>2230.71314239502</v>
      </c>
      <c r="BA24" s="36">
        <f>SUMIFS('Area Annual'!$O:$O,'Area Annual'!$A:$A,$AL$2,'Area Annual'!$E:$E,$AL24,'Area Annual'!$D:$D,"KPCO")</f>
        <v>3182.8734617233299</v>
      </c>
      <c r="BC24" s="15">
        <f>SUMIFS('Resource Annual'!$L:$L,'Resource Annual'!$D:$D,$AL$2,'Resource Annual'!$B:$B,BC$4,'Resource Annual'!$J:$J,$AL24)</f>
        <v>0</v>
      </c>
      <c r="BD24" s="15">
        <f>SUMIFS('Resource Annual'!$L:$L,'Resource Annual'!$D:$D,$AL$2,'Resource Annual'!$B:$B,BD$4,'Resource Annual'!$J:$J,$AL24)</f>
        <v>0</v>
      </c>
      <c r="BE24" s="15">
        <f>SUMIFS('Resource Annual'!$L:$L,'Resource Annual'!$D:$D,$AL$2,'Resource Annual'!$B:$B,BE$4,'Resource Annual'!$J:$J,$AL24)</f>
        <v>125</v>
      </c>
      <c r="BF24" s="15">
        <f>SUMIFS('Resource Annual'!$L:$L,'Resource Annual'!$D:$D,$AL$2,'Resource Annual'!$B:$B,BF$4,'Resource Annual'!$J:$J,$AL24)</f>
        <v>0</v>
      </c>
      <c r="BG24" s="15">
        <f>SUMIFS('Resource Annual'!$L:$L,'Resource Annual'!$D:$D,$AL$2,'Resource Annual'!$B:$B,BG$4,'Resource Annual'!$J:$J,$AL24)</f>
        <v>0</v>
      </c>
      <c r="BH24" s="15">
        <f>SUMIFS('Resource Annual'!$L:$L,'Resource Annual'!$D:$D,$AL$2,'Resource Annual'!$B:$B,BH$4,'Resource Annual'!$J:$J,$AL24)</f>
        <v>0</v>
      </c>
      <c r="BI24" s="15">
        <f>SUMIFS('Resource Annual'!$L:$L,'Resource Annual'!$D:$D,$AL$2,'Resource Annual'!$B:$B,BI$4,'Resource Annual'!$J:$J,$AL24)</f>
        <v>2080</v>
      </c>
      <c r="BJ24" s="15">
        <f>SUMIFS('Resource Annual'!$L:$L,'Resource Annual'!$D:$D,$AL$2,'Resource Annual'!$B:$B,BJ$4,'Resource Annual'!$J:$J,$AL24)</f>
        <v>0</v>
      </c>
      <c r="BK24" s="15">
        <f>SUMIFS('Resource Annual'!$L:$L,'Resource Annual'!$D:$D,$AL$2,'Resource Annual'!$B:$B,BK$4,'Resource Annual'!$J:$J,$AL24)</f>
        <v>0</v>
      </c>
      <c r="BL24" s="15">
        <f>SUMIFS('Resource Annual'!$L:$L,'Resource Annual'!$D:$D,$AL$2,'Resource Annual'!$B:$B,BL$4,'Resource Annual'!$J:$J,$AL24)</f>
        <v>0</v>
      </c>
      <c r="BM24" s="15">
        <f>SUMIFS('Resource Annual'!$L:$L,'Resource Annual'!$D:$D,$AL$2,'Resource Annual'!$B:$B,BM$4,'Resource Annual'!$J:$J,$AL24)</f>
        <v>0</v>
      </c>
      <c r="BN24" s="15">
        <f>SUMIFS('Resource Annual'!$L:$L,'Resource Annual'!$D:$D,$AL$2,'Resource Annual'!$B:$B,BN$4,'Resource Annual'!$J:$J,$AL24)</f>
        <v>0</v>
      </c>
      <c r="BO24" s="15">
        <f>SUMIFS('Resource Annual'!$L:$L,'Resource Annual'!$D:$D,$AL$2,'Resource Annual'!$B:$B,BO$4,'Resource Annual'!$J:$J,$AL24)</f>
        <v>50</v>
      </c>
      <c r="BQ24" s="15">
        <f>SUMIFS('Resource Annual'!$M:$M,'Resource Annual'!$D:$D,$AL$2,'Resource Annual'!$B:$B,BQ$4,'Resource Annual'!$J:$J,$AL24)</f>
        <v>0</v>
      </c>
      <c r="BR24" s="15">
        <f>SUMIFS('Resource Annual'!$M:$M,'Resource Annual'!$D:$D,$AL$2,'Resource Annual'!$B:$B,BR$4,'Resource Annual'!$J:$J,$AL24)</f>
        <v>0</v>
      </c>
      <c r="BS24" s="15">
        <f>SUMIFS('Resource Annual'!$M:$M,'Resource Annual'!$D:$D,$AL$2,'Resource Annual'!$B:$B,BS$4,'Resource Annual'!$J:$J,$AL24)</f>
        <v>125</v>
      </c>
      <c r="BT24" s="15">
        <f>SUMIFS('Resource Annual'!$M:$M,'Resource Annual'!$D:$D,$AL$2,'Resource Annual'!$B:$B,BT$4,'Resource Annual'!$J:$J,$AL24)</f>
        <v>0</v>
      </c>
      <c r="BU24" s="15">
        <f>SUMIFS('Resource Annual'!$M:$M,'Resource Annual'!$D:$D,$AL$2,'Resource Annual'!$B:$B,BU$4,'Resource Annual'!$J:$J,$AL24)</f>
        <v>0</v>
      </c>
      <c r="BV24" s="15">
        <f>SUMIFS('Resource Annual'!$M:$M,'Resource Annual'!$D:$D,$AL$2,'Resource Annual'!$B:$B,BV$4,'Resource Annual'!$J:$J,$AL24)</f>
        <v>0</v>
      </c>
      <c r="BW24" s="15">
        <f>SUMIFS('Resource Annual'!$M:$M,'Resource Annual'!$D:$D,$AL$2,'Resource Annual'!$B:$B,BW$4,'Resource Annual'!$J:$J,$AL24)</f>
        <v>853.00000381469727</v>
      </c>
      <c r="BX24" s="15">
        <f>SUMIFS('Resource Annual'!$M:$M,'Resource Annual'!$D:$D,$AL$2,'Resource Annual'!$B:$B,BX$4,'Resource Annual'!$J:$J,$AL24)</f>
        <v>0</v>
      </c>
      <c r="BY24" s="15">
        <f>SUMIFS('Resource Annual'!$M:$M,'Resource Annual'!$D:$D,$AL$2,'Resource Annual'!$B:$B,BY$4,'Resource Annual'!$J:$J,$AL24)</f>
        <v>0</v>
      </c>
      <c r="BZ24" s="15">
        <f>SUMIFS('Resource Annual'!$M:$M,'Resource Annual'!$D:$D,$AL$2,'Resource Annual'!$B:$B,BZ$4,'Resource Annual'!$J:$J,$AL24)</f>
        <v>0</v>
      </c>
      <c r="CA24" s="15">
        <f>SUMIFS('Resource Annual'!$M:$M,'Resource Annual'!$D:$D,$AL$2,'Resource Annual'!$B:$B,CA$4,'Resource Annual'!$J:$J,$AL24)</f>
        <v>0</v>
      </c>
      <c r="CB24" s="15">
        <f>SUMIFS('Resource Annual'!$M:$M,'Resource Annual'!$D:$D,$AL$2,'Resource Annual'!$B:$B,CB$4,'Resource Annual'!$J:$J,$AL24)</f>
        <v>0</v>
      </c>
      <c r="CC24" s="15">
        <f>SUMIFS('Resource Annual'!$M:$M,'Resource Annual'!$D:$D,$AL$2,'Resource Annual'!$B:$B,CC$4,'Resource Annual'!$J:$J,$AL24)</f>
        <v>50</v>
      </c>
      <c r="CD24" s="15">
        <f>SUMIFS('Area Annual'!F:F,'Area Annual'!E:E,AL24,'Area Annual'!A:A,$AL$2)</f>
        <v>889.70941162109398</v>
      </c>
    </row>
    <row r="25" spans="2:82" ht="16.5" x14ac:dyDescent="0.5">
      <c r="AL25" s="48">
        <v>2041</v>
      </c>
      <c r="AM25" s="15">
        <f>SUMIFS('Area Annual'!M:M,'Area Annual'!A:A,$AL$2,'Area Annual'!E:E,AL25)</f>
        <v>5466.5540771484402</v>
      </c>
      <c r="AN25" s="15">
        <f>SUMIFS('Resource Annual'!$O:$O,'Resource Annual'!$D:$D,$AL$2,'Resource Annual'!$A:$A,AN$4,'Resource Annual'!$J:$J,$AL25)</f>
        <v>0</v>
      </c>
      <c r="AO25" s="15">
        <f>SUMIFS('Resource Annual'!$O:$O,'Resource Annual'!$D:$D,$AL$2,'Resource Annual'!$A:$A,AO$4,'Resource Annual'!$J:$J,$AL25)</f>
        <v>0</v>
      </c>
      <c r="AP25" s="15">
        <f>SUMIFS('Resource Annual'!$O:$O,'Resource Annual'!$D:$D,$AL$2,'Resource Annual'!$A:$A,AP$4,'Resource Annual'!$J:$J,$AL25)</f>
        <v>0</v>
      </c>
      <c r="AQ25" s="15">
        <f>SUMIFS('Resource Annual'!$O:$O,'Resource Annual'!$D:$D,$AL$2,'Resource Annual'!$A:$A,AQ$4,'Resource Annual'!$J:$J,$AL25)</f>
        <v>0</v>
      </c>
      <c r="AR25" s="15">
        <f>SUMIFS('Resource Annual'!$O:$O,'Resource Annual'!$D:$D,$AL$2,'Resource Annual'!$A:$A,AR$4,'Resource Annual'!$J:$J,$AL25)</f>
        <v>0</v>
      </c>
      <c r="AS25" s="15">
        <f>SUMIFS('Resource Annual'!$O:$O,'Resource Annual'!$D:$D,$AL$2,'Resource Annual'!$A:$A,AS$4,'Resource Annual'!$J:$J,$AL25)</f>
        <v>0</v>
      </c>
      <c r="AT25" s="15">
        <f>SUMIFS('Resource Annual'!$O:$O,'Resource Annual'!$D:$D,$AL$2,'Resource Annual'!$A:$A,AT$4,'Resource Annual'!$J:$J,$AL25)</f>
        <v>4653.6458358764748</v>
      </c>
      <c r="AU25" s="15">
        <f>SUMIFS('Resource Annual'!$O:$O,'Resource Annual'!$D:$D,$AL$2,'Resource Annual'!$A:$A,AU$4,'Resource Annual'!$J:$J,$AL25)</f>
        <v>0</v>
      </c>
      <c r="AV25" s="15">
        <f>SUMIFS('Resource Annual'!$O:$O,'Resource Annual'!$D:$D,$AL$2,'Resource Annual'!$A:$A,AV$4,'Resource Annual'!$J:$J,$AL25)</f>
        <v>0</v>
      </c>
      <c r="AW25" s="15">
        <f>SUMIFS('Resource Annual'!$O:$O,'Resource Annual'!$D:$D,$AL$2,'Resource Annual'!$A:$A,AW$4,'Resource Annual'!$J:$J,$AL25)</f>
        <v>0</v>
      </c>
      <c r="AX25" s="15">
        <f t="shared" si="2"/>
        <v>812.90801906585966</v>
      </c>
      <c r="AY25" s="15">
        <f t="shared" si="3"/>
        <v>812.90801906585966</v>
      </c>
      <c r="AZ25" s="36">
        <f>SUMIFS('Area Annual'!$N:$N,'Area Annual'!$A:$A,$AL$2,'Area Annual'!$E:$E,$AL25,'Area Annual'!$D:$D,"KPCO")</f>
        <v>2345.3722457885701</v>
      </c>
      <c r="BA25" s="36">
        <f>SUMIFS('Area Annual'!$O:$O,'Area Annual'!$A:$A,$AL$2,'Area Annual'!$E:$E,$AL25,'Area Annual'!$D:$D,"KPCO")</f>
        <v>3158.2802648544298</v>
      </c>
      <c r="BC25" s="15">
        <f>SUMIFS('Resource Annual'!$L:$L,'Resource Annual'!$D:$D,$AL$2,'Resource Annual'!$B:$B,BC$4,'Resource Annual'!$J:$J,$AL25)</f>
        <v>0</v>
      </c>
      <c r="BD25" s="15">
        <f>SUMIFS('Resource Annual'!$L:$L,'Resource Annual'!$D:$D,$AL$2,'Resource Annual'!$B:$B,BD$4,'Resource Annual'!$J:$J,$AL25)</f>
        <v>0</v>
      </c>
      <c r="BE25" s="15">
        <f>SUMIFS('Resource Annual'!$L:$L,'Resource Annual'!$D:$D,$AL$2,'Resource Annual'!$B:$B,BE$4,'Resource Annual'!$J:$J,$AL25)</f>
        <v>125</v>
      </c>
      <c r="BF25" s="15">
        <f>SUMIFS('Resource Annual'!$L:$L,'Resource Annual'!$D:$D,$AL$2,'Resource Annual'!$B:$B,BF$4,'Resource Annual'!$J:$J,$AL25)</f>
        <v>0</v>
      </c>
      <c r="BG25" s="15">
        <f>SUMIFS('Resource Annual'!$L:$L,'Resource Annual'!$D:$D,$AL$2,'Resource Annual'!$B:$B,BG$4,'Resource Annual'!$J:$J,$AL25)</f>
        <v>0</v>
      </c>
      <c r="BH25" s="15">
        <f>SUMIFS('Resource Annual'!$L:$L,'Resource Annual'!$D:$D,$AL$2,'Resource Annual'!$B:$B,BH$4,'Resource Annual'!$J:$J,$AL25)</f>
        <v>0</v>
      </c>
      <c r="BI25" s="15">
        <f>SUMIFS('Resource Annual'!$L:$L,'Resource Annual'!$D:$D,$AL$2,'Resource Annual'!$B:$B,BI$4,'Resource Annual'!$J:$J,$AL25)</f>
        <v>2200</v>
      </c>
      <c r="BJ25" s="15">
        <f>SUMIFS('Resource Annual'!$L:$L,'Resource Annual'!$D:$D,$AL$2,'Resource Annual'!$B:$B,BJ$4,'Resource Annual'!$J:$J,$AL25)</f>
        <v>0</v>
      </c>
      <c r="BK25" s="15">
        <f>SUMIFS('Resource Annual'!$L:$L,'Resource Annual'!$D:$D,$AL$2,'Resource Annual'!$B:$B,BK$4,'Resource Annual'!$J:$J,$AL25)</f>
        <v>0</v>
      </c>
      <c r="BL25" s="15">
        <f>SUMIFS('Resource Annual'!$L:$L,'Resource Annual'!$D:$D,$AL$2,'Resource Annual'!$B:$B,BL$4,'Resource Annual'!$J:$J,$AL25)</f>
        <v>0</v>
      </c>
      <c r="BM25" s="15">
        <f>SUMIFS('Resource Annual'!$L:$L,'Resource Annual'!$D:$D,$AL$2,'Resource Annual'!$B:$B,BM$4,'Resource Annual'!$J:$J,$AL25)</f>
        <v>0</v>
      </c>
      <c r="BN25" s="15">
        <f>SUMIFS('Resource Annual'!$L:$L,'Resource Annual'!$D:$D,$AL$2,'Resource Annual'!$B:$B,BN$4,'Resource Annual'!$J:$J,$AL25)</f>
        <v>0</v>
      </c>
      <c r="BO25" s="15">
        <f>SUMIFS('Resource Annual'!$L:$L,'Resource Annual'!$D:$D,$AL$2,'Resource Annual'!$B:$B,BO$4,'Resource Annual'!$J:$J,$AL25)</f>
        <v>0</v>
      </c>
      <c r="BQ25" s="15">
        <f>SUMIFS('Resource Annual'!$M:$M,'Resource Annual'!$D:$D,$AL$2,'Resource Annual'!$B:$B,BQ$4,'Resource Annual'!$J:$J,$AL25)</f>
        <v>0</v>
      </c>
      <c r="BR25" s="15">
        <f>SUMIFS('Resource Annual'!$M:$M,'Resource Annual'!$D:$D,$AL$2,'Resource Annual'!$B:$B,BR$4,'Resource Annual'!$J:$J,$AL25)</f>
        <v>0</v>
      </c>
      <c r="BS25" s="15">
        <f>SUMIFS('Resource Annual'!$M:$M,'Resource Annual'!$D:$D,$AL$2,'Resource Annual'!$B:$B,BS$4,'Resource Annual'!$J:$J,$AL25)</f>
        <v>125</v>
      </c>
      <c r="BT25" s="15">
        <f>SUMIFS('Resource Annual'!$M:$M,'Resource Annual'!$D:$D,$AL$2,'Resource Annual'!$B:$B,BT$4,'Resource Annual'!$J:$J,$AL25)</f>
        <v>0</v>
      </c>
      <c r="BU25" s="15">
        <f>SUMIFS('Resource Annual'!$M:$M,'Resource Annual'!$D:$D,$AL$2,'Resource Annual'!$B:$B,BU$4,'Resource Annual'!$J:$J,$AL25)</f>
        <v>0</v>
      </c>
      <c r="BV25" s="15">
        <f>SUMIFS('Resource Annual'!$M:$M,'Resource Annual'!$D:$D,$AL$2,'Resource Annual'!$B:$B,BV$4,'Resource Annual'!$J:$J,$AL25)</f>
        <v>0</v>
      </c>
      <c r="BW25" s="15">
        <f>SUMIFS('Resource Annual'!$M:$M,'Resource Annual'!$D:$D,$AL$2,'Resource Annual'!$B:$B,BW$4,'Resource Annual'!$J:$J,$AL25)</f>
        <v>885.40000534057617</v>
      </c>
      <c r="BX25" s="15">
        <f>SUMIFS('Resource Annual'!$M:$M,'Resource Annual'!$D:$D,$AL$2,'Resource Annual'!$B:$B,BX$4,'Resource Annual'!$J:$J,$AL25)</f>
        <v>0</v>
      </c>
      <c r="BY25" s="15">
        <f>SUMIFS('Resource Annual'!$M:$M,'Resource Annual'!$D:$D,$AL$2,'Resource Annual'!$B:$B,BY$4,'Resource Annual'!$J:$J,$AL25)</f>
        <v>0</v>
      </c>
      <c r="BZ25" s="15">
        <f>SUMIFS('Resource Annual'!$M:$M,'Resource Annual'!$D:$D,$AL$2,'Resource Annual'!$B:$B,BZ$4,'Resource Annual'!$J:$J,$AL25)</f>
        <v>0</v>
      </c>
      <c r="CA25" s="15">
        <f>SUMIFS('Resource Annual'!$M:$M,'Resource Annual'!$D:$D,$AL$2,'Resource Annual'!$B:$B,CA$4,'Resource Annual'!$J:$J,$AL25)</f>
        <v>0</v>
      </c>
      <c r="CB25" s="15">
        <f>SUMIFS('Resource Annual'!$M:$M,'Resource Annual'!$D:$D,$AL$2,'Resource Annual'!$B:$B,CB$4,'Resource Annual'!$J:$J,$AL25)</f>
        <v>0</v>
      </c>
      <c r="CC25" s="15">
        <f>SUMIFS('Resource Annual'!$M:$M,'Resource Annual'!$D:$D,$AL$2,'Resource Annual'!$B:$B,CC$4,'Resource Annual'!$J:$J,$AL25)</f>
        <v>0</v>
      </c>
      <c r="CD25" s="15">
        <f>SUMIFS('Area Annual'!F:F,'Area Annual'!E:E,AL25,'Area Annual'!A:A,$AL$2)</f>
        <v>890.60711669921898</v>
      </c>
    </row>
    <row r="26" spans="2:82" ht="16.5" x14ac:dyDescent="0.5">
      <c r="AL26" s="48">
        <v>2042</v>
      </c>
      <c r="AM26" s="15">
        <f>SUMIFS('Area Annual'!M:M,'Area Annual'!A:A,$AL$2,'Area Annual'!E:E,AL26)</f>
        <v>5452.9577636718795</v>
      </c>
      <c r="AN26" s="15">
        <f>SUMIFS('Resource Annual'!$O:$O,'Resource Annual'!$D:$D,$AL$2,'Resource Annual'!$A:$A,AN$4,'Resource Annual'!$J:$J,$AL26)</f>
        <v>0</v>
      </c>
      <c r="AO26" s="15">
        <f>SUMIFS('Resource Annual'!$O:$O,'Resource Annual'!$D:$D,$AL$2,'Resource Annual'!$A:$A,AO$4,'Resource Annual'!$J:$J,$AL26)</f>
        <v>0</v>
      </c>
      <c r="AP26" s="15">
        <f>SUMIFS('Resource Annual'!$O:$O,'Resource Annual'!$D:$D,$AL$2,'Resource Annual'!$A:$A,AP$4,'Resource Annual'!$J:$J,$AL26)</f>
        <v>0</v>
      </c>
      <c r="AQ26" s="15">
        <f>SUMIFS('Resource Annual'!$O:$O,'Resource Annual'!$D:$D,$AL$2,'Resource Annual'!$A:$A,AQ$4,'Resource Annual'!$J:$J,$AL26)</f>
        <v>0</v>
      </c>
      <c r="AR26" s="15">
        <f>SUMIFS('Resource Annual'!$O:$O,'Resource Annual'!$D:$D,$AL$2,'Resource Annual'!$A:$A,AR$4,'Resource Annual'!$J:$J,$AL26)</f>
        <v>0</v>
      </c>
      <c r="AS26" s="15">
        <f>SUMIFS('Resource Annual'!$O:$O,'Resource Annual'!$D:$D,$AL$2,'Resource Annual'!$A:$A,AS$4,'Resource Annual'!$J:$J,$AL26)</f>
        <v>0</v>
      </c>
      <c r="AT26" s="15">
        <f>SUMIFS('Resource Annual'!$O:$O,'Resource Annual'!$D:$D,$AL$2,'Resource Annual'!$A:$A,AT$4,'Resource Annual'!$J:$J,$AL26)</f>
        <v>4643.3460836410513</v>
      </c>
      <c r="AU26" s="15">
        <f>SUMIFS('Resource Annual'!$O:$O,'Resource Annual'!$D:$D,$AL$2,'Resource Annual'!$A:$A,AU$4,'Resource Annual'!$J:$J,$AL26)</f>
        <v>0</v>
      </c>
      <c r="AV26" s="15">
        <f>SUMIFS('Resource Annual'!$O:$O,'Resource Annual'!$D:$D,$AL$2,'Resource Annual'!$A:$A,AV$4,'Resource Annual'!$J:$J,$AL26)</f>
        <v>0</v>
      </c>
      <c r="AW26" s="15">
        <f>SUMIFS('Resource Annual'!$O:$O,'Resource Annual'!$D:$D,$AL$2,'Resource Annual'!$A:$A,AW$4,'Resource Annual'!$J:$J,$AL26)</f>
        <v>0</v>
      </c>
      <c r="AX26" s="15">
        <f t="shared" si="2"/>
        <v>809.61180317401977</v>
      </c>
      <c r="AY26" s="15">
        <f t="shared" si="3"/>
        <v>809.61180317401977</v>
      </c>
      <c r="AZ26" s="36">
        <f>SUMIFS('Area Annual'!$N:$N,'Area Annual'!$A:$A,$AL$2,'Area Annual'!$E:$E,$AL26,'Area Annual'!$D:$D,"KPCO")</f>
        <v>2343.9813385009802</v>
      </c>
      <c r="BA26" s="36">
        <f>SUMIFS('Area Annual'!$O:$O,'Area Annual'!$A:$A,$AL$2,'Area Annual'!$E:$E,$AL26,'Area Annual'!$D:$D,"KPCO")</f>
        <v>3153.593141675</v>
      </c>
      <c r="BC26" s="15">
        <f>SUMIFS('Resource Annual'!$L:$L,'Resource Annual'!$D:$D,$AL$2,'Resource Annual'!$B:$B,BC$4,'Resource Annual'!$J:$J,$AL26)</f>
        <v>0</v>
      </c>
      <c r="BD26" s="15">
        <f>SUMIFS('Resource Annual'!$L:$L,'Resource Annual'!$D:$D,$AL$2,'Resource Annual'!$B:$B,BD$4,'Resource Annual'!$J:$J,$AL26)</f>
        <v>0</v>
      </c>
      <c r="BE26" s="15">
        <f>SUMIFS('Resource Annual'!$L:$L,'Resource Annual'!$D:$D,$AL$2,'Resource Annual'!$B:$B,BE$4,'Resource Annual'!$J:$J,$AL26)</f>
        <v>125</v>
      </c>
      <c r="BF26" s="15">
        <f>SUMIFS('Resource Annual'!$L:$L,'Resource Annual'!$D:$D,$AL$2,'Resource Annual'!$B:$B,BF$4,'Resource Annual'!$J:$J,$AL26)</f>
        <v>0</v>
      </c>
      <c r="BG26" s="15">
        <f>SUMIFS('Resource Annual'!$L:$L,'Resource Annual'!$D:$D,$AL$2,'Resource Annual'!$B:$B,BG$4,'Resource Annual'!$J:$J,$AL26)</f>
        <v>0</v>
      </c>
      <c r="BH26" s="15">
        <f>SUMIFS('Resource Annual'!$L:$L,'Resource Annual'!$D:$D,$AL$2,'Resource Annual'!$B:$B,BH$4,'Resource Annual'!$J:$J,$AL26)</f>
        <v>0</v>
      </c>
      <c r="BI26" s="15">
        <f>SUMIFS('Resource Annual'!$L:$L,'Resource Annual'!$D:$D,$AL$2,'Resource Annual'!$B:$B,BI$4,'Resource Annual'!$J:$J,$AL26)</f>
        <v>2200</v>
      </c>
      <c r="BJ26" s="15">
        <f>SUMIFS('Resource Annual'!$L:$L,'Resource Annual'!$D:$D,$AL$2,'Resource Annual'!$B:$B,BJ$4,'Resource Annual'!$J:$J,$AL26)</f>
        <v>0</v>
      </c>
      <c r="BK26" s="15">
        <f>SUMIFS('Resource Annual'!$L:$L,'Resource Annual'!$D:$D,$AL$2,'Resource Annual'!$B:$B,BK$4,'Resource Annual'!$J:$J,$AL26)</f>
        <v>0</v>
      </c>
      <c r="BL26" s="15">
        <f>SUMIFS('Resource Annual'!$L:$L,'Resource Annual'!$D:$D,$AL$2,'Resource Annual'!$B:$B,BL$4,'Resource Annual'!$J:$J,$AL26)</f>
        <v>0</v>
      </c>
      <c r="BM26" s="15">
        <f>SUMIFS('Resource Annual'!$L:$L,'Resource Annual'!$D:$D,$AL$2,'Resource Annual'!$B:$B,BM$4,'Resource Annual'!$J:$J,$AL26)</f>
        <v>0</v>
      </c>
      <c r="BN26" s="15">
        <f>SUMIFS('Resource Annual'!$L:$L,'Resource Annual'!$D:$D,$AL$2,'Resource Annual'!$B:$B,BN$4,'Resource Annual'!$J:$J,$AL26)</f>
        <v>0</v>
      </c>
      <c r="BO26" s="15">
        <f>SUMIFS('Resource Annual'!$L:$L,'Resource Annual'!$D:$D,$AL$2,'Resource Annual'!$B:$B,BO$4,'Resource Annual'!$J:$J,$AL26)</f>
        <v>0</v>
      </c>
      <c r="BQ26" s="15">
        <f>SUMIFS('Resource Annual'!$M:$M,'Resource Annual'!$D:$D,$AL$2,'Resource Annual'!$B:$B,BQ$4,'Resource Annual'!$J:$J,$AL26)</f>
        <v>0</v>
      </c>
      <c r="BR26" s="15">
        <f>SUMIFS('Resource Annual'!$M:$M,'Resource Annual'!$D:$D,$AL$2,'Resource Annual'!$B:$B,BR$4,'Resource Annual'!$J:$J,$AL26)</f>
        <v>0</v>
      </c>
      <c r="BS26" s="15">
        <f>SUMIFS('Resource Annual'!$M:$M,'Resource Annual'!$D:$D,$AL$2,'Resource Annual'!$B:$B,BS$4,'Resource Annual'!$J:$J,$AL26)</f>
        <v>125</v>
      </c>
      <c r="BT26" s="15">
        <f>SUMIFS('Resource Annual'!$M:$M,'Resource Annual'!$D:$D,$AL$2,'Resource Annual'!$B:$B,BT$4,'Resource Annual'!$J:$J,$AL26)</f>
        <v>0</v>
      </c>
      <c r="BU26" s="15">
        <f>SUMIFS('Resource Annual'!$M:$M,'Resource Annual'!$D:$D,$AL$2,'Resource Annual'!$B:$B,BU$4,'Resource Annual'!$J:$J,$AL26)</f>
        <v>0</v>
      </c>
      <c r="BV26" s="15">
        <f>SUMIFS('Resource Annual'!$M:$M,'Resource Annual'!$D:$D,$AL$2,'Resource Annual'!$B:$B,BV$4,'Resource Annual'!$J:$J,$AL26)</f>
        <v>0</v>
      </c>
      <c r="BW26" s="15">
        <f>SUMIFS('Resource Annual'!$M:$M,'Resource Annual'!$D:$D,$AL$2,'Resource Annual'!$B:$B,BW$4,'Resource Annual'!$J:$J,$AL26)</f>
        <v>885.40000534057617</v>
      </c>
      <c r="BX26" s="15">
        <f>SUMIFS('Resource Annual'!$M:$M,'Resource Annual'!$D:$D,$AL$2,'Resource Annual'!$B:$B,BX$4,'Resource Annual'!$J:$J,$AL26)</f>
        <v>0</v>
      </c>
      <c r="BY26" s="15">
        <f>SUMIFS('Resource Annual'!$M:$M,'Resource Annual'!$D:$D,$AL$2,'Resource Annual'!$B:$B,BY$4,'Resource Annual'!$J:$J,$AL26)</f>
        <v>0</v>
      </c>
      <c r="BZ26" s="15">
        <f>SUMIFS('Resource Annual'!$M:$M,'Resource Annual'!$D:$D,$AL$2,'Resource Annual'!$B:$B,BZ$4,'Resource Annual'!$J:$J,$AL26)</f>
        <v>0</v>
      </c>
      <c r="CA26" s="15">
        <f>SUMIFS('Resource Annual'!$M:$M,'Resource Annual'!$D:$D,$AL$2,'Resource Annual'!$B:$B,CA$4,'Resource Annual'!$J:$J,$AL26)</f>
        <v>0</v>
      </c>
      <c r="CB26" s="15">
        <f>SUMIFS('Resource Annual'!$M:$M,'Resource Annual'!$D:$D,$AL$2,'Resource Annual'!$B:$B,CB$4,'Resource Annual'!$J:$J,$AL26)</f>
        <v>0</v>
      </c>
      <c r="CC26" s="15">
        <f>SUMIFS('Resource Annual'!$M:$M,'Resource Annual'!$D:$D,$AL$2,'Resource Annual'!$B:$B,CC$4,'Resource Annual'!$J:$J,$AL26)</f>
        <v>0</v>
      </c>
      <c r="CD26" s="15">
        <f>SUMIFS('Area Annual'!F:F,'Area Annual'!E:E,AL26,'Area Annual'!A:A,$AL$2)</f>
        <v>889.41717529296898</v>
      </c>
    </row>
    <row r="27" spans="2:82" ht="16.5" x14ac:dyDescent="0.5">
      <c r="AL27" s="48">
        <v>2043</v>
      </c>
      <c r="AM27" s="15">
        <f>SUMIFS('Area Annual'!M:M,'Area Annual'!A:A,$AL$2,'Area Annual'!E:E,AL27)</f>
        <v>5441.2379760742197</v>
      </c>
      <c r="AN27" s="15">
        <f>SUMIFS('Resource Annual'!$O:$O,'Resource Annual'!$D:$D,$AL$2,'Resource Annual'!$A:$A,AN$4,'Resource Annual'!$J:$J,$AL27)</f>
        <v>0</v>
      </c>
      <c r="AO27" s="15">
        <f>SUMIFS('Resource Annual'!$O:$O,'Resource Annual'!$D:$D,$AL$2,'Resource Annual'!$A:$A,AO$4,'Resource Annual'!$J:$J,$AL27)</f>
        <v>0</v>
      </c>
      <c r="AP27" s="15">
        <f>SUMIFS('Resource Annual'!$O:$O,'Resource Annual'!$D:$D,$AL$2,'Resource Annual'!$A:$A,AP$4,'Resource Annual'!$J:$J,$AL27)</f>
        <v>0</v>
      </c>
      <c r="AQ27" s="15">
        <f>SUMIFS('Resource Annual'!$O:$O,'Resource Annual'!$D:$D,$AL$2,'Resource Annual'!$A:$A,AQ$4,'Resource Annual'!$J:$J,$AL27)</f>
        <v>0</v>
      </c>
      <c r="AR27" s="15">
        <f>SUMIFS('Resource Annual'!$O:$O,'Resource Annual'!$D:$D,$AL$2,'Resource Annual'!$A:$A,AR$4,'Resource Annual'!$J:$J,$AL27)</f>
        <v>0</v>
      </c>
      <c r="AS27" s="15">
        <f>SUMIFS('Resource Annual'!$O:$O,'Resource Annual'!$D:$D,$AL$2,'Resource Annual'!$A:$A,AS$4,'Resource Annual'!$J:$J,$AL27)</f>
        <v>0</v>
      </c>
      <c r="AT27" s="15">
        <f>SUMIFS('Resource Annual'!$O:$O,'Resource Annual'!$D:$D,$AL$2,'Resource Annual'!$A:$A,AT$4,'Resource Annual'!$J:$J,$AL27)</f>
        <v>4647.3247699737458</v>
      </c>
      <c r="AU27" s="15">
        <f>SUMIFS('Resource Annual'!$O:$O,'Resource Annual'!$D:$D,$AL$2,'Resource Annual'!$A:$A,AU$4,'Resource Annual'!$J:$J,$AL27)</f>
        <v>0</v>
      </c>
      <c r="AV27" s="15">
        <f>SUMIFS('Resource Annual'!$O:$O,'Resource Annual'!$D:$D,$AL$2,'Resource Annual'!$A:$A,AV$4,'Resource Annual'!$J:$J,$AL27)</f>
        <v>0</v>
      </c>
      <c r="AW27" s="15">
        <f>SUMIFS('Resource Annual'!$O:$O,'Resource Annual'!$D:$D,$AL$2,'Resource Annual'!$A:$A,AW$4,'Resource Annual'!$J:$J,$AL27)</f>
        <v>0</v>
      </c>
      <c r="AX27" s="15">
        <f t="shared" si="2"/>
        <v>793.91322642565001</v>
      </c>
      <c r="AY27" s="15">
        <f t="shared" si="3"/>
        <v>793.91322642565001</v>
      </c>
      <c r="AZ27" s="36">
        <f>SUMIFS('Area Annual'!$N:$N,'Area Annual'!$A:$A,$AL$2,'Area Annual'!$E:$E,$AL27,'Area Annual'!$D:$D,"KPCO")</f>
        <v>2342.0192489624001</v>
      </c>
      <c r="BA27" s="36">
        <f>SUMIFS('Area Annual'!$O:$O,'Area Annual'!$A:$A,$AL$2,'Area Annual'!$E:$E,$AL27,'Area Annual'!$D:$D,"KPCO")</f>
        <v>3135.9324753880501</v>
      </c>
      <c r="BC27" s="15">
        <f>SUMIFS('Resource Annual'!$L:$L,'Resource Annual'!$D:$D,$AL$2,'Resource Annual'!$B:$B,BC$4,'Resource Annual'!$J:$J,$AL27)</f>
        <v>0</v>
      </c>
      <c r="BD27" s="15">
        <f>SUMIFS('Resource Annual'!$L:$L,'Resource Annual'!$D:$D,$AL$2,'Resource Annual'!$B:$B,BD$4,'Resource Annual'!$J:$J,$AL27)</f>
        <v>0</v>
      </c>
      <c r="BE27" s="15">
        <f>SUMIFS('Resource Annual'!$L:$L,'Resource Annual'!$D:$D,$AL$2,'Resource Annual'!$B:$B,BE$4,'Resource Annual'!$J:$J,$AL27)</f>
        <v>125</v>
      </c>
      <c r="BF27" s="15">
        <f>SUMIFS('Resource Annual'!$L:$L,'Resource Annual'!$D:$D,$AL$2,'Resource Annual'!$B:$B,BF$4,'Resource Annual'!$J:$J,$AL27)</f>
        <v>0</v>
      </c>
      <c r="BG27" s="15">
        <f>SUMIFS('Resource Annual'!$L:$L,'Resource Annual'!$D:$D,$AL$2,'Resource Annual'!$B:$B,BG$4,'Resource Annual'!$J:$J,$AL27)</f>
        <v>0</v>
      </c>
      <c r="BH27" s="15">
        <f>SUMIFS('Resource Annual'!$L:$L,'Resource Annual'!$D:$D,$AL$2,'Resource Annual'!$B:$B,BH$4,'Resource Annual'!$J:$J,$AL27)</f>
        <v>0</v>
      </c>
      <c r="BI27" s="15">
        <f>SUMIFS('Resource Annual'!$L:$L,'Resource Annual'!$D:$D,$AL$2,'Resource Annual'!$B:$B,BI$4,'Resource Annual'!$J:$J,$AL27)</f>
        <v>2200</v>
      </c>
      <c r="BJ27" s="15">
        <f>SUMIFS('Resource Annual'!$L:$L,'Resource Annual'!$D:$D,$AL$2,'Resource Annual'!$B:$B,BJ$4,'Resource Annual'!$J:$J,$AL27)</f>
        <v>0</v>
      </c>
      <c r="BK27" s="15">
        <f>SUMIFS('Resource Annual'!$L:$L,'Resource Annual'!$D:$D,$AL$2,'Resource Annual'!$B:$B,BK$4,'Resource Annual'!$J:$J,$AL27)</f>
        <v>0</v>
      </c>
      <c r="BL27" s="15">
        <f>SUMIFS('Resource Annual'!$L:$L,'Resource Annual'!$D:$D,$AL$2,'Resource Annual'!$B:$B,BL$4,'Resource Annual'!$J:$J,$AL27)</f>
        <v>0</v>
      </c>
      <c r="BM27" s="15">
        <f>SUMIFS('Resource Annual'!$L:$L,'Resource Annual'!$D:$D,$AL$2,'Resource Annual'!$B:$B,BM$4,'Resource Annual'!$J:$J,$AL27)</f>
        <v>0</v>
      </c>
      <c r="BN27" s="15">
        <f>SUMIFS('Resource Annual'!$L:$L,'Resource Annual'!$D:$D,$AL$2,'Resource Annual'!$B:$B,BN$4,'Resource Annual'!$J:$J,$AL27)</f>
        <v>0</v>
      </c>
      <c r="BO27" s="15">
        <f>SUMIFS('Resource Annual'!$L:$L,'Resource Annual'!$D:$D,$AL$2,'Resource Annual'!$B:$B,BO$4,'Resource Annual'!$J:$J,$AL27)</f>
        <v>0</v>
      </c>
      <c r="BQ27" s="15">
        <f>SUMIFS('Resource Annual'!$M:$M,'Resource Annual'!$D:$D,$AL$2,'Resource Annual'!$B:$B,BQ$4,'Resource Annual'!$J:$J,$AL27)</f>
        <v>0</v>
      </c>
      <c r="BR27" s="15">
        <f>SUMIFS('Resource Annual'!$M:$M,'Resource Annual'!$D:$D,$AL$2,'Resource Annual'!$B:$B,BR$4,'Resource Annual'!$J:$J,$AL27)</f>
        <v>0</v>
      </c>
      <c r="BS27" s="15">
        <f>SUMIFS('Resource Annual'!$M:$M,'Resource Annual'!$D:$D,$AL$2,'Resource Annual'!$B:$B,BS$4,'Resource Annual'!$J:$J,$AL27)</f>
        <v>125</v>
      </c>
      <c r="BT27" s="15">
        <f>SUMIFS('Resource Annual'!$M:$M,'Resource Annual'!$D:$D,$AL$2,'Resource Annual'!$B:$B,BT$4,'Resource Annual'!$J:$J,$AL27)</f>
        <v>0</v>
      </c>
      <c r="BU27" s="15">
        <f>SUMIFS('Resource Annual'!$M:$M,'Resource Annual'!$D:$D,$AL$2,'Resource Annual'!$B:$B,BU$4,'Resource Annual'!$J:$J,$AL27)</f>
        <v>0</v>
      </c>
      <c r="BV27" s="15">
        <f>SUMIFS('Resource Annual'!$M:$M,'Resource Annual'!$D:$D,$AL$2,'Resource Annual'!$B:$B,BV$4,'Resource Annual'!$J:$J,$AL27)</f>
        <v>0</v>
      </c>
      <c r="BW27" s="15">
        <f>SUMIFS('Resource Annual'!$M:$M,'Resource Annual'!$D:$D,$AL$2,'Resource Annual'!$B:$B,BW$4,'Resource Annual'!$J:$J,$AL27)</f>
        <v>885.40000534057617</v>
      </c>
      <c r="BX27" s="15">
        <f>SUMIFS('Resource Annual'!$M:$M,'Resource Annual'!$D:$D,$AL$2,'Resource Annual'!$B:$B,BX$4,'Resource Annual'!$J:$J,$AL27)</f>
        <v>0</v>
      </c>
      <c r="BY27" s="15">
        <f>SUMIFS('Resource Annual'!$M:$M,'Resource Annual'!$D:$D,$AL$2,'Resource Annual'!$B:$B,BY$4,'Resource Annual'!$J:$J,$AL27)</f>
        <v>0</v>
      </c>
      <c r="BZ27" s="15">
        <f>SUMIFS('Resource Annual'!$M:$M,'Resource Annual'!$D:$D,$AL$2,'Resource Annual'!$B:$B,BZ$4,'Resource Annual'!$J:$J,$AL27)</f>
        <v>0</v>
      </c>
      <c r="CA27" s="15">
        <f>SUMIFS('Resource Annual'!$M:$M,'Resource Annual'!$D:$D,$AL$2,'Resource Annual'!$B:$B,CA$4,'Resource Annual'!$J:$J,$AL27)</f>
        <v>0</v>
      </c>
      <c r="CB27" s="15">
        <f>SUMIFS('Resource Annual'!$M:$M,'Resource Annual'!$D:$D,$AL$2,'Resource Annual'!$B:$B,CB$4,'Resource Annual'!$J:$J,$AL27)</f>
        <v>0</v>
      </c>
      <c r="CC27" s="15">
        <f>SUMIFS('Resource Annual'!$M:$M,'Resource Annual'!$D:$D,$AL$2,'Resource Annual'!$B:$B,CC$4,'Resource Annual'!$J:$J,$AL27)</f>
        <v>0</v>
      </c>
      <c r="CD27" s="15">
        <f>SUMIFS('Area Annual'!F:F,'Area Annual'!E:E,AL27,'Area Annual'!A:A,$AL$2)</f>
        <v>888.48370361328102</v>
      </c>
    </row>
    <row r="28" spans="2:82" ht="16.5" x14ac:dyDescent="0.5">
      <c r="AL28" s="48">
        <v>2044</v>
      </c>
      <c r="AM28" s="15">
        <f>SUMIFS('Area Annual'!M:M,'Area Annual'!A:A,$AL$2,'Area Annual'!E:E,AL28)</f>
        <v>5431.8705139160202</v>
      </c>
      <c r="AN28" s="15">
        <f>SUMIFS('Resource Annual'!$O:$O,'Resource Annual'!$D:$D,$AL$2,'Resource Annual'!$A:$A,AN$4,'Resource Annual'!$J:$J,$AL28)</f>
        <v>0</v>
      </c>
      <c r="AO28" s="15">
        <f>SUMIFS('Resource Annual'!$O:$O,'Resource Annual'!$D:$D,$AL$2,'Resource Annual'!$A:$A,AO$4,'Resource Annual'!$J:$J,$AL28)</f>
        <v>0</v>
      </c>
      <c r="AP28" s="15">
        <f>SUMIFS('Resource Annual'!$O:$O,'Resource Annual'!$D:$D,$AL$2,'Resource Annual'!$A:$A,AP$4,'Resource Annual'!$J:$J,$AL28)</f>
        <v>0</v>
      </c>
      <c r="AQ28" s="15">
        <f>SUMIFS('Resource Annual'!$O:$O,'Resource Annual'!$D:$D,$AL$2,'Resource Annual'!$A:$A,AQ$4,'Resource Annual'!$J:$J,$AL28)</f>
        <v>0</v>
      </c>
      <c r="AR28" s="15">
        <f>SUMIFS('Resource Annual'!$O:$O,'Resource Annual'!$D:$D,$AL$2,'Resource Annual'!$A:$A,AR$4,'Resource Annual'!$J:$J,$AL28)</f>
        <v>0</v>
      </c>
      <c r="AS28" s="15">
        <f>SUMIFS('Resource Annual'!$O:$O,'Resource Annual'!$D:$D,$AL$2,'Resource Annual'!$A:$A,AS$4,'Resource Annual'!$J:$J,$AL28)</f>
        <v>0</v>
      </c>
      <c r="AT28" s="15">
        <f>SUMIFS('Resource Annual'!$O:$O,'Resource Annual'!$D:$D,$AL$2,'Resource Annual'!$A:$A,AT$4,'Resource Annual'!$J:$J,$AL28)</f>
        <v>4653.0481443405215</v>
      </c>
      <c r="AU28" s="15">
        <f>SUMIFS('Resource Annual'!$O:$O,'Resource Annual'!$D:$D,$AL$2,'Resource Annual'!$A:$A,AU$4,'Resource Annual'!$J:$J,$AL28)</f>
        <v>0</v>
      </c>
      <c r="AV28" s="15">
        <f>SUMIFS('Resource Annual'!$O:$O,'Resource Annual'!$D:$D,$AL$2,'Resource Annual'!$A:$A,AV$4,'Resource Annual'!$J:$J,$AL28)</f>
        <v>0</v>
      </c>
      <c r="AW28" s="15">
        <f>SUMIFS('Resource Annual'!$O:$O,'Resource Annual'!$D:$D,$AL$2,'Resource Annual'!$A:$A,AW$4,'Resource Annual'!$J:$J,$AL28)</f>
        <v>0</v>
      </c>
      <c r="AX28" s="15">
        <f t="shared" si="2"/>
        <v>778.82202672959011</v>
      </c>
      <c r="AY28" s="15">
        <f t="shared" si="3"/>
        <v>778.82202672959011</v>
      </c>
      <c r="AZ28" s="36">
        <f>SUMIFS('Area Annual'!$N:$N,'Area Annual'!$A:$A,$AL$2,'Area Annual'!$E:$E,$AL28,'Area Annual'!$D:$D,"KPCO")</f>
        <v>2353.0717468261701</v>
      </c>
      <c r="BA28" s="36">
        <f>SUMIFS('Area Annual'!$O:$O,'Area Annual'!$A:$A,$AL$2,'Area Annual'!$E:$E,$AL28,'Area Annual'!$D:$D,"KPCO")</f>
        <v>3131.8937735557602</v>
      </c>
      <c r="BC28" s="15">
        <f>SUMIFS('Resource Annual'!$L:$L,'Resource Annual'!$D:$D,$AL$2,'Resource Annual'!$B:$B,BC$4,'Resource Annual'!$J:$J,$AL28)</f>
        <v>0</v>
      </c>
      <c r="BD28" s="15">
        <f>SUMIFS('Resource Annual'!$L:$L,'Resource Annual'!$D:$D,$AL$2,'Resource Annual'!$B:$B,BD$4,'Resource Annual'!$J:$J,$AL28)</f>
        <v>0</v>
      </c>
      <c r="BE28" s="15">
        <f>SUMIFS('Resource Annual'!$L:$L,'Resource Annual'!$D:$D,$AL$2,'Resource Annual'!$B:$B,BE$4,'Resource Annual'!$J:$J,$AL28)</f>
        <v>125</v>
      </c>
      <c r="BF28" s="15">
        <f>SUMIFS('Resource Annual'!$L:$L,'Resource Annual'!$D:$D,$AL$2,'Resource Annual'!$B:$B,BF$4,'Resource Annual'!$J:$J,$AL28)</f>
        <v>0</v>
      </c>
      <c r="BG28" s="15">
        <f>SUMIFS('Resource Annual'!$L:$L,'Resource Annual'!$D:$D,$AL$2,'Resource Annual'!$B:$B,BG$4,'Resource Annual'!$J:$J,$AL28)</f>
        <v>0</v>
      </c>
      <c r="BH28" s="15">
        <f>SUMIFS('Resource Annual'!$L:$L,'Resource Annual'!$D:$D,$AL$2,'Resource Annual'!$B:$B,BH$4,'Resource Annual'!$J:$J,$AL28)</f>
        <v>0</v>
      </c>
      <c r="BI28" s="15">
        <f>SUMIFS('Resource Annual'!$L:$L,'Resource Annual'!$D:$D,$AL$2,'Resource Annual'!$B:$B,BI$4,'Resource Annual'!$J:$J,$AL28)</f>
        <v>2200</v>
      </c>
      <c r="BJ28" s="15">
        <f>SUMIFS('Resource Annual'!$L:$L,'Resource Annual'!$D:$D,$AL$2,'Resource Annual'!$B:$B,BJ$4,'Resource Annual'!$J:$J,$AL28)</f>
        <v>0</v>
      </c>
      <c r="BK28" s="15">
        <f>SUMIFS('Resource Annual'!$L:$L,'Resource Annual'!$D:$D,$AL$2,'Resource Annual'!$B:$B,BK$4,'Resource Annual'!$J:$J,$AL28)</f>
        <v>0</v>
      </c>
      <c r="BL28" s="15">
        <f>SUMIFS('Resource Annual'!$L:$L,'Resource Annual'!$D:$D,$AL$2,'Resource Annual'!$B:$B,BL$4,'Resource Annual'!$J:$J,$AL28)</f>
        <v>0</v>
      </c>
      <c r="BM28" s="15">
        <f>SUMIFS('Resource Annual'!$L:$L,'Resource Annual'!$D:$D,$AL$2,'Resource Annual'!$B:$B,BM$4,'Resource Annual'!$J:$J,$AL28)</f>
        <v>0</v>
      </c>
      <c r="BN28" s="15">
        <f>SUMIFS('Resource Annual'!$L:$L,'Resource Annual'!$D:$D,$AL$2,'Resource Annual'!$B:$B,BN$4,'Resource Annual'!$J:$J,$AL28)</f>
        <v>0</v>
      </c>
      <c r="BO28" s="15">
        <f>SUMIFS('Resource Annual'!$L:$L,'Resource Annual'!$D:$D,$AL$2,'Resource Annual'!$B:$B,BO$4,'Resource Annual'!$J:$J,$AL28)</f>
        <v>0</v>
      </c>
      <c r="BQ28" s="15">
        <f>SUMIFS('Resource Annual'!$M:$M,'Resource Annual'!$D:$D,$AL$2,'Resource Annual'!$B:$B,BQ$4,'Resource Annual'!$J:$J,$AL28)</f>
        <v>0</v>
      </c>
      <c r="BR28" s="15">
        <f>SUMIFS('Resource Annual'!$M:$M,'Resource Annual'!$D:$D,$AL$2,'Resource Annual'!$B:$B,BR$4,'Resource Annual'!$J:$J,$AL28)</f>
        <v>0</v>
      </c>
      <c r="BS28" s="15">
        <f>SUMIFS('Resource Annual'!$M:$M,'Resource Annual'!$D:$D,$AL$2,'Resource Annual'!$B:$B,BS$4,'Resource Annual'!$J:$J,$AL28)</f>
        <v>125</v>
      </c>
      <c r="BT28" s="15">
        <f>SUMIFS('Resource Annual'!$M:$M,'Resource Annual'!$D:$D,$AL$2,'Resource Annual'!$B:$B,BT$4,'Resource Annual'!$J:$J,$AL28)</f>
        <v>0</v>
      </c>
      <c r="BU28" s="15">
        <f>SUMIFS('Resource Annual'!$M:$M,'Resource Annual'!$D:$D,$AL$2,'Resource Annual'!$B:$B,BU$4,'Resource Annual'!$J:$J,$AL28)</f>
        <v>0</v>
      </c>
      <c r="BV28" s="15">
        <f>SUMIFS('Resource Annual'!$M:$M,'Resource Annual'!$D:$D,$AL$2,'Resource Annual'!$B:$B,BV$4,'Resource Annual'!$J:$J,$AL28)</f>
        <v>0</v>
      </c>
      <c r="BW28" s="15">
        <f>SUMIFS('Resource Annual'!$M:$M,'Resource Annual'!$D:$D,$AL$2,'Resource Annual'!$B:$B,BW$4,'Resource Annual'!$J:$J,$AL28)</f>
        <v>885.33067703247127</v>
      </c>
      <c r="BX28" s="15">
        <f>SUMIFS('Resource Annual'!$M:$M,'Resource Annual'!$D:$D,$AL$2,'Resource Annual'!$B:$B,BX$4,'Resource Annual'!$J:$J,$AL28)</f>
        <v>0</v>
      </c>
      <c r="BY28" s="15">
        <f>SUMIFS('Resource Annual'!$M:$M,'Resource Annual'!$D:$D,$AL$2,'Resource Annual'!$B:$B,BY$4,'Resource Annual'!$J:$J,$AL28)</f>
        <v>0</v>
      </c>
      <c r="BZ28" s="15">
        <f>SUMIFS('Resource Annual'!$M:$M,'Resource Annual'!$D:$D,$AL$2,'Resource Annual'!$B:$B,BZ$4,'Resource Annual'!$J:$J,$AL28)</f>
        <v>0</v>
      </c>
      <c r="CA28" s="15">
        <f>SUMIFS('Resource Annual'!$M:$M,'Resource Annual'!$D:$D,$AL$2,'Resource Annual'!$B:$B,CA$4,'Resource Annual'!$J:$J,$AL28)</f>
        <v>0</v>
      </c>
      <c r="CB28" s="15">
        <f>SUMIFS('Resource Annual'!$M:$M,'Resource Annual'!$D:$D,$AL$2,'Resource Annual'!$B:$B,CB$4,'Resource Annual'!$J:$J,$AL28)</f>
        <v>0</v>
      </c>
      <c r="CC28" s="15">
        <f>SUMIFS('Resource Annual'!$M:$M,'Resource Annual'!$D:$D,$AL$2,'Resource Annual'!$B:$B,CC$4,'Resource Annual'!$J:$J,$AL28)</f>
        <v>0</v>
      </c>
      <c r="CD28" s="15">
        <f>SUMIFS('Area Annual'!F:F,'Area Annual'!E:E,AL28,'Area Annual'!A:A,$AL$2)</f>
        <v>885.33068847656295</v>
      </c>
    </row>
    <row r="29" spans="2:82" ht="16.5" x14ac:dyDescent="0.5">
      <c r="AL29" s="48">
        <v>2045</v>
      </c>
      <c r="AM29" s="15">
        <f>SUMIFS('Area Annual'!M:M,'Area Annual'!A:A,$AL$2,'Area Annual'!E:E,AL29)</f>
        <v>5420.3854370117197</v>
      </c>
      <c r="AN29" s="15">
        <f>SUMIFS('Resource Annual'!$O:$O,'Resource Annual'!$D:$D,$AL$2,'Resource Annual'!$A:$A,AN$4,'Resource Annual'!$J:$J,$AL29)</f>
        <v>0</v>
      </c>
      <c r="AO29" s="15">
        <f>SUMIFS('Resource Annual'!$O:$O,'Resource Annual'!$D:$D,$AL$2,'Resource Annual'!$A:$A,AO$4,'Resource Annual'!$J:$J,$AL29)</f>
        <v>0</v>
      </c>
      <c r="AP29" s="15">
        <f>SUMIFS('Resource Annual'!$O:$O,'Resource Annual'!$D:$D,$AL$2,'Resource Annual'!$A:$A,AP$4,'Resource Annual'!$J:$J,$AL29)</f>
        <v>0</v>
      </c>
      <c r="AQ29" s="15">
        <f>SUMIFS('Resource Annual'!$O:$O,'Resource Annual'!$D:$D,$AL$2,'Resource Annual'!$A:$A,AQ$4,'Resource Annual'!$J:$J,$AL29)</f>
        <v>0</v>
      </c>
      <c r="AR29" s="15">
        <f>SUMIFS('Resource Annual'!$O:$O,'Resource Annual'!$D:$D,$AL$2,'Resource Annual'!$A:$A,AR$4,'Resource Annual'!$J:$J,$AL29)</f>
        <v>0</v>
      </c>
      <c r="AS29" s="15">
        <f>SUMIFS('Resource Annual'!$O:$O,'Resource Annual'!$D:$D,$AL$2,'Resource Annual'!$A:$A,AS$4,'Resource Annual'!$J:$J,$AL29)</f>
        <v>0</v>
      </c>
      <c r="AT29" s="15">
        <f>SUMIFS('Resource Annual'!$O:$O,'Resource Annual'!$D:$D,$AL$2,'Resource Annual'!$A:$A,AT$4,'Resource Annual'!$J:$J,$AL29)</f>
        <v>4644.4554224014237</v>
      </c>
      <c r="AU29" s="15">
        <f>SUMIFS('Resource Annual'!$O:$O,'Resource Annual'!$D:$D,$AL$2,'Resource Annual'!$A:$A,AU$4,'Resource Annual'!$J:$J,$AL29)</f>
        <v>0</v>
      </c>
      <c r="AV29" s="15">
        <f>SUMIFS('Resource Annual'!$O:$O,'Resource Annual'!$D:$D,$AL$2,'Resource Annual'!$A:$A,AV$4,'Resource Annual'!$J:$J,$AL29)</f>
        <v>0</v>
      </c>
      <c r="AW29" s="15">
        <f>SUMIFS('Resource Annual'!$O:$O,'Resource Annual'!$D:$D,$AL$2,'Resource Annual'!$A:$A,AW$4,'Resource Annual'!$J:$J,$AL29)</f>
        <v>0</v>
      </c>
      <c r="AX29" s="15">
        <f t="shared" si="2"/>
        <v>775.92960911617001</v>
      </c>
      <c r="AY29" s="15">
        <f t="shared" si="3"/>
        <v>775.92960911617001</v>
      </c>
      <c r="AZ29" s="36">
        <f>SUMIFS('Area Annual'!$N:$N,'Area Annual'!$A:$A,$AL$2,'Area Annual'!$E:$E,$AL29,'Area Annual'!$D:$D,"KPCO")</f>
        <v>2343.45410919189</v>
      </c>
      <c r="BA29" s="36">
        <f>SUMIFS('Area Annual'!$O:$O,'Area Annual'!$A:$A,$AL$2,'Area Annual'!$E:$E,$AL29,'Area Annual'!$D:$D,"KPCO")</f>
        <v>3119.38371830806</v>
      </c>
      <c r="BC29" s="15">
        <f>SUMIFS('Resource Annual'!$L:$L,'Resource Annual'!$D:$D,$AL$2,'Resource Annual'!$B:$B,BC$4,'Resource Annual'!$J:$J,$AL29)</f>
        <v>0</v>
      </c>
      <c r="BD29" s="15">
        <f>SUMIFS('Resource Annual'!$L:$L,'Resource Annual'!$D:$D,$AL$2,'Resource Annual'!$B:$B,BD$4,'Resource Annual'!$J:$J,$AL29)</f>
        <v>0</v>
      </c>
      <c r="BE29" s="15">
        <f>SUMIFS('Resource Annual'!$L:$L,'Resource Annual'!$D:$D,$AL$2,'Resource Annual'!$B:$B,BE$4,'Resource Annual'!$J:$J,$AL29)</f>
        <v>125</v>
      </c>
      <c r="BF29" s="15">
        <f>SUMIFS('Resource Annual'!$L:$L,'Resource Annual'!$D:$D,$AL$2,'Resource Annual'!$B:$B,BF$4,'Resource Annual'!$J:$J,$AL29)</f>
        <v>0</v>
      </c>
      <c r="BG29" s="15">
        <f>SUMIFS('Resource Annual'!$L:$L,'Resource Annual'!$D:$D,$AL$2,'Resource Annual'!$B:$B,BG$4,'Resource Annual'!$J:$J,$AL29)</f>
        <v>0</v>
      </c>
      <c r="BH29" s="15">
        <f>SUMIFS('Resource Annual'!$L:$L,'Resource Annual'!$D:$D,$AL$2,'Resource Annual'!$B:$B,BH$4,'Resource Annual'!$J:$J,$AL29)</f>
        <v>0</v>
      </c>
      <c r="BI29" s="15">
        <f>SUMIFS('Resource Annual'!$L:$L,'Resource Annual'!$D:$D,$AL$2,'Resource Annual'!$B:$B,BI$4,'Resource Annual'!$J:$J,$AL29)</f>
        <v>2200</v>
      </c>
      <c r="BJ29" s="15">
        <f>SUMIFS('Resource Annual'!$L:$L,'Resource Annual'!$D:$D,$AL$2,'Resource Annual'!$B:$B,BJ$4,'Resource Annual'!$J:$J,$AL29)</f>
        <v>0</v>
      </c>
      <c r="BK29" s="15">
        <f>SUMIFS('Resource Annual'!$L:$L,'Resource Annual'!$D:$D,$AL$2,'Resource Annual'!$B:$B,BK$4,'Resource Annual'!$J:$J,$AL29)</f>
        <v>0</v>
      </c>
      <c r="BL29" s="15">
        <f>SUMIFS('Resource Annual'!$L:$L,'Resource Annual'!$D:$D,$AL$2,'Resource Annual'!$B:$B,BL$4,'Resource Annual'!$J:$J,$AL29)</f>
        <v>0</v>
      </c>
      <c r="BM29" s="15">
        <f>SUMIFS('Resource Annual'!$L:$L,'Resource Annual'!$D:$D,$AL$2,'Resource Annual'!$B:$B,BM$4,'Resource Annual'!$J:$J,$AL29)</f>
        <v>0</v>
      </c>
      <c r="BN29" s="15">
        <f>SUMIFS('Resource Annual'!$L:$L,'Resource Annual'!$D:$D,$AL$2,'Resource Annual'!$B:$B,BN$4,'Resource Annual'!$J:$J,$AL29)</f>
        <v>0</v>
      </c>
      <c r="BO29" s="15">
        <f>SUMIFS('Resource Annual'!$L:$L,'Resource Annual'!$D:$D,$AL$2,'Resource Annual'!$B:$B,BO$4,'Resource Annual'!$J:$J,$AL29)</f>
        <v>0</v>
      </c>
      <c r="BQ29" s="15">
        <f>SUMIFS('Resource Annual'!$M:$M,'Resource Annual'!$D:$D,$AL$2,'Resource Annual'!$B:$B,BQ$4,'Resource Annual'!$J:$J,$AL29)</f>
        <v>0</v>
      </c>
      <c r="BR29" s="15">
        <f>SUMIFS('Resource Annual'!$M:$M,'Resource Annual'!$D:$D,$AL$2,'Resource Annual'!$B:$B,BR$4,'Resource Annual'!$J:$J,$AL29)</f>
        <v>0</v>
      </c>
      <c r="BS29" s="15">
        <f>SUMIFS('Resource Annual'!$M:$M,'Resource Annual'!$D:$D,$AL$2,'Resource Annual'!$B:$B,BS$4,'Resource Annual'!$J:$J,$AL29)</f>
        <v>125</v>
      </c>
      <c r="BT29" s="15">
        <f>SUMIFS('Resource Annual'!$M:$M,'Resource Annual'!$D:$D,$AL$2,'Resource Annual'!$B:$B,BT$4,'Resource Annual'!$J:$J,$AL29)</f>
        <v>0</v>
      </c>
      <c r="BU29" s="15">
        <f>SUMIFS('Resource Annual'!$M:$M,'Resource Annual'!$D:$D,$AL$2,'Resource Annual'!$B:$B,BU$4,'Resource Annual'!$J:$J,$AL29)</f>
        <v>0</v>
      </c>
      <c r="BV29" s="15">
        <f>SUMIFS('Resource Annual'!$M:$M,'Resource Annual'!$D:$D,$AL$2,'Resource Annual'!$B:$B,BV$4,'Resource Annual'!$J:$J,$AL29)</f>
        <v>0</v>
      </c>
      <c r="BW29" s="15">
        <f>SUMIFS('Resource Annual'!$M:$M,'Resource Annual'!$D:$D,$AL$2,'Resource Annual'!$B:$B,BW$4,'Resource Annual'!$J:$J,$AL29)</f>
        <v>885.40000534057617</v>
      </c>
      <c r="BX29" s="15">
        <f>SUMIFS('Resource Annual'!$M:$M,'Resource Annual'!$D:$D,$AL$2,'Resource Annual'!$B:$B,BX$4,'Resource Annual'!$J:$J,$AL29)</f>
        <v>0</v>
      </c>
      <c r="BY29" s="15">
        <f>SUMIFS('Resource Annual'!$M:$M,'Resource Annual'!$D:$D,$AL$2,'Resource Annual'!$B:$B,BY$4,'Resource Annual'!$J:$J,$AL29)</f>
        <v>0</v>
      </c>
      <c r="BZ29" s="15">
        <f>SUMIFS('Resource Annual'!$M:$M,'Resource Annual'!$D:$D,$AL$2,'Resource Annual'!$B:$B,BZ$4,'Resource Annual'!$J:$J,$AL29)</f>
        <v>0</v>
      </c>
      <c r="CA29" s="15">
        <f>SUMIFS('Resource Annual'!$M:$M,'Resource Annual'!$D:$D,$AL$2,'Resource Annual'!$B:$B,CA$4,'Resource Annual'!$J:$J,$AL29)</f>
        <v>0</v>
      </c>
      <c r="CB29" s="15">
        <f>SUMIFS('Resource Annual'!$M:$M,'Resource Annual'!$D:$D,$AL$2,'Resource Annual'!$B:$B,CB$4,'Resource Annual'!$J:$J,$AL29)</f>
        <v>0</v>
      </c>
      <c r="CC29" s="15">
        <f>SUMIFS('Resource Annual'!$M:$M,'Resource Annual'!$D:$D,$AL$2,'Resource Annual'!$B:$B,CC$4,'Resource Annual'!$J:$J,$AL29)</f>
        <v>0</v>
      </c>
      <c r="CD29" s="15">
        <f>SUMIFS('Area Annual'!F:F,'Area Annual'!E:E,AL29,'Area Annual'!A:A,$AL$2)</f>
        <v>886.22869873046898</v>
      </c>
    </row>
    <row r="30" spans="2:82" ht="16.5" x14ac:dyDescent="0.5">
      <c r="AL30" s="48">
        <v>2046</v>
      </c>
      <c r="AM30" s="15">
        <f>SUMIFS('Area Annual'!M:M,'Area Annual'!A:A,$AL$2,'Area Annual'!E:E,AL30)</f>
        <v>5408.7649536132803</v>
      </c>
      <c r="AN30" s="15">
        <f>SUMIFS('Resource Annual'!$O:$O,'Resource Annual'!$D:$D,$AL$2,'Resource Annual'!$A:$A,AN$4,'Resource Annual'!$J:$J,$AL30)</f>
        <v>0</v>
      </c>
      <c r="AO30" s="15">
        <f>SUMIFS('Resource Annual'!$O:$O,'Resource Annual'!$D:$D,$AL$2,'Resource Annual'!$A:$A,AO$4,'Resource Annual'!$J:$J,$AL30)</f>
        <v>0</v>
      </c>
      <c r="AP30" s="15">
        <f>SUMIFS('Resource Annual'!$O:$O,'Resource Annual'!$D:$D,$AL$2,'Resource Annual'!$A:$A,AP$4,'Resource Annual'!$J:$J,$AL30)</f>
        <v>0</v>
      </c>
      <c r="AQ30" s="15">
        <f>SUMIFS('Resource Annual'!$O:$O,'Resource Annual'!$D:$D,$AL$2,'Resource Annual'!$A:$A,AQ$4,'Resource Annual'!$J:$J,$AL30)</f>
        <v>0</v>
      </c>
      <c r="AR30" s="15">
        <f>SUMIFS('Resource Annual'!$O:$O,'Resource Annual'!$D:$D,$AL$2,'Resource Annual'!$A:$A,AR$4,'Resource Annual'!$J:$J,$AL30)</f>
        <v>0</v>
      </c>
      <c r="AS30" s="15">
        <f>SUMIFS('Resource Annual'!$O:$O,'Resource Annual'!$D:$D,$AL$2,'Resource Annual'!$A:$A,AS$4,'Resource Annual'!$J:$J,$AL30)</f>
        <v>0</v>
      </c>
      <c r="AT30" s="15">
        <f>SUMIFS('Resource Annual'!$O:$O,'Resource Annual'!$D:$D,$AL$2,'Resource Annual'!$A:$A,AT$4,'Resource Annual'!$J:$J,$AL30)</f>
        <v>4644.7282676696759</v>
      </c>
      <c r="AU30" s="15">
        <f>SUMIFS('Resource Annual'!$O:$O,'Resource Annual'!$D:$D,$AL$2,'Resource Annual'!$A:$A,AU$4,'Resource Annual'!$J:$J,$AL30)</f>
        <v>0</v>
      </c>
      <c r="AV30" s="15">
        <f>SUMIFS('Resource Annual'!$O:$O,'Resource Annual'!$D:$D,$AL$2,'Resource Annual'!$A:$A,AV$4,'Resource Annual'!$J:$J,$AL30)</f>
        <v>0</v>
      </c>
      <c r="AW30" s="15">
        <f>SUMIFS('Resource Annual'!$O:$O,'Resource Annual'!$D:$D,$AL$2,'Resource Annual'!$A:$A,AW$4,'Resource Annual'!$J:$J,$AL30)</f>
        <v>0</v>
      </c>
      <c r="AX30" s="15">
        <f t="shared" si="2"/>
        <v>764.03730154038021</v>
      </c>
      <c r="AY30" s="15">
        <f t="shared" si="3"/>
        <v>764.03730154038021</v>
      </c>
      <c r="AZ30" s="36">
        <f>SUMIFS('Area Annual'!$N:$N,'Area Annual'!$A:$A,$AL$2,'Area Annual'!$E:$E,$AL30,'Area Annual'!$D:$D,"KPCO")</f>
        <v>2343.1548919677698</v>
      </c>
      <c r="BA30" s="36">
        <f>SUMIFS('Area Annual'!$O:$O,'Area Annual'!$A:$A,$AL$2,'Area Annual'!$E:$E,$AL30,'Area Annual'!$D:$D,"KPCO")</f>
        <v>3107.19219350815</v>
      </c>
      <c r="BC30" s="15">
        <f>SUMIFS('Resource Annual'!$L:$L,'Resource Annual'!$D:$D,$AL$2,'Resource Annual'!$B:$B,BC$4,'Resource Annual'!$J:$J,$AL30)</f>
        <v>0</v>
      </c>
      <c r="BD30" s="15">
        <f>SUMIFS('Resource Annual'!$L:$L,'Resource Annual'!$D:$D,$AL$2,'Resource Annual'!$B:$B,BD$4,'Resource Annual'!$J:$J,$AL30)</f>
        <v>0</v>
      </c>
      <c r="BE30" s="15">
        <f>SUMIFS('Resource Annual'!$L:$L,'Resource Annual'!$D:$D,$AL$2,'Resource Annual'!$B:$B,BE$4,'Resource Annual'!$J:$J,$AL30)</f>
        <v>125</v>
      </c>
      <c r="BF30" s="15">
        <f>SUMIFS('Resource Annual'!$L:$L,'Resource Annual'!$D:$D,$AL$2,'Resource Annual'!$B:$B,BF$4,'Resource Annual'!$J:$J,$AL30)</f>
        <v>0</v>
      </c>
      <c r="BG30" s="15">
        <f>SUMIFS('Resource Annual'!$L:$L,'Resource Annual'!$D:$D,$AL$2,'Resource Annual'!$B:$B,BG$4,'Resource Annual'!$J:$J,$AL30)</f>
        <v>0</v>
      </c>
      <c r="BH30" s="15">
        <f>SUMIFS('Resource Annual'!$L:$L,'Resource Annual'!$D:$D,$AL$2,'Resource Annual'!$B:$B,BH$4,'Resource Annual'!$J:$J,$AL30)</f>
        <v>0</v>
      </c>
      <c r="BI30" s="15">
        <f>SUMIFS('Resource Annual'!$L:$L,'Resource Annual'!$D:$D,$AL$2,'Resource Annual'!$B:$B,BI$4,'Resource Annual'!$J:$J,$AL30)</f>
        <v>2200</v>
      </c>
      <c r="BJ30" s="15">
        <f>SUMIFS('Resource Annual'!$L:$L,'Resource Annual'!$D:$D,$AL$2,'Resource Annual'!$B:$B,BJ$4,'Resource Annual'!$J:$J,$AL30)</f>
        <v>0</v>
      </c>
      <c r="BK30" s="15">
        <f>SUMIFS('Resource Annual'!$L:$L,'Resource Annual'!$D:$D,$AL$2,'Resource Annual'!$B:$B,BK$4,'Resource Annual'!$J:$J,$AL30)</f>
        <v>0</v>
      </c>
      <c r="BL30" s="15">
        <f>SUMIFS('Resource Annual'!$L:$L,'Resource Annual'!$D:$D,$AL$2,'Resource Annual'!$B:$B,BL$4,'Resource Annual'!$J:$J,$AL30)</f>
        <v>0</v>
      </c>
      <c r="BM30" s="15">
        <f>SUMIFS('Resource Annual'!$L:$L,'Resource Annual'!$D:$D,$AL$2,'Resource Annual'!$B:$B,BM$4,'Resource Annual'!$J:$J,$AL30)</f>
        <v>0</v>
      </c>
      <c r="BN30" s="15">
        <f>SUMIFS('Resource Annual'!$L:$L,'Resource Annual'!$D:$D,$AL$2,'Resource Annual'!$B:$B,BN$4,'Resource Annual'!$J:$J,$AL30)</f>
        <v>0</v>
      </c>
      <c r="BO30" s="15">
        <f>SUMIFS('Resource Annual'!$L:$L,'Resource Annual'!$D:$D,$AL$2,'Resource Annual'!$B:$B,BO$4,'Resource Annual'!$J:$J,$AL30)</f>
        <v>0</v>
      </c>
      <c r="BQ30" s="15">
        <f>SUMIFS('Resource Annual'!$M:$M,'Resource Annual'!$D:$D,$AL$2,'Resource Annual'!$B:$B,BQ$4,'Resource Annual'!$J:$J,$AL30)</f>
        <v>0</v>
      </c>
      <c r="BR30" s="15">
        <f>SUMIFS('Resource Annual'!$M:$M,'Resource Annual'!$D:$D,$AL$2,'Resource Annual'!$B:$B,BR$4,'Resource Annual'!$J:$J,$AL30)</f>
        <v>0</v>
      </c>
      <c r="BS30" s="15">
        <f>SUMIFS('Resource Annual'!$M:$M,'Resource Annual'!$D:$D,$AL$2,'Resource Annual'!$B:$B,BS$4,'Resource Annual'!$J:$J,$AL30)</f>
        <v>125</v>
      </c>
      <c r="BT30" s="15">
        <f>SUMIFS('Resource Annual'!$M:$M,'Resource Annual'!$D:$D,$AL$2,'Resource Annual'!$B:$B,BT$4,'Resource Annual'!$J:$J,$AL30)</f>
        <v>0</v>
      </c>
      <c r="BU30" s="15">
        <f>SUMIFS('Resource Annual'!$M:$M,'Resource Annual'!$D:$D,$AL$2,'Resource Annual'!$B:$B,BU$4,'Resource Annual'!$J:$J,$AL30)</f>
        <v>0</v>
      </c>
      <c r="BV30" s="15">
        <f>SUMIFS('Resource Annual'!$M:$M,'Resource Annual'!$D:$D,$AL$2,'Resource Annual'!$B:$B,BV$4,'Resource Annual'!$J:$J,$AL30)</f>
        <v>0</v>
      </c>
      <c r="BW30" s="15">
        <f>SUMIFS('Resource Annual'!$M:$M,'Resource Annual'!$D:$D,$AL$2,'Resource Annual'!$B:$B,BW$4,'Resource Annual'!$J:$J,$AL30)</f>
        <v>885.2899742126458</v>
      </c>
      <c r="BX30" s="15">
        <f>SUMIFS('Resource Annual'!$M:$M,'Resource Annual'!$D:$D,$AL$2,'Resource Annual'!$B:$B,BX$4,'Resource Annual'!$J:$J,$AL30)</f>
        <v>0</v>
      </c>
      <c r="BY30" s="15">
        <f>SUMIFS('Resource Annual'!$M:$M,'Resource Annual'!$D:$D,$AL$2,'Resource Annual'!$B:$B,BY$4,'Resource Annual'!$J:$J,$AL30)</f>
        <v>0</v>
      </c>
      <c r="BZ30" s="15">
        <f>SUMIFS('Resource Annual'!$M:$M,'Resource Annual'!$D:$D,$AL$2,'Resource Annual'!$B:$B,BZ$4,'Resource Annual'!$J:$J,$AL30)</f>
        <v>0</v>
      </c>
      <c r="CA30" s="15">
        <f>SUMIFS('Resource Annual'!$M:$M,'Resource Annual'!$D:$D,$AL$2,'Resource Annual'!$B:$B,CA$4,'Resource Annual'!$J:$J,$AL30)</f>
        <v>0</v>
      </c>
      <c r="CB30" s="15">
        <f>SUMIFS('Resource Annual'!$M:$M,'Resource Annual'!$D:$D,$AL$2,'Resource Annual'!$B:$B,CB$4,'Resource Annual'!$J:$J,$AL30)</f>
        <v>0</v>
      </c>
      <c r="CC30" s="15">
        <f>SUMIFS('Resource Annual'!$M:$M,'Resource Annual'!$D:$D,$AL$2,'Resource Annual'!$B:$B,CC$4,'Resource Annual'!$J:$J,$AL30)</f>
        <v>0</v>
      </c>
      <c r="CD30" s="15">
        <f>SUMIFS('Area Annual'!F:F,'Area Annual'!E:E,AL30,'Area Annual'!A:A,$AL$2)</f>
        <v>885.28997802734398</v>
      </c>
    </row>
    <row r="31" spans="2:82" ht="16.5" x14ac:dyDescent="0.5">
      <c r="AL31" s="48">
        <v>2047</v>
      </c>
      <c r="AM31" s="15">
        <f>SUMIFS('Area Annual'!M:M,'Area Annual'!A:A,$AL$2,'Area Annual'!E:E,AL31)</f>
        <v>5394.8664855957004</v>
      </c>
      <c r="AN31" s="15">
        <f>SUMIFS('Resource Annual'!$O:$O,'Resource Annual'!$D:$D,$AL$2,'Resource Annual'!$A:$A,AN$4,'Resource Annual'!$J:$J,$AL31)</f>
        <v>0</v>
      </c>
      <c r="AO31" s="15">
        <f>SUMIFS('Resource Annual'!$O:$O,'Resource Annual'!$D:$D,$AL$2,'Resource Annual'!$A:$A,AO$4,'Resource Annual'!$J:$J,$AL31)</f>
        <v>0</v>
      </c>
      <c r="AP31" s="15">
        <f>SUMIFS('Resource Annual'!$O:$O,'Resource Annual'!$D:$D,$AL$2,'Resource Annual'!$A:$A,AP$4,'Resource Annual'!$J:$J,$AL31)</f>
        <v>0</v>
      </c>
      <c r="AQ31" s="15">
        <f>SUMIFS('Resource Annual'!$O:$O,'Resource Annual'!$D:$D,$AL$2,'Resource Annual'!$A:$A,AQ$4,'Resource Annual'!$J:$J,$AL31)</f>
        <v>0</v>
      </c>
      <c r="AR31" s="15">
        <f>SUMIFS('Resource Annual'!$O:$O,'Resource Annual'!$D:$D,$AL$2,'Resource Annual'!$A:$A,AR$4,'Resource Annual'!$J:$J,$AL31)</f>
        <v>0</v>
      </c>
      <c r="AS31" s="15">
        <f>SUMIFS('Resource Annual'!$O:$O,'Resource Annual'!$D:$D,$AL$2,'Resource Annual'!$A:$A,AS$4,'Resource Annual'!$J:$J,$AL31)</f>
        <v>0</v>
      </c>
      <c r="AT31" s="15">
        <f>SUMIFS('Resource Annual'!$O:$O,'Resource Annual'!$D:$D,$AL$2,'Resource Annual'!$A:$A,AT$4,'Resource Annual'!$J:$J,$AL31)</f>
        <v>4646.0000143051057</v>
      </c>
      <c r="AU31" s="15">
        <f>SUMIFS('Resource Annual'!$O:$O,'Resource Annual'!$D:$D,$AL$2,'Resource Annual'!$A:$A,AU$4,'Resource Annual'!$J:$J,$AL31)</f>
        <v>0</v>
      </c>
      <c r="AV31" s="15">
        <f>SUMIFS('Resource Annual'!$O:$O,'Resource Annual'!$D:$D,$AL$2,'Resource Annual'!$A:$A,AV$4,'Resource Annual'!$J:$J,$AL31)</f>
        <v>0</v>
      </c>
      <c r="AW31" s="15">
        <f>SUMIFS('Resource Annual'!$O:$O,'Resource Annual'!$D:$D,$AL$2,'Resource Annual'!$A:$A,AW$4,'Resource Annual'!$J:$J,$AL31)</f>
        <v>0</v>
      </c>
      <c r="AX31" s="15">
        <f t="shared" si="2"/>
        <v>748.86664009094011</v>
      </c>
      <c r="AY31" s="15">
        <f t="shared" si="3"/>
        <v>748.86664009094011</v>
      </c>
      <c r="AZ31" s="36">
        <f>SUMIFS('Area Annual'!$N:$N,'Area Annual'!$A:$A,$AL$2,'Area Annual'!$E:$E,$AL31,'Area Annual'!$D:$D,"KPCO")</f>
        <v>2351.9607696533199</v>
      </c>
      <c r="BA31" s="36">
        <f>SUMIFS('Area Annual'!$O:$O,'Area Annual'!$A:$A,$AL$2,'Area Annual'!$E:$E,$AL31,'Area Annual'!$D:$D,"KPCO")</f>
        <v>3100.82740974426</v>
      </c>
      <c r="BC31" s="15">
        <f>SUMIFS('Resource Annual'!$L:$L,'Resource Annual'!$D:$D,$AL$2,'Resource Annual'!$B:$B,BC$4,'Resource Annual'!$J:$J,$AL31)</f>
        <v>0</v>
      </c>
      <c r="BD31" s="15">
        <f>SUMIFS('Resource Annual'!$L:$L,'Resource Annual'!$D:$D,$AL$2,'Resource Annual'!$B:$B,BD$4,'Resource Annual'!$J:$J,$AL31)</f>
        <v>0</v>
      </c>
      <c r="BE31" s="15">
        <f>SUMIFS('Resource Annual'!$L:$L,'Resource Annual'!$D:$D,$AL$2,'Resource Annual'!$B:$B,BE$4,'Resource Annual'!$J:$J,$AL31)</f>
        <v>125</v>
      </c>
      <c r="BF31" s="15">
        <f>SUMIFS('Resource Annual'!$L:$L,'Resource Annual'!$D:$D,$AL$2,'Resource Annual'!$B:$B,BF$4,'Resource Annual'!$J:$J,$AL31)</f>
        <v>0</v>
      </c>
      <c r="BG31" s="15">
        <f>SUMIFS('Resource Annual'!$L:$L,'Resource Annual'!$D:$D,$AL$2,'Resource Annual'!$B:$B,BG$4,'Resource Annual'!$J:$J,$AL31)</f>
        <v>0</v>
      </c>
      <c r="BH31" s="15">
        <f>SUMIFS('Resource Annual'!$L:$L,'Resource Annual'!$D:$D,$AL$2,'Resource Annual'!$B:$B,BH$4,'Resource Annual'!$J:$J,$AL31)</f>
        <v>0</v>
      </c>
      <c r="BI31" s="15">
        <f>SUMIFS('Resource Annual'!$L:$L,'Resource Annual'!$D:$D,$AL$2,'Resource Annual'!$B:$B,BI$4,'Resource Annual'!$J:$J,$AL31)</f>
        <v>2200</v>
      </c>
      <c r="BJ31" s="15">
        <f>SUMIFS('Resource Annual'!$L:$L,'Resource Annual'!$D:$D,$AL$2,'Resource Annual'!$B:$B,BJ$4,'Resource Annual'!$J:$J,$AL31)</f>
        <v>0</v>
      </c>
      <c r="BK31" s="15">
        <f>SUMIFS('Resource Annual'!$L:$L,'Resource Annual'!$D:$D,$AL$2,'Resource Annual'!$B:$B,BK$4,'Resource Annual'!$J:$J,$AL31)</f>
        <v>0</v>
      </c>
      <c r="BL31" s="15">
        <f>SUMIFS('Resource Annual'!$L:$L,'Resource Annual'!$D:$D,$AL$2,'Resource Annual'!$B:$B,BL$4,'Resource Annual'!$J:$J,$AL31)</f>
        <v>0</v>
      </c>
      <c r="BM31" s="15">
        <f>SUMIFS('Resource Annual'!$L:$L,'Resource Annual'!$D:$D,$AL$2,'Resource Annual'!$B:$B,BM$4,'Resource Annual'!$J:$J,$AL31)</f>
        <v>0</v>
      </c>
      <c r="BN31" s="15">
        <f>SUMIFS('Resource Annual'!$L:$L,'Resource Annual'!$D:$D,$AL$2,'Resource Annual'!$B:$B,BN$4,'Resource Annual'!$J:$J,$AL31)</f>
        <v>0</v>
      </c>
      <c r="BO31" s="15">
        <f>SUMIFS('Resource Annual'!$L:$L,'Resource Annual'!$D:$D,$AL$2,'Resource Annual'!$B:$B,BO$4,'Resource Annual'!$J:$J,$AL31)</f>
        <v>0</v>
      </c>
      <c r="BQ31" s="15">
        <f>SUMIFS('Resource Annual'!$M:$M,'Resource Annual'!$D:$D,$AL$2,'Resource Annual'!$B:$B,BQ$4,'Resource Annual'!$J:$J,$AL31)</f>
        <v>0</v>
      </c>
      <c r="BR31" s="15">
        <f>SUMIFS('Resource Annual'!$M:$M,'Resource Annual'!$D:$D,$AL$2,'Resource Annual'!$B:$B,BR$4,'Resource Annual'!$J:$J,$AL31)</f>
        <v>0</v>
      </c>
      <c r="BS31" s="15">
        <f>SUMIFS('Resource Annual'!$M:$M,'Resource Annual'!$D:$D,$AL$2,'Resource Annual'!$B:$B,BS$4,'Resource Annual'!$J:$J,$AL31)</f>
        <v>125</v>
      </c>
      <c r="BT31" s="15">
        <f>SUMIFS('Resource Annual'!$M:$M,'Resource Annual'!$D:$D,$AL$2,'Resource Annual'!$B:$B,BT$4,'Resource Annual'!$J:$J,$AL31)</f>
        <v>0</v>
      </c>
      <c r="BU31" s="15">
        <f>SUMIFS('Resource Annual'!$M:$M,'Resource Annual'!$D:$D,$AL$2,'Resource Annual'!$B:$B,BU$4,'Resource Annual'!$J:$J,$AL31)</f>
        <v>0</v>
      </c>
      <c r="BV31" s="15">
        <f>SUMIFS('Resource Annual'!$M:$M,'Resource Annual'!$D:$D,$AL$2,'Resource Annual'!$B:$B,BV$4,'Resource Annual'!$J:$J,$AL31)</f>
        <v>0</v>
      </c>
      <c r="BW31" s="15">
        <f>SUMIFS('Resource Annual'!$M:$M,'Resource Annual'!$D:$D,$AL$2,'Resource Annual'!$B:$B,BW$4,'Resource Annual'!$J:$J,$AL31)</f>
        <v>883.98000335693257</v>
      </c>
      <c r="BX31" s="15">
        <f>SUMIFS('Resource Annual'!$M:$M,'Resource Annual'!$D:$D,$AL$2,'Resource Annual'!$B:$B,BX$4,'Resource Annual'!$J:$J,$AL31)</f>
        <v>0</v>
      </c>
      <c r="BY31" s="15">
        <f>SUMIFS('Resource Annual'!$M:$M,'Resource Annual'!$D:$D,$AL$2,'Resource Annual'!$B:$B,BY$4,'Resource Annual'!$J:$J,$AL31)</f>
        <v>0</v>
      </c>
      <c r="BZ31" s="15">
        <f>SUMIFS('Resource Annual'!$M:$M,'Resource Annual'!$D:$D,$AL$2,'Resource Annual'!$B:$B,BZ$4,'Resource Annual'!$J:$J,$AL31)</f>
        <v>0</v>
      </c>
      <c r="CA31" s="15">
        <f>SUMIFS('Resource Annual'!$M:$M,'Resource Annual'!$D:$D,$AL$2,'Resource Annual'!$B:$B,CA$4,'Resource Annual'!$J:$J,$AL31)</f>
        <v>0</v>
      </c>
      <c r="CB31" s="15">
        <f>SUMIFS('Resource Annual'!$M:$M,'Resource Annual'!$D:$D,$AL$2,'Resource Annual'!$B:$B,CB$4,'Resource Annual'!$J:$J,$AL31)</f>
        <v>0</v>
      </c>
      <c r="CC31" s="15">
        <f>SUMIFS('Resource Annual'!$M:$M,'Resource Annual'!$D:$D,$AL$2,'Resource Annual'!$B:$B,CC$4,'Resource Annual'!$J:$J,$AL31)</f>
        <v>0</v>
      </c>
      <c r="CD31" s="15">
        <f>SUMIFS('Area Annual'!F:F,'Area Annual'!E:E,AL31,'Area Annual'!A:A,$AL$2)</f>
        <v>883.97998046875</v>
      </c>
    </row>
    <row r="32" spans="2:82" ht="16.5" x14ac:dyDescent="0.5">
      <c r="AL32" s="48">
        <v>2048</v>
      </c>
      <c r="AM32" s="15">
        <f>SUMIFS('Area Annual'!M:M,'Area Annual'!A:A,$AL$2,'Area Annual'!E:E,AL32)</f>
        <v>5382.50048828125</v>
      </c>
      <c r="AN32" s="15">
        <f>SUMIFS('Resource Annual'!$O:$O,'Resource Annual'!$D:$D,$AL$2,'Resource Annual'!$A:$A,AN$4,'Resource Annual'!$J:$J,$AL32)</f>
        <v>0</v>
      </c>
      <c r="AO32" s="15">
        <f>SUMIFS('Resource Annual'!$O:$O,'Resource Annual'!$D:$D,$AL$2,'Resource Annual'!$A:$A,AO$4,'Resource Annual'!$J:$J,$AL32)</f>
        <v>0</v>
      </c>
      <c r="AP32" s="15">
        <f>SUMIFS('Resource Annual'!$O:$O,'Resource Annual'!$D:$D,$AL$2,'Resource Annual'!$A:$A,AP$4,'Resource Annual'!$J:$J,$AL32)</f>
        <v>0</v>
      </c>
      <c r="AQ32" s="15">
        <f>SUMIFS('Resource Annual'!$O:$O,'Resource Annual'!$D:$D,$AL$2,'Resource Annual'!$A:$A,AQ$4,'Resource Annual'!$J:$J,$AL32)</f>
        <v>0</v>
      </c>
      <c r="AR32" s="15">
        <f>SUMIFS('Resource Annual'!$O:$O,'Resource Annual'!$D:$D,$AL$2,'Resource Annual'!$A:$A,AR$4,'Resource Annual'!$J:$J,$AL32)</f>
        <v>0</v>
      </c>
      <c r="AS32" s="15">
        <f>SUMIFS('Resource Annual'!$O:$O,'Resource Annual'!$D:$D,$AL$2,'Resource Annual'!$A:$A,AS$4,'Resource Annual'!$J:$J,$AL32)</f>
        <v>0</v>
      </c>
      <c r="AT32" s="15">
        <f>SUMIFS('Resource Annual'!$O:$O,'Resource Annual'!$D:$D,$AL$2,'Resource Annual'!$A:$A,AT$4,'Resource Annual'!$J:$J,$AL32)</f>
        <v>4653.8254423141407</v>
      </c>
      <c r="AU32" s="15">
        <f>SUMIFS('Resource Annual'!$O:$O,'Resource Annual'!$D:$D,$AL$2,'Resource Annual'!$A:$A,AU$4,'Resource Annual'!$J:$J,$AL32)</f>
        <v>0</v>
      </c>
      <c r="AV32" s="15">
        <f>SUMIFS('Resource Annual'!$O:$O,'Resource Annual'!$D:$D,$AL$2,'Resource Annual'!$A:$A,AV$4,'Resource Annual'!$J:$J,$AL32)</f>
        <v>0</v>
      </c>
      <c r="AW32" s="15">
        <f>SUMIFS('Resource Annual'!$O:$O,'Resource Annual'!$D:$D,$AL$2,'Resource Annual'!$A:$A,AW$4,'Resource Annual'!$J:$J,$AL32)</f>
        <v>0</v>
      </c>
      <c r="AX32" s="15">
        <f t="shared" si="2"/>
        <v>728.67542243004027</v>
      </c>
      <c r="AY32" s="15">
        <f t="shared" si="3"/>
        <v>728.67542243004027</v>
      </c>
      <c r="AZ32" s="36">
        <f>SUMIFS('Area Annual'!$N:$N,'Area Annual'!$A:$A,$AL$2,'Area Annual'!$E:$E,$AL32,'Area Annual'!$D:$D,"KPCO")</f>
        <v>2362.1140441894499</v>
      </c>
      <c r="BA32" s="36">
        <f>SUMIFS('Area Annual'!$O:$O,'Area Annual'!$A:$A,$AL$2,'Area Annual'!$E:$E,$AL32,'Area Annual'!$D:$D,"KPCO")</f>
        <v>3090.7894666194902</v>
      </c>
      <c r="BC32" s="15">
        <f>SUMIFS('Resource Annual'!$L:$L,'Resource Annual'!$D:$D,$AL$2,'Resource Annual'!$B:$B,BC$4,'Resource Annual'!$J:$J,$AL32)</f>
        <v>0</v>
      </c>
      <c r="BD32" s="15">
        <f>SUMIFS('Resource Annual'!$L:$L,'Resource Annual'!$D:$D,$AL$2,'Resource Annual'!$B:$B,BD$4,'Resource Annual'!$J:$J,$AL32)</f>
        <v>0</v>
      </c>
      <c r="BE32" s="15">
        <f>SUMIFS('Resource Annual'!$L:$L,'Resource Annual'!$D:$D,$AL$2,'Resource Annual'!$B:$B,BE$4,'Resource Annual'!$J:$J,$AL32)</f>
        <v>125</v>
      </c>
      <c r="BF32" s="15">
        <f>SUMIFS('Resource Annual'!$L:$L,'Resource Annual'!$D:$D,$AL$2,'Resource Annual'!$B:$B,BF$4,'Resource Annual'!$J:$J,$AL32)</f>
        <v>0</v>
      </c>
      <c r="BG32" s="15">
        <f>SUMIFS('Resource Annual'!$L:$L,'Resource Annual'!$D:$D,$AL$2,'Resource Annual'!$B:$B,BG$4,'Resource Annual'!$J:$J,$AL32)</f>
        <v>0</v>
      </c>
      <c r="BH32" s="15">
        <f>SUMIFS('Resource Annual'!$L:$L,'Resource Annual'!$D:$D,$AL$2,'Resource Annual'!$B:$B,BH$4,'Resource Annual'!$J:$J,$AL32)</f>
        <v>0</v>
      </c>
      <c r="BI32" s="15">
        <f>SUMIFS('Resource Annual'!$L:$L,'Resource Annual'!$D:$D,$AL$2,'Resource Annual'!$B:$B,BI$4,'Resource Annual'!$J:$J,$AL32)</f>
        <v>2200</v>
      </c>
      <c r="BJ32" s="15">
        <f>SUMIFS('Resource Annual'!$L:$L,'Resource Annual'!$D:$D,$AL$2,'Resource Annual'!$B:$B,BJ$4,'Resource Annual'!$J:$J,$AL32)</f>
        <v>0</v>
      </c>
      <c r="BK32" s="15">
        <f>SUMIFS('Resource Annual'!$L:$L,'Resource Annual'!$D:$D,$AL$2,'Resource Annual'!$B:$B,BK$4,'Resource Annual'!$J:$J,$AL32)</f>
        <v>0</v>
      </c>
      <c r="BL32" s="15">
        <f>SUMIFS('Resource Annual'!$L:$L,'Resource Annual'!$D:$D,$AL$2,'Resource Annual'!$B:$B,BL$4,'Resource Annual'!$J:$J,$AL32)</f>
        <v>0</v>
      </c>
      <c r="BM32" s="15">
        <f>SUMIFS('Resource Annual'!$L:$L,'Resource Annual'!$D:$D,$AL$2,'Resource Annual'!$B:$B,BM$4,'Resource Annual'!$J:$J,$AL32)</f>
        <v>0</v>
      </c>
      <c r="BN32" s="15">
        <f>SUMIFS('Resource Annual'!$L:$L,'Resource Annual'!$D:$D,$AL$2,'Resource Annual'!$B:$B,BN$4,'Resource Annual'!$J:$J,$AL32)</f>
        <v>0</v>
      </c>
      <c r="BO32" s="15">
        <f>SUMIFS('Resource Annual'!$L:$L,'Resource Annual'!$D:$D,$AL$2,'Resource Annual'!$B:$B,BO$4,'Resource Annual'!$J:$J,$AL32)</f>
        <v>0</v>
      </c>
      <c r="BQ32" s="15">
        <f>SUMIFS('Resource Annual'!$M:$M,'Resource Annual'!$D:$D,$AL$2,'Resource Annual'!$B:$B,BQ$4,'Resource Annual'!$J:$J,$AL32)</f>
        <v>0</v>
      </c>
      <c r="BR32" s="15">
        <f>SUMIFS('Resource Annual'!$M:$M,'Resource Annual'!$D:$D,$AL$2,'Resource Annual'!$B:$B,BR$4,'Resource Annual'!$J:$J,$AL32)</f>
        <v>0</v>
      </c>
      <c r="BS32" s="15">
        <f>SUMIFS('Resource Annual'!$M:$M,'Resource Annual'!$D:$D,$AL$2,'Resource Annual'!$B:$B,BS$4,'Resource Annual'!$J:$J,$AL32)</f>
        <v>125</v>
      </c>
      <c r="BT32" s="15">
        <f>SUMIFS('Resource Annual'!$M:$M,'Resource Annual'!$D:$D,$AL$2,'Resource Annual'!$B:$B,BT$4,'Resource Annual'!$J:$J,$AL32)</f>
        <v>0</v>
      </c>
      <c r="BU32" s="15">
        <f>SUMIFS('Resource Annual'!$M:$M,'Resource Annual'!$D:$D,$AL$2,'Resource Annual'!$B:$B,BU$4,'Resource Annual'!$J:$J,$AL32)</f>
        <v>0</v>
      </c>
      <c r="BV32" s="15">
        <f>SUMIFS('Resource Annual'!$M:$M,'Resource Annual'!$D:$D,$AL$2,'Resource Annual'!$B:$B,BV$4,'Resource Annual'!$J:$J,$AL32)</f>
        <v>0</v>
      </c>
      <c r="BW32" s="15">
        <f>SUMIFS('Resource Annual'!$M:$M,'Resource Annual'!$D:$D,$AL$2,'Resource Annual'!$B:$B,BW$4,'Resource Annual'!$J:$J,$AL32)</f>
        <v>880.5300292968742</v>
      </c>
      <c r="BX32" s="15">
        <f>SUMIFS('Resource Annual'!$M:$M,'Resource Annual'!$D:$D,$AL$2,'Resource Annual'!$B:$B,BX$4,'Resource Annual'!$J:$J,$AL32)</f>
        <v>0</v>
      </c>
      <c r="BY32" s="15">
        <f>SUMIFS('Resource Annual'!$M:$M,'Resource Annual'!$D:$D,$AL$2,'Resource Annual'!$B:$B,BY$4,'Resource Annual'!$J:$J,$AL32)</f>
        <v>0</v>
      </c>
      <c r="BZ32" s="15">
        <f>SUMIFS('Resource Annual'!$M:$M,'Resource Annual'!$D:$D,$AL$2,'Resource Annual'!$B:$B,BZ$4,'Resource Annual'!$J:$J,$AL32)</f>
        <v>0</v>
      </c>
      <c r="CA32" s="15">
        <f>SUMIFS('Resource Annual'!$M:$M,'Resource Annual'!$D:$D,$AL$2,'Resource Annual'!$B:$B,CA$4,'Resource Annual'!$J:$J,$AL32)</f>
        <v>0</v>
      </c>
      <c r="CB32" s="15">
        <f>SUMIFS('Resource Annual'!$M:$M,'Resource Annual'!$D:$D,$AL$2,'Resource Annual'!$B:$B,CB$4,'Resource Annual'!$J:$J,$AL32)</f>
        <v>0</v>
      </c>
      <c r="CC32" s="15">
        <f>SUMIFS('Resource Annual'!$M:$M,'Resource Annual'!$D:$D,$AL$2,'Resource Annual'!$B:$B,CC$4,'Resource Annual'!$J:$J,$AL32)</f>
        <v>0</v>
      </c>
      <c r="CD32" s="15">
        <f>SUMIFS('Area Annual'!F:F,'Area Annual'!E:E,AL32,'Area Annual'!A:A,$AL$2)</f>
        <v>880.530029296875</v>
      </c>
    </row>
    <row r="33" spans="38:82" ht="16.5" x14ac:dyDescent="0.5">
      <c r="AL33" s="48">
        <v>2049</v>
      </c>
      <c r="AM33" s="15">
        <f>SUMIFS('Area Annual'!M:M,'Area Annual'!A:A,$AL$2,'Area Annual'!E:E,AL33)</f>
        <v>5371.1204528808603</v>
      </c>
      <c r="AN33" s="15">
        <f>SUMIFS('Resource Annual'!$O:$O,'Resource Annual'!$D:$D,$AL$2,'Resource Annual'!$A:$A,AN$4,'Resource Annual'!$J:$J,$AL33)</f>
        <v>0</v>
      </c>
      <c r="AO33" s="15">
        <f>SUMIFS('Resource Annual'!$O:$O,'Resource Annual'!$D:$D,$AL$2,'Resource Annual'!$A:$A,AO$4,'Resource Annual'!$J:$J,$AL33)</f>
        <v>0</v>
      </c>
      <c r="AP33" s="15">
        <f>SUMIFS('Resource Annual'!$O:$O,'Resource Annual'!$D:$D,$AL$2,'Resource Annual'!$A:$A,AP$4,'Resource Annual'!$J:$J,$AL33)</f>
        <v>0</v>
      </c>
      <c r="AQ33" s="15">
        <f>SUMIFS('Resource Annual'!$O:$O,'Resource Annual'!$D:$D,$AL$2,'Resource Annual'!$A:$A,AQ$4,'Resource Annual'!$J:$J,$AL33)</f>
        <v>0</v>
      </c>
      <c r="AR33" s="15">
        <f>SUMIFS('Resource Annual'!$O:$O,'Resource Annual'!$D:$D,$AL$2,'Resource Annual'!$A:$A,AR$4,'Resource Annual'!$J:$J,$AL33)</f>
        <v>0</v>
      </c>
      <c r="AS33" s="15">
        <f>SUMIFS('Resource Annual'!$O:$O,'Resource Annual'!$D:$D,$AL$2,'Resource Annual'!$A:$A,AS$4,'Resource Annual'!$J:$J,$AL33)</f>
        <v>0</v>
      </c>
      <c r="AT33" s="15">
        <f>SUMIFS('Resource Annual'!$O:$O,'Resource Annual'!$D:$D,$AL$2,'Resource Annual'!$A:$A,AT$4,'Resource Annual'!$J:$J,$AL33)</f>
        <v>4643.921733856203</v>
      </c>
      <c r="AU33" s="15">
        <f>SUMIFS('Resource Annual'!$O:$O,'Resource Annual'!$D:$D,$AL$2,'Resource Annual'!$A:$A,AU$4,'Resource Annual'!$J:$J,$AL33)</f>
        <v>0</v>
      </c>
      <c r="AV33" s="15">
        <f>SUMIFS('Resource Annual'!$O:$O,'Resource Annual'!$D:$D,$AL$2,'Resource Annual'!$A:$A,AV$4,'Resource Annual'!$J:$J,$AL33)</f>
        <v>0</v>
      </c>
      <c r="AW33" s="15">
        <f>SUMIFS('Resource Annual'!$O:$O,'Resource Annual'!$D:$D,$AL$2,'Resource Annual'!$A:$A,AW$4,'Resource Annual'!$J:$J,$AL33)</f>
        <v>0</v>
      </c>
      <c r="AX33" s="15">
        <f t="shared" si="2"/>
        <v>727.19882059097017</v>
      </c>
      <c r="AY33" s="15">
        <f t="shared" si="3"/>
        <v>727.19882059097017</v>
      </c>
      <c r="AZ33" s="36">
        <f>SUMIFS('Area Annual'!$N:$N,'Area Annual'!$A:$A,$AL$2,'Area Annual'!$E:$E,$AL33,'Area Annual'!$D:$D,"KPCO")</f>
        <v>2357.2378234863299</v>
      </c>
      <c r="BA33" s="36">
        <f>SUMIFS('Area Annual'!$O:$O,'Area Annual'!$A:$A,$AL$2,'Area Annual'!$E:$E,$AL33,'Area Annual'!$D:$D,"KPCO")</f>
        <v>3084.4366440773001</v>
      </c>
      <c r="BC33" s="15">
        <f>SUMIFS('Resource Annual'!$L:$L,'Resource Annual'!$D:$D,$AL$2,'Resource Annual'!$B:$B,BC$4,'Resource Annual'!$J:$J,$AL33)</f>
        <v>0</v>
      </c>
      <c r="BD33" s="15">
        <f>SUMIFS('Resource Annual'!$L:$L,'Resource Annual'!$D:$D,$AL$2,'Resource Annual'!$B:$B,BD$4,'Resource Annual'!$J:$J,$AL33)</f>
        <v>0</v>
      </c>
      <c r="BE33" s="15">
        <f>SUMIFS('Resource Annual'!$L:$L,'Resource Annual'!$D:$D,$AL$2,'Resource Annual'!$B:$B,BE$4,'Resource Annual'!$J:$J,$AL33)</f>
        <v>125</v>
      </c>
      <c r="BF33" s="15">
        <f>SUMIFS('Resource Annual'!$L:$L,'Resource Annual'!$D:$D,$AL$2,'Resource Annual'!$B:$B,BF$4,'Resource Annual'!$J:$J,$AL33)</f>
        <v>0</v>
      </c>
      <c r="BG33" s="15">
        <f>SUMIFS('Resource Annual'!$L:$L,'Resource Annual'!$D:$D,$AL$2,'Resource Annual'!$B:$B,BG$4,'Resource Annual'!$J:$J,$AL33)</f>
        <v>0</v>
      </c>
      <c r="BH33" s="15">
        <f>SUMIFS('Resource Annual'!$L:$L,'Resource Annual'!$D:$D,$AL$2,'Resource Annual'!$B:$B,BH$4,'Resource Annual'!$J:$J,$AL33)</f>
        <v>0</v>
      </c>
      <c r="BI33" s="15">
        <f>SUMIFS('Resource Annual'!$L:$L,'Resource Annual'!$D:$D,$AL$2,'Resource Annual'!$B:$B,BI$4,'Resource Annual'!$J:$J,$AL33)</f>
        <v>2200</v>
      </c>
      <c r="BJ33" s="15">
        <f>SUMIFS('Resource Annual'!$L:$L,'Resource Annual'!$D:$D,$AL$2,'Resource Annual'!$B:$B,BJ$4,'Resource Annual'!$J:$J,$AL33)</f>
        <v>0</v>
      </c>
      <c r="BK33" s="15">
        <f>SUMIFS('Resource Annual'!$L:$L,'Resource Annual'!$D:$D,$AL$2,'Resource Annual'!$B:$B,BK$4,'Resource Annual'!$J:$J,$AL33)</f>
        <v>0</v>
      </c>
      <c r="BL33" s="15">
        <f>SUMIFS('Resource Annual'!$L:$L,'Resource Annual'!$D:$D,$AL$2,'Resource Annual'!$B:$B,BL$4,'Resource Annual'!$J:$J,$AL33)</f>
        <v>0</v>
      </c>
      <c r="BM33" s="15">
        <f>SUMIFS('Resource Annual'!$L:$L,'Resource Annual'!$D:$D,$AL$2,'Resource Annual'!$B:$B,BM$4,'Resource Annual'!$J:$J,$AL33)</f>
        <v>0</v>
      </c>
      <c r="BN33" s="15">
        <f>SUMIFS('Resource Annual'!$L:$L,'Resource Annual'!$D:$D,$AL$2,'Resource Annual'!$B:$B,BN$4,'Resource Annual'!$J:$J,$AL33)</f>
        <v>0</v>
      </c>
      <c r="BO33" s="15">
        <f>SUMIFS('Resource Annual'!$L:$L,'Resource Annual'!$D:$D,$AL$2,'Resource Annual'!$B:$B,BO$4,'Resource Annual'!$J:$J,$AL33)</f>
        <v>0</v>
      </c>
      <c r="BQ33" s="15">
        <f>SUMIFS('Resource Annual'!$M:$M,'Resource Annual'!$D:$D,$AL$2,'Resource Annual'!$B:$B,BQ$4,'Resource Annual'!$J:$J,$AL33)</f>
        <v>0</v>
      </c>
      <c r="BR33" s="15">
        <f>SUMIFS('Resource Annual'!$M:$M,'Resource Annual'!$D:$D,$AL$2,'Resource Annual'!$B:$B,BR$4,'Resource Annual'!$J:$J,$AL33)</f>
        <v>0</v>
      </c>
      <c r="BS33" s="15">
        <f>SUMIFS('Resource Annual'!$M:$M,'Resource Annual'!$D:$D,$AL$2,'Resource Annual'!$B:$B,BS$4,'Resource Annual'!$J:$J,$AL33)</f>
        <v>125</v>
      </c>
      <c r="BT33" s="15">
        <f>SUMIFS('Resource Annual'!$M:$M,'Resource Annual'!$D:$D,$AL$2,'Resource Annual'!$B:$B,BT$4,'Resource Annual'!$J:$J,$AL33)</f>
        <v>0</v>
      </c>
      <c r="BU33" s="15">
        <f>SUMIFS('Resource Annual'!$M:$M,'Resource Annual'!$D:$D,$AL$2,'Resource Annual'!$B:$B,BU$4,'Resource Annual'!$J:$J,$AL33)</f>
        <v>0</v>
      </c>
      <c r="BV33" s="15">
        <f>SUMIFS('Resource Annual'!$M:$M,'Resource Annual'!$D:$D,$AL$2,'Resource Annual'!$B:$B,BV$4,'Resource Annual'!$J:$J,$AL33)</f>
        <v>0</v>
      </c>
      <c r="BW33" s="15">
        <f>SUMIFS('Resource Annual'!$M:$M,'Resource Annual'!$D:$D,$AL$2,'Resource Annual'!$B:$B,BW$4,'Resource Annual'!$J:$J,$AL33)</f>
        <v>881.70999908447311</v>
      </c>
      <c r="BX33" s="15">
        <f>SUMIFS('Resource Annual'!$M:$M,'Resource Annual'!$D:$D,$AL$2,'Resource Annual'!$B:$B,BX$4,'Resource Annual'!$J:$J,$AL33)</f>
        <v>0</v>
      </c>
      <c r="BY33" s="15">
        <f>SUMIFS('Resource Annual'!$M:$M,'Resource Annual'!$D:$D,$AL$2,'Resource Annual'!$B:$B,BY$4,'Resource Annual'!$J:$J,$AL33)</f>
        <v>0</v>
      </c>
      <c r="BZ33" s="15">
        <f>SUMIFS('Resource Annual'!$M:$M,'Resource Annual'!$D:$D,$AL$2,'Resource Annual'!$B:$B,BZ$4,'Resource Annual'!$J:$J,$AL33)</f>
        <v>0</v>
      </c>
      <c r="CA33" s="15">
        <f>SUMIFS('Resource Annual'!$M:$M,'Resource Annual'!$D:$D,$AL$2,'Resource Annual'!$B:$B,CA$4,'Resource Annual'!$J:$J,$AL33)</f>
        <v>0</v>
      </c>
      <c r="CB33" s="15">
        <f>SUMIFS('Resource Annual'!$M:$M,'Resource Annual'!$D:$D,$AL$2,'Resource Annual'!$B:$B,CB$4,'Resource Annual'!$J:$J,$AL33)</f>
        <v>0</v>
      </c>
      <c r="CC33" s="15">
        <f>SUMIFS('Resource Annual'!$M:$M,'Resource Annual'!$D:$D,$AL$2,'Resource Annual'!$B:$B,CC$4,'Resource Annual'!$J:$J,$AL33)</f>
        <v>0</v>
      </c>
      <c r="CD33" s="15">
        <f>SUMIFS('Area Annual'!F:F,'Area Annual'!E:E,AL33,'Area Annual'!A:A,$AL$2)</f>
        <v>881.71002197265602</v>
      </c>
    </row>
    <row r="34" spans="38:82" ht="16.5" x14ac:dyDescent="0.5">
      <c r="AL34" s="48">
        <v>2050</v>
      </c>
      <c r="AM34" s="15">
        <f>SUMIFS('Area Annual'!M:M,'Area Annual'!A:A,$AL$2,'Area Annual'!E:E,AL34)</f>
        <v>5384.4817810058603</v>
      </c>
      <c r="AN34" s="15">
        <f>SUMIFS('Resource Annual'!$O:$O,'Resource Annual'!$D:$D,$AL$2,'Resource Annual'!$A:$A,AN$4,'Resource Annual'!$J:$J,$AL34)</f>
        <v>0</v>
      </c>
      <c r="AO34" s="15">
        <f>SUMIFS('Resource Annual'!$O:$O,'Resource Annual'!$D:$D,$AL$2,'Resource Annual'!$A:$A,AO$4,'Resource Annual'!$J:$J,$AL34)</f>
        <v>0</v>
      </c>
      <c r="AP34" s="15">
        <f>SUMIFS('Resource Annual'!$O:$O,'Resource Annual'!$D:$D,$AL$2,'Resource Annual'!$A:$A,AP$4,'Resource Annual'!$J:$J,$AL34)</f>
        <v>0</v>
      </c>
      <c r="AQ34" s="15">
        <f>SUMIFS('Resource Annual'!$O:$O,'Resource Annual'!$D:$D,$AL$2,'Resource Annual'!$A:$A,AQ$4,'Resource Annual'!$J:$J,$AL34)</f>
        <v>0</v>
      </c>
      <c r="AR34" s="15">
        <f>SUMIFS('Resource Annual'!$O:$O,'Resource Annual'!$D:$D,$AL$2,'Resource Annual'!$A:$A,AR$4,'Resource Annual'!$J:$J,$AL34)</f>
        <v>0</v>
      </c>
      <c r="AS34" s="15">
        <f>SUMIFS('Resource Annual'!$O:$O,'Resource Annual'!$D:$D,$AL$2,'Resource Annual'!$A:$A,AS$4,'Resource Annual'!$J:$J,$AL34)</f>
        <v>0</v>
      </c>
      <c r="AT34" s="15">
        <f>SUMIFS('Resource Annual'!$O:$O,'Resource Annual'!$D:$D,$AL$2,'Resource Annual'!$A:$A,AT$4,'Resource Annual'!$J:$J,$AL34)</f>
        <v>4639.1630220413208</v>
      </c>
      <c r="AU34" s="15">
        <f>SUMIFS('Resource Annual'!$O:$O,'Resource Annual'!$D:$D,$AL$2,'Resource Annual'!$A:$A,AU$4,'Resource Annual'!$J:$J,$AL34)</f>
        <v>0</v>
      </c>
      <c r="AV34" s="15">
        <f>SUMIFS('Resource Annual'!$O:$O,'Resource Annual'!$D:$D,$AL$2,'Resource Annual'!$A:$A,AV$4,'Resource Annual'!$J:$J,$AL34)</f>
        <v>0</v>
      </c>
      <c r="AW34" s="15">
        <f>SUMIFS('Resource Annual'!$O:$O,'Resource Annual'!$D:$D,$AL$2,'Resource Annual'!$A:$A,AW$4,'Resource Annual'!$J:$J,$AL34)</f>
        <v>0</v>
      </c>
      <c r="AX34" s="15">
        <f t="shared" si="2"/>
        <v>745.31834411621003</v>
      </c>
      <c r="AY34" s="15">
        <f t="shared" si="3"/>
        <v>745.31834411621003</v>
      </c>
      <c r="AZ34" s="36">
        <f>SUMIFS('Area Annual'!$N:$N,'Area Annual'!$A:$A,$AL$2,'Area Annual'!$E:$E,$AL34,'Area Annual'!$D:$D,"KPCO")</f>
        <v>2350.3455200195299</v>
      </c>
      <c r="BA34" s="36">
        <f>SUMIFS('Area Annual'!$O:$O,'Area Annual'!$A:$A,$AL$2,'Area Annual'!$E:$E,$AL34,'Area Annual'!$D:$D,"KPCO")</f>
        <v>3095.6638641357399</v>
      </c>
      <c r="BC34" s="15">
        <f>SUMIFS('Resource Annual'!$L:$L,'Resource Annual'!$D:$D,$AL$2,'Resource Annual'!$B:$B,BC$4,'Resource Annual'!$J:$J,$AL34)</f>
        <v>0</v>
      </c>
      <c r="BD34" s="15">
        <f>SUMIFS('Resource Annual'!$L:$L,'Resource Annual'!$D:$D,$AL$2,'Resource Annual'!$B:$B,BD$4,'Resource Annual'!$J:$J,$AL34)</f>
        <v>0</v>
      </c>
      <c r="BE34" s="15">
        <f>SUMIFS('Resource Annual'!$L:$L,'Resource Annual'!$D:$D,$AL$2,'Resource Annual'!$B:$B,BE$4,'Resource Annual'!$J:$J,$AL34)</f>
        <v>125</v>
      </c>
      <c r="BF34" s="15">
        <f>SUMIFS('Resource Annual'!$L:$L,'Resource Annual'!$D:$D,$AL$2,'Resource Annual'!$B:$B,BF$4,'Resource Annual'!$J:$J,$AL34)</f>
        <v>0</v>
      </c>
      <c r="BG34" s="15">
        <f>SUMIFS('Resource Annual'!$L:$L,'Resource Annual'!$D:$D,$AL$2,'Resource Annual'!$B:$B,BG$4,'Resource Annual'!$J:$J,$AL34)</f>
        <v>0</v>
      </c>
      <c r="BH34" s="15">
        <f>SUMIFS('Resource Annual'!$L:$L,'Resource Annual'!$D:$D,$AL$2,'Resource Annual'!$B:$B,BH$4,'Resource Annual'!$J:$J,$AL34)</f>
        <v>0</v>
      </c>
      <c r="BI34" s="15">
        <f>SUMIFS('Resource Annual'!$L:$L,'Resource Annual'!$D:$D,$AL$2,'Resource Annual'!$B:$B,BI$4,'Resource Annual'!$J:$J,$AL34)</f>
        <v>2200</v>
      </c>
      <c r="BJ34" s="15">
        <f>SUMIFS('Resource Annual'!$L:$L,'Resource Annual'!$D:$D,$AL$2,'Resource Annual'!$B:$B,BJ$4,'Resource Annual'!$J:$J,$AL34)</f>
        <v>0</v>
      </c>
      <c r="BK34" s="15">
        <f>SUMIFS('Resource Annual'!$L:$L,'Resource Annual'!$D:$D,$AL$2,'Resource Annual'!$B:$B,BK$4,'Resource Annual'!$J:$J,$AL34)</f>
        <v>0</v>
      </c>
      <c r="BL34" s="15">
        <f>SUMIFS('Resource Annual'!$L:$L,'Resource Annual'!$D:$D,$AL$2,'Resource Annual'!$B:$B,BL$4,'Resource Annual'!$J:$J,$AL34)</f>
        <v>0</v>
      </c>
      <c r="BM34" s="15">
        <f>SUMIFS('Resource Annual'!$L:$L,'Resource Annual'!$D:$D,$AL$2,'Resource Annual'!$B:$B,BM$4,'Resource Annual'!$J:$J,$AL34)</f>
        <v>0</v>
      </c>
      <c r="BN34" s="15">
        <f>SUMIFS('Resource Annual'!$L:$L,'Resource Annual'!$D:$D,$AL$2,'Resource Annual'!$B:$B,BN$4,'Resource Annual'!$J:$J,$AL34)</f>
        <v>0</v>
      </c>
      <c r="BO34" s="15">
        <f>SUMIFS('Resource Annual'!$L:$L,'Resource Annual'!$D:$D,$AL$2,'Resource Annual'!$B:$B,BO$4,'Resource Annual'!$J:$J,$AL34)</f>
        <v>0</v>
      </c>
      <c r="BQ34" s="15">
        <f>SUMIFS('Resource Annual'!$M:$M,'Resource Annual'!$D:$D,$AL$2,'Resource Annual'!$B:$B,BQ$4,'Resource Annual'!$J:$J,$AL34)</f>
        <v>0</v>
      </c>
      <c r="BR34" s="15">
        <f>SUMIFS('Resource Annual'!$M:$M,'Resource Annual'!$D:$D,$AL$2,'Resource Annual'!$B:$B,BR$4,'Resource Annual'!$J:$J,$AL34)</f>
        <v>0</v>
      </c>
      <c r="BS34" s="15">
        <f>SUMIFS('Resource Annual'!$M:$M,'Resource Annual'!$D:$D,$AL$2,'Resource Annual'!$B:$B,BS$4,'Resource Annual'!$J:$J,$AL34)</f>
        <v>125</v>
      </c>
      <c r="BT34" s="15">
        <f>SUMIFS('Resource Annual'!$M:$M,'Resource Annual'!$D:$D,$AL$2,'Resource Annual'!$B:$B,BT$4,'Resource Annual'!$J:$J,$AL34)</f>
        <v>0</v>
      </c>
      <c r="BU34" s="15">
        <f>SUMIFS('Resource Annual'!$M:$M,'Resource Annual'!$D:$D,$AL$2,'Resource Annual'!$B:$B,BU$4,'Resource Annual'!$J:$J,$AL34)</f>
        <v>0</v>
      </c>
      <c r="BV34" s="15">
        <f>SUMIFS('Resource Annual'!$M:$M,'Resource Annual'!$D:$D,$AL$2,'Resource Annual'!$B:$B,BV$4,'Resource Annual'!$J:$J,$AL34)</f>
        <v>0</v>
      </c>
      <c r="BW34" s="15">
        <f>SUMIFS('Resource Annual'!$M:$M,'Resource Annual'!$D:$D,$AL$2,'Resource Annual'!$B:$B,BW$4,'Resource Annual'!$J:$J,$AL34)</f>
        <v>880.59005355835029</v>
      </c>
      <c r="BX34" s="15">
        <f>SUMIFS('Resource Annual'!$M:$M,'Resource Annual'!$D:$D,$AL$2,'Resource Annual'!$B:$B,BX$4,'Resource Annual'!$J:$J,$AL34)</f>
        <v>0</v>
      </c>
      <c r="BY34" s="15">
        <f>SUMIFS('Resource Annual'!$M:$M,'Resource Annual'!$D:$D,$AL$2,'Resource Annual'!$B:$B,BY$4,'Resource Annual'!$J:$J,$AL34)</f>
        <v>0</v>
      </c>
      <c r="BZ34" s="15">
        <f>SUMIFS('Resource Annual'!$M:$M,'Resource Annual'!$D:$D,$AL$2,'Resource Annual'!$B:$B,BZ$4,'Resource Annual'!$J:$J,$AL34)</f>
        <v>0</v>
      </c>
      <c r="CA34" s="15">
        <f>SUMIFS('Resource Annual'!$M:$M,'Resource Annual'!$D:$D,$AL$2,'Resource Annual'!$B:$B,CA$4,'Resource Annual'!$J:$J,$AL34)</f>
        <v>0</v>
      </c>
      <c r="CB34" s="15">
        <f>SUMIFS('Resource Annual'!$M:$M,'Resource Annual'!$D:$D,$AL$2,'Resource Annual'!$B:$B,CB$4,'Resource Annual'!$J:$J,$AL34)</f>
        <v>0</v>
      </c>
      <c r="CC34" s="15">
        <f>SUMIFS('Resource Annual'!$M:$M,'Resource Annual'!$D:$D,$AL$2,'Resource Annual'!$B:$B,CC$4,'Resource Annual'!$J:$J,$AL34)</f>
        <v>0</v>
      </c>
      <c r="CD34" s="15">
        <f>SUMIFS('Area Annual'!F:F,'Area Annual'!E:E,AL34,'Area Annual'!A:A,$AL$2)</f>
        <v>880.59002685546898</v>
      </c>
    </row>
    <row r="35" spans="38:82" ht="16.5" x14ac:dyDescent="0.5">
      <c r="AL35" s="24" t="s">
        <v>140</v>
      </c>
      <c r="AM35" s="23">
        <f t="shared" ref="AM35:AX35" si="4">SUM(AM5:AM34)</f>
        <v>165239.21276855472</v>
      </c>
      <c r="AN35" s="23">
        <f t="shared" si="4"/>
        <v>0</v>
      </c>
      <c r="AO35" s="23">
        <f t="shared" si="4"/>
        <v>21769.248558044426</v>
      </c>
      <c r="AP35" s="23">
        <f t="shared" si="4"/>
        <v>2648.6865081787109</v>
      </c>
      <c r="AQ35" s="23">
        <f t="shared" si="4"/>
        <v>0</v>
      </c>
      <c r="AR35" s="23">
        <f t="shared" si="4"/>
        <v>0</v>
      </c>
      <c r="AS35" s="23">
        <f t="shared" si="4"/>
        <v>0</v>
      </c>
      <c r="AT35" s="23">
        <f t="shared" si="4"/>
        <v>107028.45948982239</v>
      </c>
      <c r="AU35" s="23">
        <f t="shared" si="4"/>
        <v>0</v>
      </c>
      <c r="AV35" s="23">
        <f t="shared" si="4"/>
        <v>0</v>
      </c>
      <c r="AW35" s="23">
        <f t="shared" si="4"/>
        <v>0</v>
      </c>
      <c r="AX35" s="23">
        <f t="shared" si="4"/>
        <v>33792.822229813784</v>
      </c>
      <c r="AY35" s="23"/>
      <c r="AZ35" s="37">
        <f>SUM(AZ5:AZ34)</f>
        <v>53623.028243910507</v>
      </c>
      <c r="BA35" s="37">
        <f>SUM(BA5:BA34)</f>
        <v>87415.850473724291</v>
      </c>
      <c r="BC35" s="23">
        <f t="shared" ref="BC35:BN35" si="5">SUM(BC5:BC34)</f>
        <v>0</v>
      </c>
      <c r="BD35" s="23">
        <f t="shared" si="5"/>
        <v>6829</v>
      </c>
      <c r="BE35" s="23">
        <f t="shared" si="5"/>
        <v>5450</v>
      </c>
      <c r="BF35" s="23">
        <f t="shared" si="5"/>
        <v>0</v>
      </c>
      <c r="BG35" s="23">
        <f t="shared" si="5"/>
        <v>0</v>
      </c>
      <c r="BH35" s="23">
        <f t="shared" si="5"/>
        <v>0</v>
      </c>
      <c r="BI35" s="23">
        <f t="shared" si="5"/>
        <v>49180</v>
      </c>
      <c r="BJ35" s="23">
        <f t="shared" si="5"/>
        <v>0</v>
      </c>
      <c r="BK35" s="23">
        <f t="shared" si="5"/>
        <v>0</v>
      </c>
      <c r="BL35" s="23">
        <f t="shared" si="5"/>
        <v>0</v>
      </c>
      <c r="BM35" s="23">
        <f t="shared" si="5"/>
        <v>0</v>
      </c>
      <c r="BN35" s="23">
        <f t="shared" si="5"/>
        <v>0</v>
      </c>
      <c r="BO35" s="23">
        <f t="shared" ref="BO35" si="6">SUM(BO5:BO34)</f>
        <v>650</v>
      </c>
      <c r="BP35" s="23"/>
      <c r="BQ35" s="23"/>
      <c r="BR35" s="23"/>
      <c r="BS35" s="23"/>
      <c r="CC35" s="23"/>
    </row>
  </sheetData>
  <mergeCells count="3">
    <mergeCell ref="AN3:AW3"/>
    <mergeCell ref="BC3:BN3"/>
    <mergeCell ref="BQ3:CB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9B992A2F-D216-4C69-8B75-9269A0E419AC}">
          <x14:formula1>
            <xm:f>'Scenario Info'!$B$2:$B$5</xm:f>
          </x14:formula1>
          <xm:sqref>AL2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80511-D912-429E-B348-164165B9670D}">
  <sheetPr>
    <tabColor theme="5" tint="0.59999389629810485"/>
  </sheetPr>
  <dimension ref="B2:CC58"/>
  <sheetViews>
    <sheetView zoomScale="70" zoomScaleNormal="70" workbookViewId="0">
      <pane xSplit="38" ySplit="4" topLeftCell="AS5" activePane="bottomRight" state="frozen"/>
      <selection activeCell="CB39" sqref="CB39"/>
      <selection pane="topRight" activeCell="CB39" sqref="CB39"/>
      <selection pane="bottomLeft" activeCell="CB39" sqref="CB39"/>
      <selection pane="bottomRight" activeCell="AY50" sqref="AY50"/>
    </sheetView>
  </sheetViews>
  <sheetFormatPr defaultRowHeight="18" x14ac:dyDescent="0.5"/>
  <cols>
    <col min="1" max="37" width="2.6640625" customWidth="1"/>
    <col min="38" max="38" width="6.33203125" bestFit="1" customWidth="1"/>
    <col min="40" max="40" width="10.77734375" bestFit="1" customWidth="1"/>
    <col min="41" max="41" width="10.109375" customWidth="1"/>
    <col min="42" max="43" width="9.109375" bestFit="1" customWidth="1"/>
    <col min="44" max="44" width="7.109375" bestFit="1" customWidth="1"/>
    <col min="45" max="45" width="9" bestFit="1" customWidth="1"/>
    <col min="46" max="46" width="8" bestFit="1" customWidth="1"/>
    <col min="47" max="47" width="9.109375" bestFit="1" customWidth="1"/>
    <col min="48" max="48" width="8.21875" bestFit="1" customWidth="1"/>
    <col min="49" max="49" width="16.44140625" bestFit="1" customWidth="1"/>
    <col min="50" max="50" width="16.44140625" customWidth="1"/>
    <col min="51" max="51" width="25.77734375" style="48" bestFit="1" customWidth="1"/>
    <col min="52" max="54" width="16.44140625" style="33" customWidth="1"/>
    <col min="55" max="55" width="2.6640625" customWidth="1"/>
    <col min="58" max="58" width="9.109375" bestFit="1" customWidth="1"/>
    <col min="62" max="62" width="12.5546875" bestFit="1" customWidth="1"/>
    <col min="63" max="63" width="9.77734375" bestFit="1" customWidth="1"/>
    <col min="64" max="64" width="15.88671875" bestFit="1" customWidth="1"/>
    <col min="65" max="65" width="15.33203125" bestFit="1" customWidth="1"/>
    <col min="66" max="66" width="16.33203125" bestFit="1" customWidth="1"/>
    <col min="67" max="67" width="22.33203125" bestFit="1" customWidth="1"/>
    <col min="68" max="68" width="2.6640625" style="119" customWidth="1"/>
    <col min="81" max="81" width="22.33203125" style="119" bestFit="1" customWidth="1"/>
  </cols>
  <sheetData>
    <row r="2" spans="2:81" ht="21" x14ac:dyDescent="0.6">
      <c r="AL2" s="16" t="s">
        <v>416</v>
      </c>
      <c r="AN2" s="16"/>
    </row>
    <row r="3" spans="2:81" ht="16.5" x14ac:dyDescent="0.5">
      <c r="B3" t="s">
        <v>11</v>
      </c>
      <c r="AO3" s="192" t="s">
        <v>11</v>
      </c>
      <c r="AP3" s="192"/>
      <c r="AQ3" s="192"/>
      <c r="AR3" s="192"/>
      <c r="AS3" s="192"/>
      <c r="AT3" s="192"/>
      <c r="AU3" s="192"/>
      <c r="AV3" s="192"/>
      <c r="AW3" s="192"/>
      <c r="AX3" s="39"/>
      <c r="AY3" s="104"/>
      <c r="AZ3" s="34"/>
      <c r="BA3" s="34"/>
      <c r="BB3" s="34"/>
      <c r="BD3" s="192" t="s">
        <v>8</v>
      </c>
      <c r="BE3" s="192"/>
      <c r="BF3" s="192"/>
      <c r="BG3" s="192"/>
      <c r="BH3" s="192"/>
      <c r="BI3" s="192"/>
      <c r="BJ3" s="192"/>
      <c r="BK3" s="192"/>
      <c r="BL3" s="192"/>
      <c r="BM3" s="192"/>
      <c r="BN3" s="192"/>
      <c r="BQ3" s="192" t="s">
        <v>9</v>
      </c>
      <c r="BR3" s="192"/>
      <c r="BS3" s="192"/>
      <c r="BT3" s="192"/>
      <c r="BU3" s="192"/>
      <c r="BV3" s="192"/>
      <c r="BW3" s="192"/>
      <c r="BX3" s="192"/>
      <c r="BY3" s="192"/>
      <c r="BZ3" s="192"/>
    </row>
    <row r="4" spans="2:81" s="1" customFormat="1" ht="16.5" x14ac:dyDescent="0.5">
      <c r="AM4" s="1" t="s">
        <v>168</v>
      </c>
      <c r="AN4" s="1" t="s">
        <v>163</v>
      </c>
      <c r="AO4" s="1" t="s">
        <v>62</v>
      </c>
      <c r="AP4" s="1" t="s">
        <v>63</v>
      </c>
      <c r="AQ4" s="1" t="s">
        <v>52</v>
      </c>
      <c r="AR4" s="1" t="s">
        <v>64</v>
      </c>
      <c r="AS4" s="1" t="s">
        <v>65</v>
      </c>
      <c r="AT4" s="1" t="s">
        <v>66</v>
      </c>
      <c r="AU4" s="1" t="s">
        <v>68</v>
      </c>
      <c r="AV4" s="1" t="s">
        <v>67</v>
      </c>
      <c r="AW4" s="1" t="s">
        <v>53</v>
      </c>
      <c r="AX4" s="1" t="s">
        <v>162</v>
      </c>
      <c r="AY4" s="46" t="s">
        <v>313</v>
      </c>
      <c r="AZ4" s="35" t="s">
        <v>158</v>
      </c>
      <c r="BA4" s="35" t="s">
        <v>157</v>
      </c>
      <c r="BB4" s="35"/>
      <c r="BD4" s="1" t="s">
        <v>62</v>
      </c>
      <c r="BE4" s="1" t="s">
        <v>63</v>
      </c>
      <c r="BF4" s="1" t="s">
        <v>52</v>
      </c>
      <c r="BG4" s="1" t="s">
        <v>64</v>
      </c>
      <c r="BH4" s="1" t="s">
        <v>65</v>
      </c>
      <c r="BI4" s="1" t="s">
        <v>66</v>
      </c>
      <c r="BJ4" s="1" t="s">
        <v>54</v>
      </c>
      <c r="BK4" s="1" t="s">
        <v>55</v>
      </c>
      <c r="BL4" s="1" t="s">
        <v>69</v>
      </c>
      <c r="BM4" s="1" t="s">
        <v>70</v>
      </c>
      <c r="BN4" s="1" t="s">
        <v>53</v>
      </c>
      <c r="BO4" s="46" t="s">
        <v>404</v>
      </c>
      <c r="BP4" s="46"/>
      <c r="BQ4" s="1" t="s">
        <v>62</v>
      </c>
      <c r="BR4" s="1" t="s">
        <v>63</v>
      </c>
      <c r="BS4" s="1" t="s">
        <v>52</v>
      </c>
      <c r="BT4" s="1" t="s">
        <v>64</v>
      </c>
      <c r="BU4" s="1" t="s">
        <v>65</v>
      </c>
      <c r="BV4" s="1" t="s">
        <v>66</v>
      </c>
      <c r="BW4" s="1" t="s">
        <v>54</v>
      </c>
      <c r="BX4" s="1" t="s">
        <v>55</v>
      </c>
      <c r="BY4" s="1" t="s">
        <v>70</v>
      </c>
      <c r="BZ4" s="1" t="s">
        <v>53</v>
      </c>
      <c r="CA4" s="46" t="s">
        <v>404</v>
      </c>
      <c r="CC4" s="46"/>
    </row>
    <row r="5" spans="2:81" ht="16.5" x14ac:dyDescent="0.5">
      <c r="AL5">
        <v>2021</v>
      </c>
      <c r="AM5" s="15">
        <f>SUMIFS('Area Annual'!F:F,'Area Annual'!E:E,AL5,'Area Annual'!A:A,$AL$2)</f>
        <v>955.49041748046898</v>
      </c>
      <c r="AN5" s="15">
        <f>SUMIFS('Area Annual'!M:M,'Area Annual'!A:A,$AL$2,'Area Annual'!E:E,AL5)</f>
        <v>5586.1985473632803</v>
      </c>
      <c r="AO5" s="15">
        <f>SUMIFS('Resource Annual'!$O:$O,'Resource Annual'!$D:$D,$AL$2,'Resource Annual'!$A:$A,AO$4,'Resource Annual'!$J:$J,$AL5)</f>
        <v>0</v>
      </c>
      <c r="AP5" s="15">
        <f>SUMIFS('Resource Annual'!$O:$O,'Resource Annual'!$D:$D,$AL$2,'Resource Annual'!$A:$A,AP$4,'Resource Annual'!$J:$J,$AL5)</f>
        <v>3977.4471015930148</v>
      </c>
      <c r="AQ5" s="15">
        <f>SUMIFS('Resource Annual'!$O:$O,'Resource Annual'!$D:$D,$AL$2,'Resource Annual'!$A:$A,AQ$4,'Resource Annual'!$J:$J,$AL5)</f>
        <v>190.83677673339801</v>
      </c>
      <c r="AR5" s="15">
        <f>SUMIFS('Resource Annual'!$O:$O,'Resource Annual'!$D:$D,$AL$2,'Resource Annual'!$A:$A,AR$4,'Resource Annual'!$J:$J,$AL5)</f>
        <v>0</v>
      </c>
      <c r="AS5" s="15">
        <f>SUMIFS('Resource Annual'!$O:$O,'Resource Annual'!$D:$D,$AL$2,'Resource Annual'!$A:$A,AS$4,'Resource Annual'!$J:$J,$AL5)</f>
        <v>0</v>
      </c>
      <c r="AT5" s="15">
        <f>SUMIFS('Resource Annual'!$O:$O,'Resource Annual'!$D:$D,$AL$2,'Resource Annual'!$A:$A,AT$4,'Resource Annual'!$J:$J,$AL5)</f>
        <v>0</v>
      </c>
      <c r="AU5" s="15">
        <f>SUMIFS('Resource Annual'!$O:$O,'Resource Annual'!$D:$D,$AL$2,'Resource Annual'!$A:$A,AU$4,'Resource Annual'!$J:$J,$AL5)</f>
        <v>0</v>
      </c>
      <c r="AV5" s="15">
        <f>SUMIFS('Resource Annual'!$O:$O,'Resource Annual'!$D:$D,$AL$2,'Resource Annual'!$A:$A,AV$4,'Resource Annual'!$J:$J,$AL5)</f>
        <v>0</v>
      </c>
      <c r="AW5" s="15">
        <f>SUMIFS('Resource Annual'!$O:$O,'Resource Annual'!$D:$D,$AL$2,'Resource Annual'!$A:$A,AW$4,'Resource Annual'!$J:$J,$AL5)</f>
        <v>0</v>
      </c>
      <c r="AX5" s="15">
        <f t="shared" ref="AX5:AX23" si="0">BA5-AZ5</f>
        <v>1417.9153633117689</v>
      </c>
      <c r="AY5" s="15">
        <f>IF(AX5&gt;0,AX5,0)</f>
        <v>1417.9153633117689</v>
      </c>
      <c r="AZ5" s="36">
        <f>SUMIFS('Area Annual'!$N:$N,'Area Annual'!$A:$A,$AL$2,'Area Annual'!$E:$E,$AL5,'Area Annual'!$D:$D,"KPCO")</f>
        <v>232.27867175266101</v>
      </c>
      <c r="BA5" s="36">
        <f>SUMIFS('Area Annual'!$O:$O,'Area Annual'!$A:$A,$AL$2,'Area Annual'!$E:$E,$AL5,'Area Annual'!$D:$D,"KPCO")</f>
        <v>1650.19403506443</v>
      </c>
      <c r="BB5" s="36"/>
      <c r="BD5" s="15">
        <f>SUMIFS('Resource Annual'!$L:$L,'Resource Annual'!$D:$D,$AL$2,'Resource Annual'!$B:$B,BD$4,'Resource Annual'!$J:$J,$AL5)</f>
        <v>0</v>
      </c>
      <c r="BE5" s="15">
        <f>SUMIFS('Resource Annual'!$L:$L,'Resource Annual'!$D:$D,$AL$2,'Resource Annual'!$B:$B,BE$4,'Resource Annual'!$J:$J,$AL5)</f>
        <v>1172</v>
      </c>
      <c r="BF5" s="15">
        <f>SUMIFS('Resource Annual'!$L:$L,'Resource Annual'!$D:$D,$AL$2,'Resource Annual'!$B:$B,BF$4,'Resource Annual'!$J:$J,$AL5)</f>
        <v>295</v>
      </c>
      <c r="BG5" s="15">
        <f>SUMIFS('Resource Annual'!$L:$L,'Resource Annual'!$D:$D,$AL$2,'Resource Annual'!$B:$B,BG$4,'Resource Annual'!$J:$J,$AL5)</f>
        <v>0</v>
      </c>
      <c r="BH5" s="15">
        <f>SUMIFS('Resource Annual'!$L:$L,'Resource Annual'!$D:$D,$AL$2,'Resource Annual'!$B:$B,BH$4,'Resource Annual'!$J:$J,$AL5)</f>
        <v>0</v>
      </c>
      <c r="BI5" s="15">
        <f>SUMIFS('Resource Annual'!$L:$L,'Resource Annual'!$D:$D,$AL$2,'Resource Annual'!$B:$B,BI$4,'Resource Annual'!$J:$J,$AL5)</f>
        <v>0</v>
      </c>
      <c r="BJ5" s="15">
        <f>SUMIFS('Resource Annual'!$L:$L,'Resource Annual'!$D:$D,$AL$2,'Resource Annual'!$B:$B,BJ$4,'Resource Annual'!$J:$J,$AL5)</f>
        <v>0</v>
      </c>
      <c r="BK5" s="15">
        <f>SUMIFS('Resource Annual'!$L:$L,'Resource Annual'!$D:$D,$AL$2,'Resource Annual'!$B:$B,BK$4,'Resource Annual'!$J:$J,$AL5)</f>
        <v>0</v>
      </c>
      <c r="BL5" s="15">
        <f>SUMIFS('Resource Annual'!$L:$L,'Resource Annual'!$D:$D,$AL$2,'Resource Annual'!$B:$B,BL$4,'Resource Annual'!$J:$J,$AL5)</f>
        <v>0</v>
      </c>
      <c r="BM5" s="15">
        <f>SUMIFS('Resource Annual'!$L:$L,'Resource Annual'!$D:$D,$AL$2,'Resource Annual'!$B:$B,BM$4,'Resource Annual'!$J:$J,$AL5)</f>
        <v>0</v>
      </c>
      <c r="BN5" s="15">
        <f>SUMIFS('Resource Annual'!$L:$L,'Resource Annual'!$D:$D,$AL$2,'Resource Annual'!$B:$B,BN$4,'Resource Annual'!$J:$J,$AL5)</f>
        <v>0</v>
      </c>
      <c r="BO5" s="15">
        <f>SUMIFS('Resource Annual'!$L:$L,'Resource Annual'!$D:$D,$AL$2,'Resource Annual'!$B:$B,BO$4,'Resource Annual'!$J:$J,$AL5)</f>
        <v>0</v>
      </c>
      <c r="BQ5" s="15">
        <f>SUMIFS('Resource Annual'!$M:$M,'Resource Annual'!$D:$D,$AL$2,'Resource Annual'!$B:$B,BQ$4,'Resource Annual'!$J:$J,$AL5)</f>
        <v>0</v>
      </c>
      <c r="BR5" s="15">
        <f>SUMIFS('Resource Annual'!$M:$M,'Resource Annual'!$D:$D,$AL$2,'Resource Annual'!$B:$B,BR$4,'Resource Annual'!$J:$J,$AL5)</f>
        <v>1172</v>
      </c>
      <c r="BS5" s="15">
        <f>SUMIFS('Resource Annual'!$M:$M,'Resource Annual'!$D:$D,$AL$2,'Resource Annual'!$B:$B,BS$4,'Resource Annual'!$J:$J,$AL5)</f>
        <v>295</v>
      </c>
      <c r="BT5" s="15">
        <f>SUMIFS('Resource Annual'!$M:$M,'Resource Annual'!$D:$D,$AL$2,'Resource Annual'!$B:$B,BT$4,'Resource Annual'!$J:$J,$AL5)</f>
        <v>0</v>
      </c>
      <c r="BU5" s="15">
        <f>SUMIFS('Resource Annual'!$M:$M,'Resource Annual'!$D:$D,$AL$2,'Resource Annual'!$B:$B,BU$4,'Resource Annual'!$J:$J,$AL5)</f>
        <v>0</v>
      </c>
      <c r="BV5" s="15">
        <f>SUMIFS('Resource Annual'!$M:$M,'Resource Annual'!$D:$D,$AL$2,'Resource Annual'!$B:$B,BV$4,'Resource Annual'!$J:$J,$AL5)</f>
        <v>0</v>
      </c>
      <c r="BW5" s="15">
        <f>SUMIFS('Resource Annual'!$M:$M,'Resource Annual'!$D:$D,$AL$2,'Resource Annual'!$B:$B,BW$4,'Resource Annual'!$J:$J,$AL5)</f>
        <v>0</v>
      </c>
      <c r="BX5" s="15">
        <f>SUMIFS('Resource Annual'!$M:$M,'Resource Annual'!$D:$D,$AL$2,'Resource Annual'!$B:$B,BX$4,'Resource Annual'!$J:$J,$AL5)</f>
        <v>0</v>
      </c>
      <c r="BY5" s="15">
        <f>SUMIFS('Resource Annual'!$M:$M,'Resource Annual'!$D:$D,$AL$2,'Resource Annual'!$B:$B,BY$4,'Resource Annual'!$J:$J,$AL5)</f>
        <v>0</v>
      </c>
      <c r="BZ5" s="15">
        <f>SUMIFS('Resource Annual'!$M:$M,'Resource Annual'!$D:$D,$AL$2,'Resource Annual'!$B:$B,BZ$4,'Resource Annual'!$J:$J,$AL5)</f>
        <v>0</v>
      </c>
      <c r="CA5" s="15">
        <f>SUMIFS('Resource Annual'!$M:$M,'Resource Annual'!$D:$D,$AL$2,'Resource Annual'!$B:$B,CA$4,'Resource Annual'!$J:$J,$AL5)</f>
        <v>0</v>
      </c>
    </row>
    <row r="6" spans="2:81" ht="16.5" x14ac:dyDescent="0.5">
      <c r="AL6">
        <v>2022</v>
      </c>
      <c r="AM6" s="15">
        <f>SUMIFS('Area Annual'!F:F,'Area Annual'!E:E,AL6,'Area Annual'!A:A,$AL$2)</f>
        <v>978.13079833984398</v>
      </c>
      <c r="AN6" s="15">
        <f>SUMIFS('Area Annual'!M:M,'Area Annual'!A:A,$AL$2,'Area Annual'!E:E,AL6)</f>
        <v>5653.7536621093795</v>
      </c>
      <c r="AO6" s="15">
        <f>SUMIFS('Resource Annual'!$O:$O,'Resource Annual'!$D:$D,$AL$2,'Resource Annual'!$A:$A,AO$4,'Resource Annual'!$J:$J,$AL6)</f>
        <v>0</v>
      </c>
      <c r="AP6" s="15">
        <f>SUMIFS('Resource Annual'!$O:$O,'Resource Annual'!$D:$D,$AL$2,'Resource Annual'!$A:$A,AP$4,'Resource Annual'!$J:$J,$AL6)</f>
        <v>3003.7844619750958</v>
      </c>
      <c r="AQ6" s="15">
        <f>SUMIFS('Resource Annual'!$O:$O,'Resource Annual'!$D:$D,$AL$2,'Resource Annual'!$A:$A,AQ$4,'Resource Annual'!$J:$J,$AL6)</f>
        <v>377.33641815185501</v>
      </c>
      <c r="AR6" s="15">
        <f>SUMIFS('Resource Annual'!$O:$O,'Resource Annual'!$D:$D,$AL$2,'Resource Annual'!$A:$A,AR$4,'Resource Annual'!$J:$J,$AL6)</f>
        <v>0</v>
      </c>
      <c r="AS6" s="15">
        <f>SUMIFS('Resource Annual'!$O:$O,'Resource Annual'!$D:$D,$AL$2,'Resource Annual'!$A:$A,AS$4,'Resource Annual'!$J:$J,$AL6)</f>
        <v>0</v>
      </c>
      <c r="AT6" s="15">
        <f>SUMIFS('Resource Annual'!$O:$O,'Resource Annual'!$D:$D,$AL$2,'Resource Annual'!$A:$A,AT$4,'Resource Annual'!$J:$J,$AL6)</f>
        <v>0</v>
      </c>
      <c r="AU6" s="15">
        <f>SUMIFS('Resource Annual'!$O:$O,'Resource Annual'!$D:$D,$AL$2,'Resource Annual'!$A:$A,AU$4,'Resource Annual'!$J:$J,$AL6)</f>
        <v>0</v>
      </c>
      <c r="AV6" s="15">
        <f>SUMIFS('Resource Annual'!$O:$O,'Resource Annual'!$D:$D,$AL$2,'Resource Annual'!$A:$A,AV$4,'Resource Annual'!$J:$J,$AL6)</f>
        <v>0</v>
      </c>
      <c r="AW6" s="15">
        <f>SUMIFS('Resource Annual'!$O:$O,'Resource Annual'!$D:$D,$AL$2,'Resource Annual'!$A:$A,AW$4,'Resource Annual'!$J:$J,$AL6)</f>
        <v>0</v>
      </c>
      <c r="AX6" s="15">
        <f t="shared" si="0"/>
        <v>2272.633262634281</v>
      </c>
      <c r="AY6" s="15">
        <f t="shared" ref="AY6:AY34" si="1">IF(AX6&gt;0,AX6,0)</f>
        <v>2272.633262634281</v>
      </c>
      <c r="AZ6" s="36">
        <f>SUMIFS('Area Annual'!$N:$N,'Area Annual'!$A:$A,$AL$2,'Area Annual'!$E:$E,$AL6,'Area Annual'!$D:$D,"KPCO")</f>
        <v>132.04057121276901</v>
      </c>
      <c r="BA6" s="36">
        <f>SUMIFS('Area Annual'!$O:$O,'Area Annual'!$A:$A,$AL$2,'Area Annual'!$E:$E,$AL6,'Area Annual'!$D:$D,"KPCO")</f>
        <v>2404.67383384705</v>
      </c>
      <c r="BB6" s="36"/>
      <c r="BD6" s="15">
        <f>SUMIFS('Resource Annual'!$L:$L,'Resource Annual'!$D:$D,$AL$2,'Resource Annual'!$B:$B,BD$4,'Resource Annual'!$J:$J,$AL6)</f>
        <v>0</v>
      </c>
      <c r="BE6" s="15">
        <f>SUMIFS('Resource Annual'!$L:$L,'Resource Annual'!$D:$D,$AL$2,'Resource Annual'!$B:$B,BE$4,'Resource Annual'!$J:$J,$AL6)</f>
        <v>977</v>
      </c>
      <c r="BF6" s="15">
        <f>SUMIFS('Resource Annual'!$L:$L,'Resource Annual'!$D:$D,$AL$2,'Resource Annual'!$B:$B,BF$4,'Resource Annual'!$J:$J,$AL6)</f>
        <v>295</v>
      </c>
      <c r="BG6" s="15">
        <f>SUMIFS('Resource Annual'!$L:$L,'Resource Annual'!$D:$D,$AL$2,'Resource Annual'!$B:$B,BG$4,'Resource Annual'!$J:$J,$AL6)</f>
        <v>0</v>
      </c>
      <c r="BH6" s="15">
        <f>SUMIFS('Resource Annual'!$L:$L,'Resource Annual'!$D:$D,$AL$2,'Resource Annual'!$B:$B,BH$4,'Resource Annual'!$J:$J,$AL6)</f>
        <v>0</v>
      </c>
      <c r="BI6" s="15">
        <f>SUMIFS('Resource Annual'!$L:$L,'Resource Annual'!$D:$D,$AL$2,'Resource Annual'!$B:$B,BI$4,'Resource Annual'!$J:$J,$AL6)</f>
        <v>0</v>
      </c>
      <c r="BJ6" s="15">
        <f>SUMIFS('Resource Annual'!$L:$L,'Resource Annual'!$D:$D,$AL$2,'Resource Annual'!$B:$B,BJ$4,'Resource Annual'!$J:$J,$AL6)</f>
        <v>0</v>
      </c>
      <c r="BK6" s="15">
        <f>SUMIFS('Resource Annual'!$L:$L,'Resource Annual'!$D:$D,$AL$2,'Resource Annual'!$B:$B,BK$4,'Resource Annual'!$J:$J,$AL6)</f>
        <v>0</v>
      </c>
      <c r="BL6" s="15">
        <f>SUMIFS('Resource Annual'!$L:$L,'Resource Annual'!$D:$D,$AL$2,'Resource Annual'!$B:$B,BL$4,'Resource Annual'!$J:$J,$AL6)</f>
        <v>0</v>
      </c>
      <c r="BM6" s="15">
        <f>SUMIFS('Resource Annual'!$L:$L,'Resource Annual'!$D:$D,$AL$2,'Resource Annual'!$B:$B,BM$4,'Resource Annual'!$J:$J,$AL6)</f>
        <v>0</v>
      </c>
      <c r="BN6" s="15">
        <f>SUMIFS('Resource Annual'!$L:$L,'Resource Annual'!$D:$D,$AL$2,'Resource Annual'!$B:$B,BN$4,'Resource Annual'!$J:$J,$AL6)</f>
        <v>0</v>
      </c>
      <c r="BO6" s="15">
        <f>SUMIFS('Resource Annual'!$L:$L,'Resource Annual'!$D:$D,$AL$2,'Resource Annual'!$B:$B,BO$4,'Resource Annual'!$J:$J,$AL6)</f>
        <v>0</v>
      </c>
      <c r="BQ6" s="15">
        <f>SUMIFS('Resource Annual'!$M:$M,'Resource Annual'!$D:$D,$AL$2,'Resource Annual'!$B:$B,BQ$4,'Resource Annual'!$J:$J,$AL6)</f>
        <v>0</v>
      </c>
      <c r="BR6" s="15">
        <f>SUMIFS('Resource Annual'!$M:$M,'Resource Annual'!$D:$D,$AL$2,'Resource Annual'!$B:$B,BR$4,'Resource Annual'!$J:$J,$AL6)</f>
        <v>977</v>
      </c>
      <c r="BS6" s="15">
        <f>SUMIFS('Resource Annual'!$M:$M,'Resource Annual'!$D:$D,$AL$2,'Resource Annual'!$B:$B,BS$4,'Resource Annual'!$J:$J,$AL6)</f>
        <v>295</v>
      </c>
      <c r="BT6" s="15">
        <f>SUMIFS('Resource Annual'!$M:$M,'Resource Annual'!$D:$D,$AL$2,'Resource Annual'!$B:$B,BT$4,'Resource Annual'!$J:$J,$AL6)</f>
        <v>0</v>
      </c>
      <c r="BU6" s="15">
        <f>SUMIFS('Resource Annual'!$M:$M,'Resource Annual'!$D:$D,$AL$2,'Resource Annual'!$B:$B,BU$4,'Resource Annual'!$J:$J,$AL6)</f>
        <v>0</v>
      </c>
      <c r="BV6" s="15">
        <f>SUMIFS('Resource Annual'!$M:$M,'Resource Annual'!$D:$D,$AL$2,'Resource Annual'!$B:$B,BV$4,'Resource Annual'!$J:$J,$AL6)</f>
        <v>0</v>
      </c>
      <c r="BW6" s="15">
        <f>SUMIFS('Resource Annual'!$M:$M,'Resource Annual'!$D:$D,$AL$2,'Resource Annual'!$B:$B,BW$4,'Resource Annual'!$J:$J,$AL6)</f>
        <v>0</v>
      </c>
      <c r="BX6" s="15">
        <f>SUMIFS('Resource Annual'!$M:$M,'Resource Annual'!$D:$D,$AL$2,'Resource Annual'!$B:$B,BX$4,'Resource Annual'!$J:$J,$AL6)</f>
        <v>0</v>
      </c>
      <c r="BY6" s="15">
        <f>SUMIFS('Resource Annual'!$M:$M,'Resource Annual'!$D:$D,$AL$2,'Resource Annual'!$B:$B,BY$4,'Resource Annual'!$J:$J,$AL6)</f>
        <v>0</v>
      </c>
      <c r="BZ6" s="15">
        <f>SUMIFS('Resource Annual'!$M:$M,'Resource Annual'!$D:$D,$AL$2,'Resource Annual'!$B:$B,BZ$4,'Resource Annual'!$J:$J,$AL6)</f>
        <v>0</v>
      </c>
      <c r="CA6" s="15">
        <f>SUMIFS('Resource Annual'!$M:$M,'Resource Annual'!$D:$D,$AL$2,'Resource Annual'!$B:$B,CA$4,'Resource Annual'!$J:$J,$AL6)</f>
        <v>0</v>
      </c>
    </row>
    <row r="7" spans="2:81" ht="16.5" x14ac:dyDescent="0.5">
      <c r="AL7">
        <v>2023</v>
      </c>
      <c r="AM7" s="15">
        <f>SUMIFS('Area Annual'!F:F,'Area Annual'!E:E,AL7,'Area Annual'!A:A,$AL$2)</f>
        <v>992.6220703125</v>
      </c>
      <c r="AN7" s="15">
        <f>SUMIFS('Area Annual'!M:M,'Area Annual'!A:A,$AL$2,'Area Annual'!E:E,AL7)</f>
        <v>5645.6453552246103</v>
      </c>
      <c r="AO7" s="15">
        <f>SUMIFS('Resource Annual'!$O:$O,'Resource Annual'!$D:$D,$AL$2,'Resource Annual'!$A:$A,AO$4,'Resource Annual'!$J:$J,$AL7)</f>
        <v>0</v>
      </c>
      <c r="AP7" s="15">
        <f>SUMIFS('Resource Annual'!$O:$O,'Resource Annual'!$D:$D,$AL$2,'Resource Annual'!$A:$A,AP$4,'Resource Annual'!$J:$J,$AL7)</f>
        <v>2249.9332199096698</v>
      </c>
      <c r="AQ7" s="15">
        <f>SUMIFS('Resource Annual'!$O:$O,'Resource Annual'!$D:$D,$AL$2,'Resource Annual'!$A:$A,AQ$4,'Resource Annual'!$J:$J,$AL7)</f>
        <v>472.75480651855497</v>
      </c>
      <c r="AR7" s="15">
        <f>SUMIFS('Resource Annual'!$O:$O,'Resource Annual'!$D:$D,$AL$2,'Resource Annual'!$A:$A,AR$4,'Resource Annual'!$J:$J,$AL7)</f>
        <v>0</v>
      </c>
      <c r="AS7" s="15">
        <f>SUMIFS('Resource Annual'!$O:$O,'Resource Annual'!$D:$D,$AL$2,'Resource Annual'!$A:$A,AS$4,'Resource Annual'!$J:$J,$AL7)</f>
        <v>0</v>
      </c>
      <c r="AT7" s="15">
        <f>SUMIFS('Resource Annual'!$O:$O,'Resource Annual'!$D:$D,$AL$2,'Resource Annual'!$A:$A,AT$4,'Resource Annual'!$J:$J,$AL7)</f>
        <v>0</v>
      </c>
      <c r="AU7" s="15">
        <f>SUMIFS('Resource Annual'!$O:$O,'Resource Annual'!$D:$D,$AL$2,'Resource Annual'!$A:$A,AU$4,'Resource Annual'!$J:$J,$AL7)</f>
        <v>0</v>
      </c>
      <c r="AV7" s="15">
        <f>SUMIFS('Resource Annual'!$O:$O,'Resource Annual'!$D:$D,$AL$2,'Resource Annual'!$A:$A,AV$4,'Resource Annual'!$J:$J,$AL7)</f>
        <v>641.98740577697799</v>
      </c>
      <c r="AW7" s="15">
        <f>SUMIFS('Resource Annual'!$O:$O,'Resource Annual'!$D:$D,$AL$2,'Resource Annual'!$A:$A,AW$4,'Resource Annual'!$J:$J,$AL7)</f>
        <v>0</v>
      </c>
      <c r="AX7" s="15">
        <f t="shared" si="0"/>
        <v>2280.969831943512</v>
      </c>
      <c r="AY7" s="15">
        <f t="shared" si="1"/>
        <v>2280.969831943512</v>
      </c>
      <c r="AZ7" s="36">
        <f>SUMIFS('Area Annual'!$N:$N,'Area Annual'!$A:$A,$AL$2,'Area Annual'!$E:$E,$AL7,'Area Annual'!$D:$D,"KPCO")</f>
        <v>70.578378677368207</v>
      </c>
      <c r="BA7" s="36">
        <f>SUMIFS('Area Annual'!$O:$O,'Area Annual'!$A:$A,$AL$2,'Area Annual'!$E:$E,$AL7,'Area Annual'!$D:$D,"KPCO")</f>
        <v>2351.5482106208801</v>
      </c>
      <c r="BB7" s="36"/>
      <c r="BD7" s="15">
        <f>SUMIFS('Resource Annual'!$L:$L,'Resource Annual'!$D:$D,$AL$2,'Resource Annual'!$B:$B,BD$4,'Resource Annual'!$J:$J,$AL7)</f>
        <v>0</v>
      </c>
      <c r="BE7" s="15">
        <f>SUMIFS('Resource Annual'!$L:$L,'Resource Annual'!$D:$D,$AL$2,'Resource Annual'!$B:$B,BE$4,'Resource Annual'!$J:$J,$AL7)</f>
        <v>780</v>
      </c>
      <c r="BF7" s="15">
        <f>SUMIFS('Resource Annual'!$L:$L,'Resource Annual'!$D:$D,$AL$2,'Resource Annual'!$B:$B,BF$4,'Resource Annual'!$J:$J,$AL7)</f>
        <v>295</v>
      </c>
      <c r="BG7" s="15">
        <f>SUMIFS('Resource Annual'!$L:$L,'Resource Annual'!$D:$D,$AL$2,'Resource Annual'!$B:$B,BG$4,'Resource Annual'!$J:$J,$AL7)</f>
        <v>0</v>
      </c>
      <c r="BH7" s="15">
        <f>SUMIFS('Resource Annual'!$L:$L,'Resource Annual'!$D:$D,$AL$2,'Resource Annual'!$B:$B,BH$4,'Resource Annual'!$J:$J,$AL7)</f>
        <v>0</v>
      </c>
      <c r="BI7" s="15">
        <f>SUMIFS('Resource Annual'!$L:$L,'Resource Annual'!$D:$D,$AL$2,'Resource Annual'!$B:$B,BI$4,'Resource Annual'!$J:$J,$AL7)</f>
        <v>0</v>
      </c>
      <c r="BJ7" s="15">
        <f>SUMIFS('Resource Annual'!$L:$L,'Resource Annual'!$D:$D,$AL$2,'Resource Annual'!$B:$B,BJ$4,'Resource Annual'!$J:$J,$AL7)</f>
        <v>0</v>
      </c>
      <c r="BK7" s="15">
        <f>SUMIFS('Resource Annual'!$L:$L,'Resource Annual'!$D:$D,$AL$2,'Resource Annual'!$B:$B,BK$4,'Resource Annual'!$J:$J,$AL7)</f>
        <v>0</v>
      </c>
      <c r="BL7" s="15">
        <f>SUMIFS('Resource Annual'!$L:$L,'Resource Annual'!$D:$D,$AL$2,'Resource Annual'!$B:$B,BL$4,'Resource Annual'!$J:$J,$AL7)</f>
        <v>0</v>
      </c>
      <c r="BM7" s="15">
        <f>SUMIFS('Resource Annual'!$L:$L,'Resource Annual'!$D:$D,$AL$2,'Resource Annual'!$B:$B,BM$4,'Resource Annual'!$J:$J,$AL7)</f>
        <v>200</v>
      </c>
      <c r="BN7" s="15">
        <f>SUMIFS('Resource Annual'!$L:$L,'Resource Annual'!$D:$D,$AL$2,'Resource Annual'!$B:$B,BN$4,'Resource Annual'!$J:$J,$AL7)</f>
        <v>0</v>
      </c>
      <c r="BO7" s="15">
        <f>SUMIFS('Resource Annual'!$L:$L,'Resource Annual'!$D:$D,$AL$2,'Resource Annual'!$B:$B,BO$4,'Resource Annual'!$J:$J,$AL7)</f>
        <v>0</v>
      </c>
      <c r="BQ7" s="15">
        <f>SUMIFS('Resource Annual'!$M:$M,'Resource Annual'!$D:$D,$AL$2,'Resource Annual'!$B:$B,BQ$4,'Resource Annual'!$J:$J,$AL7)</f>
        <v>0</v>
      </c>
      <c r="BR7" s="15">
        <f>SUMIFS('Resource Annual'!$M:$M,'Resource Annual'!$D:$D,$AL$2,'Resource Annual'!$B:$B,BR$4,'Resource Annual'!$J:$J,$AL7)</f>
        <v>780</v>
      </c>
      <c r="BS7" s="15">
        <f>SUMIFS('Resource Annual'!$M:$M,'Resource Annual'!$D:$D,$AL$2,'Resource Annual'!$B:$B,BS$4,'Resource Annual'!$J:$J,$AL7)</f>
        <v>295</v>
      </c>
      <c r="BT7" s="15">
        <f>SUMIFS('Resource Annual'!$M:$M,'Resource Annual'!$D:$D,$AL$2,'Resource Annual'!$B:$B,BT$4,'Resource Annual'!$J:$J,$AL7)</f>
        <v>0</v>
      </c>
      <c r="BU7" s="15">
        <f>SUMIFS('Resource Annual'!$M:$M,'Resource Annual'!$D:$D,$AL$2,'Resource Annual'!$B:$B,BU$4,'Resource Annual'!$J:$J,$AL7)</f>
        <v>0</v>
      </c>
      <c r="BV7" s="15">
        <f>SUMIFS('Resource Annual'!$M:$M,'Resource Annual'!$D:$D,$AL$2,'Resource Annual'!$B:$B,BV$4,'Resource Annual'!$J:$J,$AL7)</f>
        <v>0</v>
      </c>
      <c r="BW7" s="15">
        <f>SUMIFS('Resource Annual'!$M:$M,'Resource Annual'!$D:$D,$AL$2,'Resource Annual'!$B:$B,BW$4,'Resource Annual'!$J:$J,$AL7)</f>
        <v>0</v>
      </c>
      <c r="BX7" s="15">
        <f>SUMIFS('Resource Annual'!$M:$M,'Resource Annual'!$D:$D,$AL$2,'Resource Annual'!$B:$B,BX$4,'Resource Annual'!$J:$J,$AL7)</f>
        <v>0</v>
      </c>
      <c r="BY7" s="15">
        <f>SUMIFS('Resource Annual'!$M:$M,'Resource Annual'!$D:$D,$AL$2,'Resource Annual'!$B:$B,BY$4,'Resource Annual'!$J:$J,$AL7)</f>
        <v>20</v>
      </c>
      <c r="BZ7" s="15">
        <f>SUMIFS('Resource Annual'!$M:$M,'Resource Annual'!$D:$D,$AL$2,'Resource Annual'!$B:$B,BZ$4,'Resource Annual'!$J:$J,$AL7)</f>
        <v>0</v>
      </c>
      <c r="CA7" s="15">
        <f>SUMIFS('Resource Annual'!$M:$M,'Resource Annual'!$D:$D,$AL$2,'Resource Annual'!$B:$B,CA$4,'Resource Annual'!$J:$J,$AL7)</f>
        <v>0</v>
      </c>
    </row>
    <row r="8" spans="2:81" ht="16.5" x14ac:dyDescent="0.5">
      <c r="AL8">
        <v>2024</v>
      </c>
      <c r="AM8" s="15">
        <f>SUMIFS('Area Annual'!F:F,'Area Annual'!E:E,AL8,'Area Annual'!A:A,$AL$2)</f>
        <v>919.35418701171898</v>
      </c>
      <c r="AN8" s="15">
        <f>SUMIFS('Area Annual'!M:M,'Area Annual'!A:A,$AL$2,'Area Annual'!E:E,AL8)</f>
        <v>5586.3847961425799</v>
      </c>
      <c r="AO8" s="15">
        <f>SUMIFS('Resource Annual'!$O:$O,'Resource Annual'!$D:$D,$AL$2,'Resource Annual'!$A:$A,AO$4,'Resource Annual'!$J:$J,$AL8)</f>
        <v>0</v>
      </c>
      <c r="AP8" s="15">
        <f>SUMIFS('Resource Annual'!$O:$O,'Resource Annual'!$D:$D,$AL$2,'Resource Annual'!$A:$A,AP$4,'Resource Annual'!$J:$J,$AL8)</f>
        <v>2287.1534233093298</v>
      </c>
      <c r="AQ8" s="15">
        <f>SUMIFS('Resource Annual'!$O:$O,'Resource Annual'!$D:$D,$AL$2,'Resource Annual'!$A:$A,AQ$4,'Resource Annual'!$J:$J,$AL8)</f>
        <v>472.754829406738</v>
      </c>
      <c r="AR8" s="15">
        <f>SUMIFS('Resource Annual'!$O:$O,'Resource Annual'!$D:$D,$AL$2,'Resource Annual'!$A:$A,AR$4,'Resource Annual'!$J:$J,$AL8)</f>
        <v>0</v>
      </c>
      <c r="AS8" s="15">
        <f>SUMIFS('Resource Annual'!$O:$O,'Resource Annual'!$D:$D,$AL$2,'Resource Annual'!$A:$A,AS$4,'Resource Annual'!$J:$J,$AL8)</f>
        <v>0</v>
      </c>
      <c r="AT8" s="15">
        <f>SUMIFS('Resource Annual'!$O:$O,'Resource Annual'!$D:$D,$AL$2,'Resource Annual'!$A:$A,AT$4,'Resource Annual'!$J:$J,$AL8)</f>
        <v>0</v>
      </c>
      <c r="AU8" s="15">
        <f>SUMIFS('Resource Annual'!$O:$O,'Resource Annual'!$D:$D,$AL$2,'Resource Annual'!$A:$A,AU$4,'Resource Annual'!$J:$J,$AL8)</f>
        <v>0</v>
      </c>
      <c r="AV8" s="15">
        <f>SUMIFS('Resource Annual'!$O:$O,'Resource Annual'!$D:$D,$AL$2,'Resource Annual'!$A:$A,AV$4,'Resource Annual'!$J:$J,$AL8)</f>
        <v>646.59901046752896</v>
      </c>
      <c r="AW8" s="15">
        <f>SUMIFS('Resource Annual'!$O:$O,'Resource Annual'!$D:$D,$AL$2,'Resource Annual'!$A:$A,AW$4,'Resource Annual'!$J:$J,$AL8)</f>
        <v>0</v>
      </c>
      <c r="AX8" s="15">
        <f t="shared" si="0"/>
        <v>2179.8780188560477</v>
      </c>
      <c r="AY8" s="15">
        <f t="shared" si="1"/>
        <v>2179.8780188560477</v>
      </c>
      <c r="AZ8" s="36">
        <f>SUMIFS('Area Annual'!$N:$N,'Area Annual'!$A:$A,$AL$2,'Area Annual'!$E:$E,$AL8,'Area Annual'!$D:$D,"KPCO")</f>
        <v>81.3635870814323</v>
      </c>
      <c r="BA8" s="36">
        <f>SUMIFS('Area Annual'!$O:$O,'Area Annual'!$A:$A,$AL$2,'Area Annual'!$E:$E,$AL8,'Area Annual'!$D:$D,"KPCO")</f>
        <v>2261.24160593748</v>
      </c>
      <c r="BB8" s="36"/>
      <c r="BD8" s="15">
        <f>SUMIFS('Resource Annual'!$L:$L,'Resource Annual'!$D:$D,$AL$2,'Resource Annual'!$B:$B,BD$4,'Resource Annual'!$J:$J,$AL8)</f>
        <v>0</v>
      </c>
      <c r="BE8" s="15">
        <f>SUMIFS('Resource Annual'!$L:$L,'Resource Annual'!$D:$D,$AL$2,'Resource Annual'!$B:$B,BE$4,'Resource Annual'!$J:$J,$AL8)</f>
        <v>780</v>
      </c>
      <c r="BF8" s="15">
        <f>SUMIFS('Resource Annual'!$L:$L,'Resource Annual'!$D:$D,$AL$2,'Resource Annual'!$B:$B,BF$4,'Resource Annual'!$J:$J,$AL8)</f>
        <v>295</v>
      </c>
      <c r="BG8" s="15">
        <f>SUMIFS('Resource Annual'!$L:$L,'Resource Annual'!$D:$D,$AL$2,'Resource Annual'!$B:$B,BG$4,'Resource Annual'!$J:$J,$AL8)</f>
        <v>0</v>
      </c>
      <c r="BH8" s="15">
        <f>SUMIFS('Resource Annual'!$L:$L,'Resource Annual'!$D:$D,$AL$2,'Resource Annual'!$B:$B,BH$4,'Resource Annual'!$J:$J,$AL8)</f>
        <v>0</v>
      </c>
      <c r="BI8" s="15">
        <f>SUMIFS('Resource Annual'!$L:$L,'Resource Annual'!$D:$D,$AL$2,'Resource Annual'!$B:$B,BI$4,'Resource Annual'!$J:$J,$AL8)</f>
        <v>0</v>
      </c>
      <c r="BJ8" s="15">
        <f>SUMIFS('Resource Annual'!$L:$L,'Resource Annual'!$D:$D,$AL$2,'Resource Annual'!$B:$B,BJ$4,'Resource Annual'!$J:$J,$AL8)</f>
        <v>0</v>
      </c>
      <c r="BK8" s="15">
        <f>SUMIFS('Resource Annual'!$L:$L,'Resource Annual'!$D:$D,$AL$2,'Resource Annual'!$B:$B,BK$4,'Resource Annual'!$J:$J,$AL8)</f>
        <v>0</v>
      </c>
      <c r="BL8" s="15">
        <f>SUMIFS('Resource Annual'!$L:$L,'Resource Annual'!$D:$D,$AL$2,'Resource Annual'!$B:$B,BL$4,'Resource Annual'!$J:$J,$AL8)</f>
        <v>0</v>
      </c>
      <c r="BM8" s="15">
        <f>SUMIFS('Resource Annual'!$L:$L,'Resource Annual'!$D:$D,$AL$2,'Resource Annual'!$B:$B,BM$4,'Resource Annual'!$J:$J,$AL8)</f>
        <v>200</v>
      </c>
      <c r="BN8" s="15">
        <f>SUMIFS('Resource Annual'!$L:$L,'Resource Annual'!$D:$D,$AL$2,'Resource Annual'!$B:$B,BN$4,'Resource Annual'!$J:$J,$AL8)</f>
        <v>0</v>
      </c>
      <c r="BO8" s="15">
        <f>SUMIFS('Resource Annual'!$L:$L,'Resource Annual'!$D:$D,$AL$2,'Resource Annual'!$B:$B,BO$4,'Resource Annual'!$J:$J,$AL8)</f>
        <v>0</v>
      </c>
      <c r="BQ8" s="15">
        <f>SUMIFS('Resource Annual'!$M:$M,'Resource Annual'!$D:$D,$AL$2,'Resource Annual'!$B:$B,BQ$4,'Resource Annual'!$J:$J,$AL8)</f>
        <v>0</v>
      </c>
      <c r="BR8" s="15">
        <f>SUMIFS('Resource Annual'!$M:$M,'Resource Annual'!$D:$D,$AL$2,'Resource Annual'!$B:$B,BR$4,'Resource Annual'!$J:$J,$AL8)</f>
        <v>780</v>
      </c>
      <c r="BS8" s="15">
        <f>SUMIFS('Resource Annual'!$M:$M,'Resource Annual'!$D:$D,$AL$2,'Resource Annual'!$B:$B,BS$4,'Resource Annual'!$J:$J,$AL8)</f>
        <v>295</v>
      </c>
      <c r="BT8" s="15">
        <f>SUMIFS('Resource Annual'!$M:$M,'Resource Annual'!$D:$D,$AL$2,'Resource Annual'!$B:$B,BT$4,'Resource Annual'!$J:$J,$AL8)</f>
        <v>0</v>
      </c>
      <c r="BU8" s="15">
        <f>SUMIFS('Resource Annual'!$M:$M,'Resource Annual'!$D:$D,$AL$2,'Resource Annual'!$B:$B,BU$4,'Resource Annual'!$J:$J,$AL8)</f>
        <v>0</v>
      </c>
      <c r="BV8" s="15">
        <f>SUMIFS('Resource Annual'!$M:$M,'Resource Annual'!$D:$D,$AL$2,'Resource Annual'!$B:$B,BV$4,'Resource Annual'!$J:$J,$AL8)</f>
        <v>0</v>
      </c>
      <c r="BW8" s="15">
        <f>SUMIFS('Resource Annual'!$M:$M,'Resource Annual'!$D:$D,$AL$2,'Resource Annual'!$B:$B,BW$4,'Resource Annual'!$J:$J,$AL8)</f>
        <v>0</v>
      </c>
      <c r="BX8" s="15">
        <f>SUMIFS('Resource Annual'!$M:$M,'Resource Annual'!$D:$D,$AL$2,'Resource Annual'!$B:$B,BX$4,'Resource Annual'!$J:$J,$AL8)</f>
        <v>0</v>
      </c>
      <c r="BY8" s="15">
        <f>SUMIFS('Resource Annual'!$M:$M,'Resource Annual'!$D:$D,$AL$2,'Resource Annual'!$B:$B,BY$4,'Resource Annual'!$J:$J,$AL8)</f>
        <v>20</v>
      </c>
      <c r="BZ8" s="15">
        <f>SUMIFS('Resource Annual'!$M:$M,'Resource Annual'!$D:$D,$AL$2,'Resource Annual'!$B:$B,BZ$4,'Resource Annual'!$J:$J,$AL8)</f>
        <v>0</v>
      </c>
      <c r="CA8" s="15">
        <f>SUMIFS('Resource Annual'!$M:$M,'Resource Annual'!$D:$D,$AL$2,'Resource Annual'!$B:$B,CA$4,'Resource Annual'!$J:$J,$AL8)</f>
        <v>0</v>
      </c>
    </row>
    <row r="9" spans="2:81" ht="16.5" x14ac:dyDescent="0.5">
      <c r="AL9">
        <v>2025</v>
      </c>
      <c r="AM9" s="15">
        <f>SUMIFS('Area Annual'!F:F,'Area Annual'!E:E,AL9,'Area Annual'!A:A,$AL$2)</f>
        <v>917.29052734375</v>
      </c>
      <c r="AN9" s="15">
        <f>SUMIFS('Area Annual'!M:M,'Area Annual'!A:A,$AL$2,'Area Annual'!E:E,AL9)</f>
        <v>5566.330078125</v>
      </c>
      <c r="AO9" s="15">
        <f>SUMIFS('Resource Annual'!$O:$O,'Resource Annual'!$D:$D,$AL$2,'Resource Annual'!$A:$A,AO$4,'Resource Annual'!$J:$J,$AL9)</f>
        <v>0</v>
      </c>
      <c r="AP9" s="15">
        <f>SUMIFS('Resource Annual'!$O:$O,'Resource Annual'!$D:$D,$AL$2,'Resource Annual'!$A:$A,AP$4,'Resource Annual'!$J:$J,$AL9)</f>
        <v>2469.39501571655</v>
      </c>
      <c r="AQ9" s="15">
        <f>SUMIFS('Resource Annual'!$O:$O,'Resource Annual'!$D:$D,$AL$2,'Resource Annual'!$A:$A,AQ$4,'Resource Annual'!$J:$J,$AL9)</f>
        <v>286.25521087646501</v>
      </c>
      <c r="AR9" s="15">
        <f>SUMIFS('Resource Annual'!$O:$O,'Resource Annual'!$D:$D,$AL$2,'Resource Annual'!$A:$A,AR$4,'Resource Annual'!$J:$J,$AL9)</f>
        <v>0</v>
      </c>
      <c r="AS9" s="15">
        <f>SUMIFS('Resource Annual'!$O:$O,'Resource Annual'!$D:$D,$AL$2,'Resource Annual'!$A:$A,AS$4,'Resource Annual'!$J:$J,$AL9)</f>
        <v>0</v>
      </c>
      <c r="AT9" s="15">
        <f>SUMIFS('Resource Annual'!$O:$O,'Resource Annual'!$D:$D,$AL$2,'Resource Annual'!$A:$A,AT$4,'Resource Annual'!$J:$J,$AL9)</f>
        <v>0</v>
      </c>
      <c r="AU9" s="15">
        <f>SUMIFS('Resource Annual'!$O:$O,'Resource Annual'!$D:$D,$AL$2,'Resource Annual'!$A:$A,AU$4,'Resource Annual'!$J:$J,$AL9)</f>
        <v>0</v>
      </c>
      <c r="AV9" s="15">
        <f>SUMIFS('Resource Annual'!$O:$O,'Resource Annual'!$D:$D,$AL$2,'Resource Annual'!$A:$A,AV$4,'Resource Annual'!$J:$J,$AL9)</f>
        <v>1287.444187164306</v>
      </c>
      <c r="AW9" s="15">
        <f>SUMIFS('Resource Annual'!$O:$O,'Resource Annual'!$D:$D,$AL$2,'Resource Annual'!$A:$A,AW$4,'Resource Annual'!$J:$J,$AL9)</f>
        <v>0</v>
      </c>
      <c r="AX9" s="15">
        <f t="shared" si="0"/>
        <v>1523.2363395690888</v>
      </c>
      <c r="AY9" s="15">
        <f t="shared" si="1"/>
        <v>1523.2363395690888</v>
      </c>
      <c r="AZ9" s="36">
        <f>SUMIFS('Area Annual'!$N:$N,'Area Annual'!$A:$A,$AL$2,'Area Annual'!$E:$E,$AL9,'Area Annual'!$D:$D,"KPCO")</f>
        <v>162.58214932680099</v>
      </c>
      <c r="BA9" s="36">
        <f>SUMIFS('Area Annual'!$O:$O,'Area Annual'!$A:$A,$AL$2,'Area Annual'!$E:$E,$AL9,'Area Annual'!$D:$D,"KPCO")</f>
        <v>1685.8184888958899</v>
      </c>
      <c r="BB9" s="36"/>
      <c r="BD9" s="15">
        <f>SUMIFS('Resource Annual'!$L:$L,'Resource Annual'!$D:$D,$AL$2,'Resource Annual'!$B:$B,BD$4,'Resource Annual'!$J:$J,$AL9)</f>
        <v>0</v>
      </c>
      <c r="BE9" s="15">
        <f>SUMIFS('Resource Annual'!$L:$L,'Resource Annual'!$D:$D,$AL$2,'Resource Annual'!$B:$B,BE$4,'Resource Annual'!$J:$J,$AL9)</f>
        <v>780</v>
      </c>
      <c r="BF9" s="15">
        <f>SUMIFS('Resource Annual'!$L:$L,'Resource Annual'!$D:$D,$AL$2,'Resource Annual'!$B:$B,BF$4,'Resource Annual'!$J:$J,$AL9)</f>
        <v>295</v>
      </c>
      <c r="BG9" s="15">
        <f>SUMIFS('Resource Annual'!$L:$L,'Resource Annual'!$D:$D,$AL$2,'Resource Annual'!$B:$B,BG$4,'Resource Annual'!$J:$J,$AL9)</f>
        <v>0</v>
      </c>
      <c r="BH9" s="15">
        <f>SUMIFS('Resource Annual'!$L:$L,'Resource Annual'!$D:$D,$AL$2,'Resource Annual'!$B:$B,BH$4,'Resource Annual'!$J:$J,$AL9)</f>
        <v>0</v>
      </c>
      <c r="BI9" s="15">
        <f>SUMIFS('Resource Annual'!$L:$L,'Resource Annual'!$D:$D,$AL$2,'Resource Annual'!$B:$B,BI$4,'Resource Annual'!$J:$J,$AL9)</f>
        <v>0</v>
      </c>
      <c r="BJ9" s="15">
        <f>SUMIFS('Resource Annual'!$L:$L,'Resource Annual'!$D:$D,$AL$2,'Resource Annual'!$B:$B,BJ$4,'Resource Annual'!$J:$J,$AL9)</f>
        <v>0</v>
      </c>
      <c r="BK9" s="15">
        <f>SUMIFS('Resource Annual'!$L:$L,'Resource Annual'!$D:$D,$AL$2,'Resource Annual'!$B:$B,BK$4,'Resource Annual'!$J:$J,$AL9)</f>
        <v>0</v>
      </c>
      <c r="BL9" s="15">
        <f>SUMIFS('Resource Annual'!$L:$L,'Resource Annual'!$D:$D,$AL$2,'Resource Annual'!$B:$B,BL$4,'Resource Annual'!$J:$J,$AL9)</f>
        <v>0</v>
      </c>
      <c r="BM9" s="15">
        <f>SUMIFS('Resource Annual'!$L:$L,'Resource Annual'!$D:$D,$AL$2,'Resource Annual'!$B:$B,BM$4,'Resource Annual'!$J:$J,$AL9)</f>
        <v>400</v>
      </c>
      <c r="BN9" s="15">
        <f>SUMIFS('Resource Annual'!$L:$L,'Resource Annual'!$D:$D,$AL$2,'Resource Annual'!$B:$B,BN$4,'Resource Annual'!$J:$J,$AL9)</f>
        <v>0</v>
      </c>
      <c r="BO9" s="15">
        <f>SUMIFS('Resource Annual'!$L:$L,'Resource Annual'!$D:$D,$AL$2,'Resource Annual'!$B:$B,BO$4,'Resource Annual'!$J:$J,$AL9)</f>
        <v>0</v>
      </c>
      <c r="BQ9" s="15">
        <f>SUMIFS('Resource Annual'!$M:$M,'Resource Annual'!$D:$D,$AL$2,'Resource Annual'!$B:$B,BQ$4,'Resource Annual'!$J:$J,$AL9)</f>
        <v>0</v>
      </c>
      <c r="BR9" s="15">
        <f>SUMIFS('Resource Annual'!$M:$M,'Resource Annual'!$D:$D,$AL$2,'Resource Annual'!$B:$B,BR$4,'Resource Annual'!$J:$J,$AL9)</f>
        <v>780</v>
      </c>
      <c r="BS9" s="15">
        <f>SUMIFS('Resource Annual'!$M:$M,'Resource Annual'!$D:$D,$AL$2,'Resource Annual'!$B:$B,BS$4,'Resource Annual'!$J:$J,$AL9)</f>
        <v>295</v>
      </c>
      <c r="BT9" s="15">
        <f>SUMIFS('Resource Annual'!$M:$M,'Resource Annual'!$D:$D,$AL$2,'Resource Annual'!$B:$B,BT$4,'Resource Annual'!$J:$J,$AL9)</f>
        <v>0</v>
      </c>
      <c r="BU9" s="15">
        <f>SUMIFS('Resource Annual'!$M:$M,'Resource Annual'!$D:$D,$AL$2,'Resource Annual'!$B:$B,BU$4,'Resource Annual'!$J:$J,$AL9)</f>
        <v>0</v>
      </c>
      <c r="BV9" s="15">
        <f>SUMIFS('Resource Annual'!$M:$M,'Resource Annual'!$D:$D,$AL$2,'Resource Annual'!$B:$B,BV$4,'Resource Annual'!$J:$J,$AL9)</f>
        <v>0</v>
      </c>
      <c r="BW9" s="15">
        <f>SUMIFS('Resource Annual'!$M:$M,'Resource Annual'!$D:$D,$AL$2,'Resource Annual'!$B:$B,BW$4,'Resource Annual'!$J:$J,$AL9)</f>
        <v>0</v>
      </c>
      <c r="BX9" s="15">
        <f>SUMIFS('Resource Annual'!$M:$M,'Resource Annual'!$D:$D,$AL$2,'Resource Annual'!$B:$B,BX$4,'Resource Annual'!$J:$J,$AL9)</f>
        <v>0</v>
      </c>
      <c r="BY9" s="15">
        <f>SUMIFS('Resource Annual'!$M:$M,'Resource Annual'!$D:$D,$AL$2,'Resource Annual'!$B:$B,BY$4,'Resource Annual'!$J:$J,$AL9)</f>
        <v>44</v>
      </c>
      <c r="BZ9" s="15">
        <f>SUMIFS('Resource Annual'!$M:$M,'Resource Annual'!$D:$D,$AL$2,'Resource Annual'!$B:$B,BZ$4,'Resource Annual'!$J:$J,$AL9)</f>
        <v>0</v>
      </c>
      <c r="CA9" s="15">
        <f>SUMIFS('Resource Annual'!$M:$M,'Resource Annual'!$D:$D,$AL$2,'Resource Annual'!$B:$B,CA$4,'Resource Annual'!$J:$J,$AL9)</f>
        <v>0</v>
      </c>
    </row>
    <row r="10" spans="2:81" ht="16.5" x14ac:dyDescent="0.5">
      <c r="AL10">
        <v>2026</v>
      </c>
      <c r="AM10" s="15">
        <f>SUMIFS('Area Annual'!F:F,'Area Annual'!E:E,AL10,'Area Annual'!A:A,$AL$2)</f>
        <v>916.23187255859398</v>
      </c>
      <c r="AN10" s="15">
        <f>SUMIFS('Area Annual'!M:M,'Area Annual'!A:A,$AL$2,'Area Annual'!E:E,AL10)</f>
        <v>5567.2893066406295</v>
      </c>
      <c r="AO10" s="15">
        <f>SUMIFS('Resource Annual'!$O:$O,'Resource Annual'!$D:$D,$AL$2,'Resource Annual'!$A:$A,AO$4,'Resource Annual'!$J:$J,$AL10)</f>
        <v>0</v>
      </c>
      <c r="AP10" s="15">
        <f>SUMIFS('Resource Annual'!$O:$O,'Resource Annual'!$D:$D,$AL$2,'Resource Annual'!$A:$A,AP$4,'Resource Annual'!$J:$J,$AL10)</f>
        <v>2471.3659210205096</v>
      </c>
      <c r="AQ10" s="15">
        <f>SUMIFS('Resource Annual'!$O:$O,'Resource Annual'!$D:$D,$AL$2,'Resource Annual'!$A:$A,AQ$4,'Resource Annual'!$J:$J,$AL10)</f>
        <v>190.83682250976599</v>
      </c>
      <c r="AR10" s="15">
        <f>SUMIFS('Resource Annual'!$O:$O,'Resource Annual'!$D:$D,$AL$2,'Resource Annual'!$A:$A,AR$4,'Resource Annual'!$J:$J,$AL10)</f>
        <v>0</v>
      </c>
      <c r="AS10" s="15">
        <f>SUMIFS('Resource Annual'!$O:$O,'Resource Annual'!$D:$D,$AL$2,'Resource Annual'!$A:$A,AS$4,'Resource Annual'!$J:$J,$AL10)</f>
        <v>0</v>
      </c>
      <c r="AT10" s="15">
        <f>SUMIFS('Resource Annual'!$O:$O,'Resource Annual'!$D:$D,$AL$2,'Resource Annual'!$A:$A,AT$4,'Resource Annual'!$J:$J,$AL10)</f>
        <v>0</v>
      </c>
      <c r="AU10" s="15">
        <f>SUMIFS('Resource Annual'!$O:$O,'Resource Annual'!$D:$D,$AL$2,'Resource Annual'!$A:$A,AU$4,'Resource Annual'!$J:$J,$AL10)</f>
        <v>0</v>
      </c>
      <c r="AV10" s="15">
        <f>SUMIFS('Resource Annual'!$O:$O,'Resource Annual'!$D:$D,$AL$2,'Resource Annual'!$A:$A,AV$4,'Resource Annual'!$J:$J,$AL10)</f>
        <v>1288.237880706788</v>
      </c>
      <c r="AW10" s="15">
        <f>SUMIFS('Resource Annual'!$O:$O,'Resource Annual'!$D:$D,$AL$2,'Resource Annual'!$A:$A,AW$4,'Resource Annual'!$J:$J,$AL10)</f>
        <v>0</v>
      </c>
      <c r="AX10" s="15">
        <f t="shared" si="0"/>
        <v>1616.849193572999</v>
      </c>
      <c r="AY10" s="15">
        <f t="shared" si="1"/>
        <v>1616.849193572999</v>
      </c>
      <c r="AZ10" s="36">
        <f>SUMIFS('Area Annual'!$N:$N,'Area Annual'!$A:$A,$AL$2,'Area Annual'!$E:$E,$AL10,'Area Annual'!$D:$D,"KPCO")</f>
        <v>144.38945031166099</v>
      </c>
      <c r="BA10" s="36">
        <f>SUMIFS('Area Annual'!$O:$O,'Area Annual'!$A:$A,$AL$2,'Area Annual'!$E:$E,$AL10,'Area Annual'!$D:$D,"KPCO")</f>
        <v>1761.23864388466</v>
      </c>
      <c r="BB10" s="36"/>
      <c r="BD10" s="15">
        <f>SUMIFS('Resource Annual'!$L:$L,'Resource Annual'!$D:$D,$AL$2,'Resource Annual'!$B:$B,BD$4,'Resource Annual'!$J:$J,$AL10)</f>
        <v>0</v>
      </c>
      <c r="BE10" s="15">
        <f>SUMIFS('Resource Annual'!$L:$L,'Resource Annual'!$D:$D,$AL$2,'Resource Annual'!$B:$B,BE$4,'Resource Annual'!$J:$J,$AL10)</f>
        <v>780</v>
      </c>
      <c r="BF10" s="15">
        <f>SUMIFS('Resource Annual'!$L:$L,'Resource Annual'!$D:$D,$AL$2,'Resource Annual'!$B:$B,BF$4,'Resource Annual'!$J:$J,$AL10)</f>
        <v>295</v>
      </c>
      <c r="BG10" s="15">
        <f>SUMIFS('Resource Annual'!$L:$L,'Resource Annual'!$D:$D,$AL$2,'Resource Annual'!$B:$B,BG$4,'Resource Annual'!$J:$J,$AL10)</f>
        <v>0</v>
      </c>
      <c r="BH10" s="15">
        <f>SUMIFS('Resource Annual'!$L:$L,'Resource Annual'!$D:$D,$AL$2,'Resource Annual'!$B:$B,BH$4,'Resource Annual'!$J:$J,$AL10)</f>
        <v>0</v>
      </c>
      <c r="BI10" s="15">
        <f>SUMIFS('Resource Annual'!$L:$L,'Resource Annual'!$D:$D,$AL$2,'Resource Annual'!$B:$B,BI$4,'Resource Annual'!$J:$J,$AL10)</f>
        <v>0</v>
      </c>
      <c r="BJ10" s="15">
        <f>SUMIFS('Resource Annual'!$L:$L,'Resource Annual'!$D:$D,$AL$2,'Resource Annual'!$B:$B,BJ$4,'Resource Annual'!$J:$J,$AL10)</f>
        <v>0</v>
      </c>
      <c r="BK10" s="15">
        <f>SUMIFS('Resource Annual'!$L:$L,'Resource Annual'!$D:$D,$AL$2,'Resource Annual'!$B:$B,BK$4,'Resource Annual'!$J:$J,$AL10)</f>
        <v>0</v>
      </c>
      <c r="BL10" s="15">
        <f>SUMIFS('Resource Annual'!$L:$L,'Resource Annual'!$D:$D,$AL$2,'Resource Annual'!$B:$B,BL$4,'Resource Annual'!$J:$J,$AL10)</f>
        <v>0</v>
      </c>
      <c r="BM10" s="15">
        <f>SUMIFS('Resource Annual'!$L:$L,'Resource Annual'!$D:$D,$AL$2,'Resource Annual'!$B:$B,BM$4,'Resource Annual'!$J:$J,$AL10)</f>
        <v>400</v>
      </c>
      <c r="BN10" s="15">
        <f>SUMIFS('Resource Annual'!$L:$L,'Resource Annual'!$D:$D,$AL$2,'Resource Annual'!$B:$B,BN$4,'Resource Annual'!$J:$J,$AL10)</f>
        <v>0</v>
      </c>
      <c r="BO10" s="15">
        <f>SUMIFS('Resource Annual'!$L:$L,'Resource Annual'!$D:$D,$AL$2,'Resource Annual'!$B:$B,BO$4,'Resource Annual'!$J:$J,$AL10)</f>
        <v>0</v>
      </c>
      <c r="BQ10" s="15">
        <f>SUMIFS('Resource Annual'!$M:$M,'Resource Annual'!$D:$D,$AL$2,'Resource Annual'!$B:$B,BQ$4,'Resource Annual'!$J:$J,$AL10)</f>
        <v>0</v>
      </c>
      <c r="BR10" s="15">
        <f>SUMIFS('Resource Annual'!$M:$M,'Resource Annual'!$D:$D,$AL$2,'Resource Annual'!$B:$B,BR$4,'Resource Annual'!$J:$J,$AL10)</f>
        <v>780</v>
      </c>
      <c r="BS10" s="15">
        <f>SUMIFS('Resource Annual'!$M:$M,'Resource Annual'!$D:$D,$AL$2,'Resource Annual'!$B:$B,BS$4,'Resource Annual'!$J:$J,$AL10)</f>
        <v>295</v>
      </c>
      <c r="BT10" s="15">
        <f>SUMIFS('Resource Annual'!$M:$M,'Resource Annual'!$D:$D,$AL$2,'Resource Annual'!$B:$B,BT$4,'Resource Annual'!$J:$J,$AL10)</f>
        <v>0</v>
      </c>
      <c r="BU10" s="15">
        <f>SUMIFS('Resource Annual'!$M:$M,'Resource Annual'!$D:$D,$AL$2,'Resource Annual'!$B:$B,BU$4,'Resource Annual'!$J:$J,$AL10)</f>
        <v>0</v>
      </c>
      <c r="BV10" s="15">
        <f>SUMIFS('Resource Annual'!$M:$M,'Resource Annual'!$D:$D,$AL$2,'Resource Annual'!$B:$B,BV$4,'Resource Annual'!$J:$J,$AL10)</f>
        <v>0</v>
      </c>
      <c r="BW10" s="15">
        <f>SUMIFS('Resource Annual'!$M:$M,'Resource Annual'!$D:$D,$AL$2,'Resource Annual'!$B:$B,BW$4,'Resource Annual'!$J:$J,$AL10)</f>
        <v>0</v>
      </c>
      <c r="BX10" s="15">
        <f>SUMIFS('Resource Annual'!$M:$M,'Resource Annual'!$D:$D,$AL$2,'Resource Annual'!$B:$B,BX$4,'Resource Annual'!$J:$J,$AL10)</f>
        <v>0</v>
      </c>
      <c r="BY10" s="15">
        <f>SUMIFS('Resource Annual'!$M:$M,'Resource Annual'!$D:$D,$AL$2,'Resource Annual'!$B:$B,BY$4,'Resource Annual'!$J:$J,$AL10)</f>
        <v>44</v>
      </c>
      <c r="BZ10" s="15">
        <f>SUMIFS('Resource Annual'!$M:$M,'Resource Annual'!$D:$D,$AL$2,'Resource Annual'!$B:$B,BZ$4,'Resource Annual'!$J:$J,$AL10)</f>
        <v>0</v>
      </c>
      <c r="CA10" s="15">
        <f>SUMIFS('Resource Annual'!$M:$M,'Resource Annual'!$D:$D,$AL$2,'Resource Annual'!$B:$B,CA$4,'Resource Annual'!$J:$J,$AL10)</f>
        <v>0</v>
      </c>
    </row>
    <row r="11" spans="2:81" ht="16.5" x14ac:dyDescent="0.5">
      <c r="AL11">
        <v>2027</v>
      </c>
      <c r="AM11" s="15">
        <f>SUMIFS('Area Annual'!F:F,'Area Annual'!E:E,AL11,'Area Annual'!A:A,$AL$2)</f>
        <v>913.59979248046898</v>
      </c>
      <c r="AN11" s="15">
        <f>SUMIFS('Area Annual'!M:M,'Area Annual'!A:A,$AL$2,'Area Annual'!E:E,AL11)</f>
        <v>5562.8591613769504</v>
      </c>
      <c r="AO11" s="15">
        <f>SUMIFS('Resource Annual'!$O:$O,'Resource Annual'!$D:$D,$AL$2,'Resource Annual'!$A:$A,AO$4,'Resource Annual'!$J:$J,$AL11)</f>
        <v>0</v>
      </c>
      <c r="AP11" s="15">
        <f>SUMIFS('Resource Annual'!$O:$O,'Resource Annual'!$D:$D,$AL$2,'Resource Annual'!$A:$A,AP$4,'Resource Annual'!$J:$J,$AL11)</f>
        <v>2613.68822097779</v>
      </c>
      <c r="AQ11" s="15">
        <f>SUMIFS('Resource Annual'!$O:$O,'Resource Annual'!$D:$D,$AL$2,'Resource Annual'!$A:$A,AQ$4,'Resource Annual'!$J:$J,$AL11)</f>
        <v>190.83677673339801</v>
      </c>
      <c r="AR11" s="15">
        <f>SUMIFS('Resource Annual'!$O:$O,'Resource Annual'!$D:$D,$AL$2,'Resource Annual'!$A:$A,AR$4,'Resource Annual'!$J:$J,$AL11)</f>
        <v>0</v>
      </c>
      <c r="AS11" s="15">
        <f>SUMIFS('Resource Annual'!$O:$O,'Resource Annual'!$D:$D,$AL$2,'Resource Annual'!$A:$A,AS$4,'Resource Annual'!$J:$J,$AL11)</f>
        <v>0</v>
      </c>
      <c r="AT11" s="15">
        <f>SUMIFS('Resource Annual'!$O:$O,'Resource Annual'!$D:$D,$AL$2,'Resource Annual'!$A:$A,AT$4,'Resource Annual'!$J:$J,$AL11)</f>
        <v>0</v>
      </c>
      <c r="AU11" s="15">
        <f>SUMIFS('Resource Annual'!$O:$O,'Resource Annual'!$D:$D,$AL$2,'Resource Annual'!$A:$A,AU$4,'Resource Annual'!$J:$J,$AL11)</f>
        <v>0</v>
      </c>
      <c r="AV11" s="15">
        <f>SUMIFS('Resource Annual'!$O:$O,'Resource Annual'!$D:$D,$AL$2,'Resource Annual'!$A:$A,AV$4,'Resource Annual'!$J:$J,$AL11)</f>
        <v>1286.164562225342</v>
      </c>
      <c r="AW11" s="15">
        <f>SUMIFS('Resource Annual'!$O:$O,'Resource Annual'!$D:$D,$AL$2,'Resource Annual'!$A:$A,AW$4,'Resource Annual'!$J:$J,$AL11)</f>
        <v>0</v>
      </c>
      <c r="AX11" s="15">
        <f t="shared" si="0"/>
        <v>1472.17067909241</v>
      </c>
      <c r="AY11" s="15">
        <f t="shared" si="1"/>
        <v>1472.17067909241</v>
      </c>
      <c r="AZ11" s="36">
        <f>SUMIFS('Area Annual'!$N:$N,'Area Annual'!$A:$A,$AL$2,'Area Annual'!$E:$E,$AL11,'Area Annual'!$D:$D,"KPCO")</f>
        <v>153.98258420824999</v>
      </c>
      <c r="BA11" s="36">
        <f>SUMIFS('Area Annual'!$O:$O,'Area Annual'!$A:$A,$AL$2,'Area Annual'!$E:$E,$AL11,'Area Annual'!$D:$D,"KPCO")</f>
        <v>1626.15326330066</v>
      </c>
      <c r="BB11" s="36"/>
      <c r="BD11" s="15">
        <f>SUMIFS('Resource Annual'!$L:$L,'Resource Annual'!$D:$D,$AL$2,'Resource Annual'!$B:$B,BD$4,'Resource Annual'!$J:$J,$AL11)</f>
        <v>0</v>
      </c>
      <c r="BE11" s="15">
        <f>SUMIFS('Resource Annual'!$L:$L,'Resource Annual'!$D:$D,$AL$2,'Resource Annual'!$B:$B,BE$4,'Resource Annual'!$J:$J,$AL11)</f>
        <v>780</v>
      </c>
      <c r="BF11" s="15">
        <f>SUMIFS('Resource Annual'!$L:$L,'Resource Annual'!$D:$D,$AL$2,'Resource Annual'!$B:$B,BF$4,'Resource Annual'!$J:$J,$AL11)</f>
        <v>295</v>
      </c>
      <c r="BG11" s="15">
        <f>SUMIFS('Resource Annual'!$L:$L,'Resource Annual'!$D:$D,$AL$2,'Resource Annual'!$B:$B,BG$4,'Resource Annual'!$J:$J,$AL11)</f>
        <v>0</v>
      </c>
      <c r="BH11" s="15">
        <f>SUMIFS('Resource Annual'!$L:$L,'Resource Annual'!$D:$D,$AL$2,'Resource Annual'!$B:$B,BH$4,'Resource Annual'!$J:$J,$AL11)</f>
        <v>0</v>
      </c>
      <c r="BI11" s="15">
        <f>SUMIFS('Resource Annual'!$L:$L,'Resource Annual'!$D:$D,$AL$2,'Resource Annual'!$B:$B,BI$4,'Resource Annual'!$J:$J,$AL11)</f>
        <v>0</v>
      </c>
      <c r="BJ11" s="15">
        <f>SUMIFS('Resource Annual'!$L:$L,'Resource Annual'!$D:$D,$AL$2,'Resource Annual'!$B:$B,BJ$4,'Resource Annual'!$J:$J,$AL11)</f>
        <v>0</v>
      </c>
      <c r="BK11" s="15">
        <f>SUMIFS('Resource Annual'!$L:$L,'Resource Annual'!$D:$D,$AL$2,'Resource Annual'!$B:$B,BK$4,'Resource Annual'!$J:$J,$AL11)</f>
        <v>0</v>
      </c>
      <c r="BL11" s="15">
        <f>SUMIFS('Resource Annual'!$L:$L,'Resource Annual'!$D:$D,$AL$2,'Resource Annual'!$B:$B,BL$4,'Resource Annual'!$J:$J,$AL11)</f>
        <v>0</v>
      </c>
      <c r="BM11" s="15">
        <f>SUMIFS('Resource Annual'!$L:$L,'Resource Annual'!$D:$D,$AL$2,'Resource Annual'!$B:$B,BM$4,'Resource Annual'!$J:$J,$AL11)</f>
        <v>400</v>
      </c>
      <c r="BN11" s="15">
        <f>SUMIFS('Resource Annual'!$L:$L,'Resource Annual'!$D:$D,$AL$2,'Resource Annual'!$B:$B,BN$4,'Resource Annual'!$J:$J,$AL11)</f>
        <v>0</v>
      </c>
      <c r="BO11" s="15">
        <f>SUMIFS('Resource Annual'!$L:$L,'Resource Annual'!$D:$D,$AL$2,'Resource Annual'!$B:$B,BO$4,'Resource Annual'!$J:$J,$AL11)</f>
        <v>0</v>
      </c>
      <c r="BQ11" s="15">
        <f>SUMIFS('Resource Annual'!$M:$M,'Resource Annual'!$D:$D,$AL$2,'Resource Annual'!$B:$B,BQ$4,'Resource Annual'!$J:$J,$AL11)</f>
        <v>0</v>
      </c>
      <c r="BR11" s="15">
        <f>SUMIFS('Resource Annual'!$M:$M,'Resource Annual'!$D:$D,$AL$2,'Resource Annual'!$B:$B,BR$4,'Resource Annual'!$J:$J,$AL11)</f>
        <v>780</v>
      </c>
      <c r="BS11" s="15">
        <f>SUMIFS('Resource Annual'!$M:$M,'Resource Annual'!$D:$D,$AL$2,'Resource Annual'!$B:$B,BS$4,'Resource Annual'!$J:$J,$AL11)</f>
        <v>295</v>
      </c>
      <c r="BT11" s="15">
        <f>SUMIFS('Resource Annual'!$M:$M,'Resource Annual'!$D:$D,$AL$2,'Resource Annual'!$B:$B,BT$4,'Resource Annual'!$J:$J,$AL11)</f>
        <v>0</v>
      </c>
      <c r="BU11" s="15">
        <f>SUMIFS('Resource Annual'!$M:$M,'Resource Annual'!$D:$D,$AL$2,'Resource Annual'!$B:$B,BU$4,'Resource Annual'!$J:$J,$AL11)</f>
        <v>0</v>
      </c>
      <c r="BV11" s="15">
        <f>SUMIFS('Resource Annual'!$M:$M,'Resource Annual'!$D:$D,$AL$2,'Resource Annual'!$B:$B,BV$4,'Resource Annual'!$J:$J,$AL11)</f>
        <v>0</v>
      </c>
      <c r="BW11" s="15">
        <f>SUMIFS('Resource Annual'!$M:$M,'Resource Annual'!$D:$D,$AL$2,'Resource Annual'!$B:$B,BW$4,'Resource Annual'!$J:$J,$AL11)</f>
        <v>0</v>
      </c>
      <c r="BX11" s="15">
        <f>SUMIFS('Resource Annual'!$M:$M,'Resource Annual'!$D:$D,$AL$2,'Resource Annual'!$B:$B,BX$4,'Resource Annual'!$J:$J,$AL11)</f>
        <v>0</v>
      </c>
      <c r="BY11" s="15">
        <f>SUMIFS('Resource Annual'!$M:$M,'Resource Annual'!$D:$D,$AL$2,'Resource Annual'!$B:$B,BY$4,'Resource Annual'!$J:$J,$AL11)</f>
        <v>44</v>
      </c>
      <c r="BZ11" s="15">
        <f>SUMIFS('Resource Annual'!$M:$M,'Resource Annual'!$D:$D,$AL$2,'Resource Annual'!$B:$B,BZ$4,'Resource Annual'!$J:$J,$AL11)</f>
        <v>0</v>
      </c>
      <c r="CA11" s="15">
        <f>SUMIFS('Resource Annual'!$M:$M,'Resource Annual'!$D:$D,$AL$2,'Resource Annual'!$B:$B,CA$4,'Resource Annual'!$J:$J,$AL11)</f>
        <v>0</v>
      </c>
    </row>
    <row r="12" spans="2:81" ht="16.5" x14ac:dyDescent="0.5">
      <c r="AL12">
        <v>2028</v>
      </c>
      <c r="AM12" s="15">
        <f>SUMIFS('Area Annual'!F:F,'Area Annual'!E:E,AL12,'Area Annual'!A:A,$AL$2)</f>
        <v>909.01287841796898</v>
      </c>
      <c r="AN12" s="15">
        <f>SUMIFS('Area Annual'!M:M,'Area Annual'!A:A,$AL$2,'Area Annual'!E:E,AL12)</f>
        <v>5561.5941162109402</v>
      </c>
      <c r="AO12" s="15">
        <f>SUMIFS('Resource Annual'!$O:$O,'Resource Annual'!$D:$D,$AL$2,'Resource Annual'!$A:$A,AO$4,'Resource Annual'!$J:$J,$AL12)</f>
        <v>0</v>
      </c>
      <c r="AP12" s="15">
        <f>SUMIFS('Resource Annual'!$O:$O,'Resource Annual'!$D:$D,$AL$2,'Resource Annual'!$A:$A,AP$4,'Resource Annual'!$J:$J,$AL12)</f>
        <v>2075.8998107910102</v>
      </c>
      <c r="AQ12" s="15">
        <f>SUMIFS('Resource Annual'!$O:$O,'Resource Annual'!$D:$D,$AL$2,'Resource Annual'!$A:$A,AQ$4,'Resource Annual'!$J:$J,$AL12)</f>
        <v>190.83682250976599</v>
      </c>
      <c r="AR12" s="15">
        <f>SUMIFS('Resource Annual'!$O:$O,'Resource Annual'!$D:$D,$AL$2,'Resource Annual'!$A:$A,AR$4,'Resource Annual'!$J:$J,$AL12)</f>
        <v>0</v>
      </c>
      <c r="AS12" s="15">
        <f>SUMIFS('Resource Annual'!$O:$O,'Resource Annual'!$D:$D,$AL$2,'Resource Annual'!$A:$A,AS$4,'Resource Annual'!$J:$J,$AL12)</f>
        <v>0</v>
      </c>
      <c r="AT12" s="15">
        <f>SUMIFS('Resource Annual'!$O:$O,'Resource Annual'!$D:$D,$AL$2,'Resource Annual'!$A:$A,AT$4,'Resource Annual'!$J:$J,$AL12)</f>
        <v>0</v>
      </c>
      <c r="AU12" s="15">
        <f>SUMIFS('Resource Annual'!$O:$O,'Resource Annual'!$D:$D,$AL$2,'Resource Annual'!$A:$A,AU$4,'Resource Annual'!$J:$J,$AL12)</f>
        <v>0</v>
      </c>
      <c r="AV12" s="15">
        <f>SUMIFS('Resource Annual'!$O:$O,'Resource Annual'!$D:$D,$AL$2,'Resource Annual'!$A:$A,AV$4,'Resource Annual'!$J:$J,$AL12)</f>
        <v>1292.3378105163581</v>
      </c>
      <c r="AW12" s="15">
        <f>SUMIFS('Resource Annual'!$O:$O,'Resource Annual'!$D:$D,$AL$2,'Resource Annual'!$A:$A,AW$4,'Resource Annual'!$J:$J,$AL12)</f>
        <v>0</v>
      </c>
      <c r="AX12" s="15">
        <f t="shared" si="0"/>
        <v>2002.5196380615218</v>
      </c>
      <c r="AY12" s="15">
        <f t="shared" si="1"/>
        <v>2002.5196380615218</v>
      </c>
      <c r="AZ12" s="36">
        <f>SUMIFS('Area Annual'!$N:$N,'Area Annual'!$A:$A,$AL$2,'Area Annual'!$E:$E,$AL12,'Area Annual'!$D:$D,"KPCO")</f>
        <v>120.552503108978</v>
      </c>
      <c r="BA12" s="36">
        <f>SUMIFS('Area Annual'!$O:$O,'Area Annual'!$A:$A,$AL$2,'Area Annual'!$E:$E,$AL12,'Area Annual'!$D:$D,"KPCO")</f>
        <v>2123.0721411704999</v>
      </c>
      <c r="BB12" s="36"/>
      <c r="BD12" s="15">
        <f>SUMIFS('Resource Annual'!$L:$L,'Resource Annual'!$D:$D,$AL$2,'Resource Annual'!$B:$B,BD$4,'Resource Annual'!$J:$J,$AL12)</f>
        <v>0</v>
      </c>
      <c r="BE12" s="15">
        <f>SUMIFS('Resource Annual'!$L:$L,'Resource Annual'!$D:$D,$AL$2,'Resource Annual'!$B:$B,BE$4,'Resource Annual'!$J:$J,$AL12)</f>
        <v>780</v>
      </c>
      <c r="BF12" s="15">
        <f>SUMIFS('Resource Annual'!$L:$L,'Resource Annual'!$D:$D,$AL$2,'Resource Annual'!$B:$B,BF$4,'Resource Annual'!$J:$J,$AL12)</f>
        <v>295</v>
      </c>
      <c r="BG12" s="15">
        <f>SUMIFS('Resource Annual'!$L:$L,'Resource Annual'!$D:$D,$AL$2,'Resource Annual'!$B:$B,BG$4,'Resource Annual'!$J:$J,$AL12)</f>
        <v>0</v>
      </c>
      <c r="BH12" s="15">
        <f>SUMIFS('Resource Annual'!$L:$L,'Resource Annual'!$D:$D,$AL$2,'Resource Annual'!$B:$B,BH$4,'Resource Annual'!$J:$J,$AL12)</f>
        <v>0</v>
      </c>
      <c r="BI12" s="15">
        <f>SUMIFS('Resource Annual'!$L:$L,'Resource Annual'!$D:$D,$AL$2,'Resource Annual'!$B:$B,BI$4,'Resource Annual'!$J:$J,$AL12)</f>
        <v>0</v>
      </c>
      <c r="BJ12" s="15">
        <f>SUMIFS('Resource Annual'!$L:$L,'Resource Annual'!$D:$D,$AL$2,'Resource Annual'!$B:$B,BJ$4,'Resource Annual'!$J:$J,$AL12)</f>
        <v>0</v>
      </c>
      <c r="BK12" s="15">
        <f>SUMIFS('Resource Annual'!$L:$L,'Resource Annual'!$D:$D,$AL$2,'Resource Annual'!$B:$B,BK$4,'Resource Annual'!$J:$J,$AL12)</f>
        <v>0</v>
      </c>
      <c r="BL12" s="15">
        <f>SUMIFS('Resource Annual'!$L:$L,'Resource Annual'!$D:$D,$AL$2,'Resource Annual'!$B:$B,BL$4,'Resource Annual'!$J:$J,$AL12)</f>
        <v>0</v>
      </c>
      <c r="BM12" s="15">
        <f>SUMIFS('Resource Annual'!$L:$L,'Resource Annual'!$D:$D,$AL$2,'Resource Annual'!$B:$B,BM$4,'Resource Annual'!$J:$J,$AL12)</f>
        <v>400</v>
      </c>
      <c r="BN12" s="15">
        <f>SUMIFS('Resource Annual'!$L:$L,'Resource Annual'!$D:$D,$AL$2,'Resource Annual'!$B:$B,BN$4,'Resource Annual'!$J:$J,$AL12)</f>
        <v>0</v>
      </c>
      <c r="BO12" s="15">
        <f>SUMIFS('Resource Annual'!$L:$L,'Resource Annual'!$D:$D,$AL$2,'Resource Annual'!$B:$B,BO$4,'Resource Annual'!$J:$J,$AL12)</f>
        <v>0</v>
      </c>
      <c r="BQ12" s="15">
        <f>SUMIFS('Resource Annual'!$M:$M,'Resource Annual'!$D:$D,$AL$2,'Resource Annual'!$B:$B,BQ$4,'Resource Annual'!$J:$J,$AL12)</f>
        <v>0</v>
      </c>
      <c r="BR12" s="15">
        <f>SUMIFS('Resource Annual'!$M:$M,'Resource Annual'!$D:$D,$AL$2,'Resource Annual'!$B:$B,BR$4,'Resource Annual'!$J:$J,$AL12)</f>
        <v>780</v>
      </c>
      <c r="BS12" s="15">
        <f>SUMIFS('Resource Annual'!$M:$M,'Resource Annual'!$D:$D,$AL$2,'Resource Annual'!$B:$B,BS$4,'Resource Annual'!$J:$J,$AL12)</f>
        <v>295</v>
      </c>
      <c r="BT12" s="15">
        <f>SUMIFS('Resource Annual'!$M:$M,'Resource Annual'!$D:$D,$AL$2,'Resource Annual'!$B:$B,BT$4,'Resource Annual'!$J:$J,$AL12)</f>
        <v>0</v>
      </c>
      <c r="BU12" s="15">
        <f>SUMIFS('Resource Annual'!$M:$M,'Resource Annual'!$D:$D,$AL$2,'Resource Annual'!$B:$B,BU$4,'Resource Annual'!$J:$J,$AL12)</f>
        <v>0</v>
      </c>
      <c r="BV12" s="15">
        <f>SUMIFS('Resource Annual'!$M:$M,'Resource Annual'!$D:$D,$AL$2,'Resource Annual'!$B:$B,BV$4,'Resource Annual'!$J:$J,$AL12)</f>
        <v>0</v>
      </c>
      <c r="BW12" s="15">
        <f>SUMIFS('Resource Annual'!$M:$M,'Resource Annual'!$D:$D,$AL$2,'Resource Annual'!$B:$B,BW$4,'Resource Annual'!$J:$J,$AL12)</f>
        <v>0</v>
      </c>
      <c r="BX12" s="15">
        <f>SUMIFS('Resource Annual'!$M:$M,'Resource Annual'!$D:$D,$AL$2,'Resource Annual'!$B:$B,BX$4,'Resource Annual'!$J:$J,$AL12)</f>
        <v>0</v>
      </c>
      <c r="BY12" s="15">
        <f>SUMIFS('Resource Annual'!$M:$M,'Resource Annual'!$D:$D,$AL$2,'Resource Annual'!$B:$B,BY$4,'Resource Annual'!$J:$J,$AL12)</f>
        <v>44</v>
      </c>
      <c r="BZ12" s="15">
        <f>SUMIFS('Resource Annual'!$M:$M,'Resource Annual'!$D:$D,$AL$2,'Resource Annual'!$B:$B,BZ$4,'Resource Annual'!$J:$J,$AL12)</f>
        <v>0</v>
      </c>
      <c r="CA12" s="15">
        <f>SUMIFS('Resource Annual'!$M:$M,'Resource Annual'!$D:$D,$AL$2,'Resource Annual'!$B:$B,CA$4,'Resource Annual'!$J:$J,$AL12)</f>
        <v>0</v>
      </c>
    </row>
    <row r="13" spans="2:81" ht="16.5" x14ac:dyDescent="0.5">
      <c r="AL13">
        <v>2029</v>
      </c>
      <c r="AM13" s="15">
        <f>SUMIFS('Area Annual'!F:F,'Area Annual'!E:E,AL13,'Area Annual'!A:A,$AL$2)</f>
        <v>908.85540771484398</v>
      </c>
      <c r="AN13" s="15">
        <f>SUMIFS('Area Annual'!M:M,'Area Annual'!A:A,$AL$2,'Area Annual'!E:E,AL13)</f>
        <v>5561.6545104980496</v>
      </c>
      <c r="AO13" s="15">
        <f>SUMIFS('Resource Annual'!$O:$O,'Resource Annual'!$D:$D,$AL$2,'Resource Annual'!$A:$A,AO$4,'Resource Annual'!$J:$J,$AL13)</f>
        <v>0</v>
      </c>
      <c r="AP13" s="15">
        <f>SUMIFS('Resource Annual'!$O:$O,'Resource Annual'!$D:$D,$AL$2,'Resource Annual'!$A:$A,AP$4,'Resource Annual'!$J:$J,$AL13)</f>
        <v>1739.916618347168</v>
      </c>
      <c r="AQ13" s="15">
        <f>SUMIFS('Resource Annual'!$O:$O,'Resource Annual'!$D:$D,$AL$2,'Resource Annual'!$A:$A,AQ$4,'Resource Annual'!$J:$J,$AL13)</f>
        <v>195.17400360107399</v>
      </c>
      <c r="AR13" s="15">
        <f>SUMIFS('Resource Annual'!$O:$O,'Resource Annual'!$D:$D,$AL$2,'Resource Annual'!$A:$A,AR$4,'Resource Annual'!$J:$J,$AL13)</f>
        <v>0</v>
      </c>
      <c r="AS13" s="15">
        <f>SUMIFS('Resource Annual'!$O:$O,'Resource Annual'!$D:$D,$AL$2,'Resource Annual'!$A:$A,AS$4,'Resource Annual'!$J:$J,$AL13)</f>
        <v>0</v>
      </c>
      <c r="AT13" s="15">
        <f>SUMIFS('Resource Annual'!$O:$O,'Resource Annual'!$D:$D,$AL$2,'Resource Annual'!$A:$A,AT$4,'Resource Annual'!$J:$J,$AL13)</f>
        <v>0</v>
      </c>
      <c r="AU13" s="15">
        <f>SUMIFS('Resource Annual'!$O:$O,'Resource Annual'!$D:$D,$AL$2,'Resource Annual'!$A:$A,AU$4,'Resource Annual'!$J:$J,$AL13)</f>
        <v>0</v>
      </c>
      <c r="AV13" s="15">
        <f>SUMIFS('Resource Annual'!$O:$O,'Resource Annual'!$D:$D,$AL$2,'Resource Annual'!$A:$A,AV$4,'Resource Annual'!$J:$J,$AL13)</f>
        <v>1283.6382675170901</v>
      </c>
      <c r="AW13" s="15">
        <f>SUMIFS('Resource Annual'!$O:$O,'Resource Annual'!$D:$D,$AL$2,'Resource Annual'!$A:$A,AW$4,'Resource Annual'!$J:$J,$AL13)</f>
        <v>0</v>
      </c>
      <c r="AX13" s="15">
        <f t="shared" si="0"/>
        <v>2342.925952911381</v>
      </c>
      <c r="AY13" s="15">
        <f t="shared" si="1"/>
        <v>2342.925952911381</v>
      </c>
      <c r="AZ13" s="36">
        <f>SUMIFS('Area Annual'!$N:$N,'Area Annual'!$A:$A,$AL$2,'Area Annual'!$E:$E,$AL13,'Area Annual'!$D:$D,"KPCO")</f>
        <v>86.355791091918903</v>
      </c>
      <c r="BA13" s="36">
        <f>SUMIFS('Area Annual'!$O:$O,'Area Annual'!$A:$A,$AL$2,'Area Annual'!$E:$E,$AL13,'Area Annual'!$D:$D,"KPCO")</f>
        <v>2429.2817440033</v>
      </c>
      <c r="BB13" s="36"/>
      <c r="BD13" s="15">
        <f>SUMIFS('Resource Annual'!$L:$L,'Resource Annual'!$D:$D,$AL$2,'Resource Annual'!$B:$B,BD$4,'Resource Annual'!$J:$J,$AL13)</f>
        <v>0</v>
      </c>
      <c r="BE13" s="15">
        <f>SUMIFS('Resource Annual'!$L:$L,'Resource Annual'!$D:$D,$AL$2,'Resource Annual'!$B:$B,BE$4,'Resource Annual'!$J:$J,$AL13)</f>
        <v>780</v>
      </c>
      <c r="BF13" s="15">
        <f>SUMIFS('Resource Annual'!$L:$L,'Resource Annual'!$D:$D,$AL$2,'Resource Annual'!$B:$B,BF$4,'Resource Annual'!$J:$J,$AL13)</f>
        <v>295</v>
      </c>
      <c r="BG13" s="15">
        <f>SUMIFS('Resource Annual'!$L:$L,'Resource Annual'!$D:$D,$AL$2,'Resource Annual'!$B:$B,BG$4,'Resource Annual'!$J:$J,$AL13)</f>
        <v>0</v>
      </c>
      <c r="BH13" s="15">
        <f>SUMIFS('Resource Annual'!$L:$L,'Resource Annual'!$D:$D,$AL$2,'Resource Annual'!$B:$B,BH$4,'Resource Annual'!$J:$J,$AL13)</f>
        <v>0</v>
      </c>
      <c r="BI13" s="15">
        <f>SUMIFS('Resource Annual'!$L:$L,'Resource Annual'!$D:$D,$AL$2,'Resource Annual'!$B:$B,BI$4,'Resource Annual'!$J:$J,$AL13)</f>
        <v>0</v>
      </c>
      <c r="BJ13" s="15">
        <f>SUMIFS('Resource Annual'!$L:$L,'Resource Annual'!$D:$D,$AL$2,'Resource Annual'!$B:$B,BJ$4,'Resource Annual'!$J:$J,$AL13)</f>
        <v>0</v>
      </c>
      <c r="BK13" s="15">
        <f>SUMIFS('Resource Annual'!$L:$L,'Resource Annual'!$D:$D,$AL$2,'Resource Annual'!$B:$B,BK$4,'Resource Annual'!$J:$J,$AL13)</f>
        <v>0</v>
      </c>
      <c r="BL13" s="15">
        <f>SUMIFS('Resource Annual'!$L:$L,'Resource Annual'!$D:$D,$AL$2,'Resource Annual'!$B:$B,BL$4,'Resource Annual'!$J:$J,$AL13)</f>
        <v>0</v>
      </c>
      <c r="BM13" s="15">
        <f>SUMIFS('Resource Annual'!$L:$L,'Resource Annual'!$D:$D,$AL$2,'Resource Annual'!$B:$B,BM$4,'Resource Annual'!$J:$J,$AL13)</f>
        <v>400</v>
      </c>
      <c r="BN13" s="15">
        <f>SUMIFS('Resource Annual'!$L:$L,'Resource Annual'!$D:$D,$AL$2,'Resource Annual'!$B:$B,BN$4,'Resource Annual'!$J:$J,$AL13)</f>
        <v>0</v>
      </c>
      <c r="BO13" s="15">
        <f>SUMIFS('Resource Annual'!$L:$L,'Resource Annual'!$D:$D,$AL$2,'Resource Annual'!$B:$B,BO$4,'Resource Annual'!$J:$J,$AL13)</f>
        <v>0</v>
      </c>
      <c r="BQ13" s="15">
        <f>SUMIFS('Resource Annual'!$M:$M,'Resource Annual'!$D:$D,$AL$2,'Resource Annual'!$B:$B,BQ$4,'Resource Annual'!$J:$J,$AL13)</f>
        <v>0</v>
      </c>
      <c r="BR13" s="15">
        <f>SUMIFS('Resource Annual'!$M:$M,'Resource Annual'!$D:$D,$AL$2,'Resource Annual'!$B:$B,BR$4,'Resource Annual'!$J:$J,$AL13)</f>
        <v>780</v>
      </c>
      <c r="BS13" s="15">
        <f>SUMIFS('Resource Annual'!$M:$M,'Resource Annual'!$D:$D,$AL$2,'Resource Annual'!$B:$B,BS$4,'Resource Annual'!$J:$J,$AL13)</f>
        <v>295</v>
      </c>
      <c r="BT13" s="15">
        <f>SUMIFS('Resource Annual'!$M:$M,'Resource Annual'!$D:$D,$AL$2,'Resource Annual'!$B:$B,BT$4,'Resource Annual'!$J:$J,$AL13)</f>
        <v>0</v>
      </c>
      <c r="BU13" s="15">
        <f>SUMIFS('Resource Annual'!$M:$M,'Resource Annual'!$D:$D,$AL$2,'Resource Annual'!$B:$B,BU$4,'Resource Annual'!$J:$J,$AL13)</f>
        <v>0</v>
      </c>
      <c r="BV13" s="15">
        <f>SUMIFS('Resource Annual'!$M:$M,'Resource Annual'!$D:$D,$AL$2,'Resource Annual'!$B:$B,BV$4,'Resource Annual'!$J:$J,$AL13)</f>
        <v>0</v>
      </c>
      <c r="BW13" s="15">
        <f>SUMIFS('Resource Annual'!$M:$M,'Resource Annual'!$D:$D,$AL$2,'Resource Annual'!$B:$B,BW$4,'Resource Annual'!$J:$J,$AL13)</f>
        <v>0</v>
      </c>
      <c r="BX13" s="15">
        <f>SUMIFS('Resource Annual'!$M:$M,'Resource Annual'!$D:$D,$AL$2,'Resource Annual'!$B:$B,BX$4,'Resource Annual'!$J:$J,$AL13)</f>
        <v>0</v>
      </c>
      <c r="BY13" s="15">
        <f>SUMIFS('Resource Annual'!$M:$M,'Resource Annual'!$D:$D,$AL$2,'Resource Annual'!$B:$B,BY$4,'Resource Annual'!$J:$J,$AL13)</f>
        <v>44</v>
      </c>
      <c r="BZ13" s="15">
        <f>SUMIFS('Resource Annual'!$M:$M,'Resource Annual'!$D:$D,$AL$2,'Resource Annual'!$B:$B,BZ$4,'Resource Annual'!$J:$J,$AL13)</f>
        <v>0</v>
      </c>
      <c r="CA13" s="15">
        <f>SUMIFS('Resource Annual'!$M:$M,'Resource Annual'!$D:$D,$AL$2,'Resource Annual'!$B:$B,CA$4,'Resource Annual'!$J:$J,$AL13)</f>
        <v>0</v>
      </c>
    </row>
    <row r="14" spans="2:81" ht="16.5" x14ac:dyDescent="0.5">
      <c r="AL14">
        <v>2030</v>
      </c>
      <c r="AM14" s="15">
        <f>SUMIFS('Area Annual'!F:F,'Area Annual'!E:E,AL14,'Area Annual'!A:A,$AL$2)</f>
        <v>906.40472412109398</v>
      </c>
      <c r="AN14" s="15">
        <f>SUMIFS('Area Annual'!M:M,'Area Annual'!A:A,$AL$2,'Area Annual'!E:E,AL14)</f>
        <v>5556.1241149902298</v>
      </c>
      <c r="AO14" s="15">
        <f>SUMIFS('Resource Annual'!$O:$O,'Resource Annual'!$D:$D,$AL$2,'Resource Annual'!$A:$A,AO$4,'Resource Annual'!$J:$J,$AL14)</f>
        <v>0</v>
      </c>
      <c r="AP14" s="15">
        <f>SUMIFS('Resource Annual'!$O:$O,'Resource Annual'!$D:$D,$AL$2,'Resource Annual'!$A:$A,AP$4,'Resource Annual'!$J:$J,$AL14)</f>
        <v>1686.5979309082031</v>
      </c>
      <c r="AQ14" s="15">
        <f>SUMIFS('Resource Annual'!$O:$O,'Resource Annual'!$D:$D,$AL$2,'Resource Annual'!$A:$A,AQ$4,'Resource Annual'!$J:$J,$AL14)</f>
        <v>195.17400360107399</v>
      </c>
      <c r="AR14" s="15">
        <f>SUMIFS('Resource Annual'!$O:$O,'Resource Annual'!$D:$D,$AL$2,'Resource Annual'!$A:$A,AR$4,'Resource Annual'!$J:$J,$AL14)</f>
        <v>0</v>
      </c>
      <c r="AS14" s="15">
        <f>SUMIFS('Resource Annual'!$O:$O,'Resource Annual'!$D:$D,$AL$2,'Resource Annual'!$A:$A,AS$4,'Resource Annual'!$J:$J,$AL14)</f>
        <v>0</v>
      </c>
      <c r="AT14" s="15">
        <f>SUMIFS('Resource Annual'!$O:$O,'Resource Annual'!$D:$D,$AL$2,'Resource Annual'!$A:$A,AT$4,'Resource Annual'!$J:$J,$AL14)</f>
        <v>0</v>
      </c>
      <c r="AU14" s="15">
        <f>SUMIFS('Resource Annual'!$O:$O,'Resource Annual'!$D:$D,$AL$2,'Resource Annual'!$A:$A,AU$4,'Resource Annual'!$J:$J,$AL14)</f>
        <v>0</v>
      </c>
      <c r="AV14" s="15">
        <f>SUMIFS('Resource Annual'!$O:$O,'Resource Annual'!$D:$D,$AL$2,'Resource Annual'!$A:$A,AV$4,'Resource Annual'!$J:$J,$AL14)</f>
        <v>1287.041893005372</v>
      </c>
      <c r="AW14" s="15">
        <f>SUMIFS('Resource Annual'!$O:$O,'Resource Annual'!$D:$D,$AL$2,'Resource Annual'!$A:$A,AW$4,'Resource Annual'!$J:$J,$AL14)</f>
        <v>0</v>
      </c>
      <c r="AX14" s="15">
        <f t="shared" si="0"/>
        <v>2387.3099746704056</v>
      </c>
      <c r="AY14" s="15">
        <f t="shared" si="1"/>
        <v>2387.3099746704056</v>
      </c>
      <c r="AZ14" s="36">
        <f>SUMIFS('Area Annual'!$N:$N,'Area Annual'!$A:$A,$AL$2,'Area Annual'!$E:$E,$AL14,'Area Annual'!$D:$D,"KPCO")</f>
        <v>79.811144292354598</v>
      </c>
      <c r="BA14" s="36">
        <f>SUMIFS('Area Annual'!$O:$O,'Area Annual'!$A:$A,$AL$2,'Area Annual'!$E:$E,$AL14,'Area Annual'!$D:$D,"KPCO")</f>
        <v>2467.1211189627602</v>
      </c>
      <c r="BB14" s="36"/>
      <c r="BD14" s="15">
        <f>SUMIFS('Resource Annual'!$L:$L,'Resource Annual'!$D:$D,$AL$2,'Resource Annual'!$B:$B,BD$4,'Resource Annual'!$J:$J,$AL14)</f>
        <v>0</v>
      </c>
      <c r="BE14" s="15">
        <f>SUMIFS('Resource Annual'!$L:$L,'Resource Annual'!$D:$D,$AL$2,'Resource Annual'!$B:$B,BE$4,'Resource Annual'!$J:$J,$AL14)</f>
        <v>780</v>
      </c>
      <c r="BF14" s="15">
        <f>SUMIFS('Resource Annual'!$L:$L,'Resource Annual'!$D:$D,$AL$2,'Resource Annual'!$B:$B,BF$4,'Resource Annual'!$J:$J,$AL14)</f>
        <v>295</v>
      </c>
      <c r="BG14" s="15">
        <f>SUMIFS('Resource Annual'!$L:$L,'Resource Annual'!$D:$D,$AL$2,'Resource Annual'!$B:$B,BG$4,'Resource Annual'!$J:$J,$AL14)</f>
        <v>0</v>
      </c>
      <c r="BH14" s="15">
        <f>SUMIFS('Resource Annual'!$L:$L,'Resource Annual'!$D:$D,$AL$2,'Resource Annual'!$B:$B,BH$4,'Resource Annual'!$J:$J,$AL14)</f>
        <v>0</v>
      </c>
      <c r="BI14" s="15">
        <f>SUMIFS('Resource Annual'!$L:$L,'Resource Annual'!$D:$D,$AL$2,'Resource Annual'!$B:$B,BI$4,'Resource Annual'!$J:$J,$AL14)</f>
        <v>0</v>
      </c>
      <c r="BJ14" s="15">
        <f>SUMIFS('Resource Annual'!$L:$L,'Resource Annual'!$D:$D,$AL$2,'Resource Annual'!$B:$B,BJ$4,'Resource Annual'!$J:$J,$AL14)</f>
        <v>0</v>
      </c>
      <c r="BK14" s="15">
        <f>SUMIFS('Resource Annual'!$L:$L,'Resource Annual'!$D:$D,$AL$2,'Resource Annual'!$B:$B,BK$4,'Resource Annual'!$J:$J,$AL14)</f>
        <v>0</v>
      </c>
      <c r="BL14" s="15">
        <f>SUMIFS('Resource Annual'!$L:$L,'Resource Annual'!$D:$D,$AL$2,'Resource Annual'!$B:$B,BL$4,'Resource Annual'!$J:$J,$AL14)</f>
        <v>0</v>
      </c>
      <c r="BM14" s="15">
        <f>SUMIFS('Resource Annual'!$L:$L,'Resource Annual'!$D:$D,$AL$2,'Resource Annual'!$B:$B,BM$4,'Resource Annual'!$J:$J,$AL14)</f>
        <v>400</v>
      </c>
      <c r="BN14" s="15">
        <f>SUMIFS('Resource Annual'!$L:$L,'Resource Annual'!$D:$D,$AL$2,'Resource Annual'!$B:$B,BN$4,'Resource Annual'!$J:$J,$AL14)</f>
        <v>0</v>
      </c>
      <c r="BO14" s="15">
        <f>SUMIFS('Resource Annual'!$L:$L,'Resource Annual'!$D:$D,$AL$2,'Resource Annual'!$B:$B,BO$4,'Resource Annual'!$J:$J,$AL14)</f>
        <v>0</v>
      </c>
      <c r="BQ14" s="15">
        <f>SUMIFS('Resource Annual'!$M:$M,'Resource Annual'!$D:$D,$AL$2,'Resource Annual'!$B:$B,BQ$4,'Resource Annual'!$J:$J,$AL14)</f>
        <v>0</v>
      </c>
      <c r="BR14" s="15">
        <f>SUMIFS('Resource Annual'!$M:$M,'Resource Annual'!$D:$D,$AL$2,'Resource Annual'!$B:$B,BR$4,'Resource Annual'!$J:$J,$AL14)</f>
        <v>780</v>
      </c>
      <c r="BS14" s="15">
        <f>SUMIFS('Resource Annual'!$M:$M,'Resource Annual'!$D:$D,$AL$2,'Resource Annual'!$B:$B,BS$4,'Resource Annual'!$J:$J,$AL14)</f>
        <v>295</v>
      </c>
      <c r="BT14" s="15">
        <f>SUMIFS('Resource Annual'!$M:$M,'Resource Annual'!$D:$D,$AL$2,'Resource Annual'!$B:$B,BT$4,'Resource Annual'!$J:$J,$AL14)</f>
        <v>0</v>
      </c>
      <c r="BU14" s="15">
        <f>SUMIFS('Resource Annual'!$M:$M,'Resource Annual'!$D:$D,$AL$2,'Resource Annual'!$B:$B,BU$4,'Resource Annual'!$J:$J,$AL14)</f>
        <v>0</v>
      </c>
      <c r="BV14" s="15">
        <f>SUMIFS('Resource Annual'!$M:$M,'Resource Annual'!$D:$D,$AL$2,'Resource Annual'!$B:$B,BV$4,'Resource Annual'!$J:$J,$AL14)</f>
        <v>0</v>
      </c>
      <c r="BW14" s="15">
        <f>SUMIFS('Resource Annual'!$M:$M,'Resource Annual'!$D:$D,$AL$2,'Resource Annual'!$B:$B,BW$4,'Resource Annual'!$J:$J,$AL14)</f>
        <v>0</v>
      </c>
      <c r="BX14" s="15">
        <f>SUMIFS('Resource Annual'!$M:$M,'Resource Annual'!$D:$D,$AL$2,'Resource Annual'!$B:$B,BX$4,'Resource Annual'!$J:$J,$AL14)</f>
        <v>0</v>
      </c>
      <c r="BY14" s="15">
        <f>SUMIFS('Resource Annual'!$M:$M,'Resource Annual'!$D:$D,$AL$2,'Resource Annual'!$B:$B,BY$4,'Resource Annual'!$J:$J,$AL14)</f>
        <v>44</v>
      </c>
      <c r="BZ14" s="15">
        <f>SUMIFS('Resource Annual'!$M:$M,'Resource Annual'!$D:$D,$AL$2,'Resource Annual'!$B:$B,BZ$4,'Resource Annual'!$J:$J,$AL14)</f>
        <v>0</v>
      </c>
      <c r="CA14" s="15">
        <f>SUMIFS('Resource Annual'!$M:$M,'Resource Annual'!$D:$D,$AL$2,'Resource Annual'!$B:$B,CA$4,'Resource Annual'!$J:$J,$AL14)</f>
        <v>0</v>
      </c>
    </row>
    <row r="15" spans="2:81" ht="16.5" x14ac:dyDescent="0.5">
      <c r="AL15">
        <v>2031</v>
      </c>
      <c r="AM15" s="15">
        <f>SUMIFS('Area Annual'!F:F,'Area Annual'!E:E,AL15,'Area Annual'!A:A,$AL$2)</f>
        <v>904.41607666015602</v>
      </c>
      <c r="AN15" s="15">
        <f>SUMIFS('Area Annual'!M:M,'Area Annual'!A:A,$AL$2,'Area Annual'!E:E,AL15)</f>
        <v>5552.4999084472702</v>
      </c>
      <c r="AO15" s="15">
        <f>SUMIFS('Resource Annual'!$O:$O,'Resource Annual'!$D:$D,$AL$2,'Resource Annual'!$A:$A,AO$4,'Resource Annual'!$J:$J,$AL15)</f>
        <v>0</v>
      </c>
      <c r="AP15" s="15">
        <f>SUMIFS('Resource Annual'!$O:$O,'Resource Annual'!$D:$D,$AL$2,'Resource Annual'!$A:$A,AP$4,'Resource Annual'!$J:$J,$AL15)</f>
        <v>1614.76795578003</v>
      </c>
      <c r="AQ15" s="15">
        <f>SUMIFS('Resource Annual'!$O:$O,'Resource Annual'!$D:$D,$AL$2,'Resource Annual'!$A:$A,AQ$4,'Resource Annual'!$J:$J,$AL15)</f>
        <v>77.010608673095703</v>
      </c>
      <c r="AR15" s="15">
        <f>SUMIFS('Resource Annual'!$O:$O,'Resource Annual'!$D:$D,$AL$2,'Resource Annual'!$A:$A,AR$4,'Resource Annual'!$J:$J,$AL15)</f>
        <v>0</v>
      </c>
      <c r="AS15" s="15">
        <f>SUMIFS('Resource Annual'!$O:$O,'Resource Annual'!$D:$D,$AL$2,'Resource Annual'!$A:$A,AS$4,'Resource Annual'!$J:$J,$AL15)</f>
        <v>0</v>
      </c>
      <c r="AT15" s="15">
        <f>SUMIFS('Resource Annual'!$O:$O,'Resource Annual'!$D:$D,$AL$2,'Resource Annual'!$A:$A,AT$4,'Resource Annual'!$J:$J,$AL15)</f>
        <v>0</v>
      </c>
      <c r="AU15" s="15">
        <f>SUMIFS('Resource Annual'!$O:$O,'Resource Annual'!$D:$D,$AL$2,'Resource Annual'!$A:$A,AU$4,'Resource Annual'!$J:$J,$AL15)</f>
        <v>1394.8970336914099</v>
      </c>
      <c r="AV15" s="15">
        <f>SUMIFS('Resource Annual'!$O:$O,'Resource Annual'!$D:$D,$AL$2,'Resource Annual'!$A:$A,AV$4,'Resource Annual'!$J:$J,$AL15)</f>
        <v>1287.444187164306</v>
      </c>
      <c r="AW15" s="15">
        <f>SUMIFS('Resource Annual'!$O:$O,'Resource Annual'!$D:$D,$AL$2,'Resource Annual'!$A:$A,AW$4,'Resource Annual'!$J:$J,$AL15)</f>
        <v>0</v>
      </c>
      <c r="AX15" s="15">
        <f t="shared" si="0"/>
        <v>1178.380096435551</v>
      </c>
      <c r="AY15" s="15">
        <f t="shared" si="1"/>
        <v>1178.380096435551</v>
      </c>
      <c r="AZ15" s="36">
        <f>SUMIFS('Area Annual'!$N:$N,'Area Annual'!$A:$A,$AL$2,'Area Annual'!$E:$E,$AL15,'Area Annual'!$D:$D,"KPCO")</f>
        <v>371.84838962554898</v>
      </c>
      <c r="BA15" s="36">
        <f>SUMIFS('Area Annual'!$O:$O,'Area Annual'!$A:$A,$AL$2,'Area Annual'!$E:$E,$AL15,'Area Annual'!$D:$D,"KPCO")</f>
        <v>1550.2284860611001</v>
      </c>
      <c r="BB15" s="36"/>
      <c r="BD15" s="15">
        <f>SUMIFS('Resource Annual'!$L:$L,'Resource Annual'!$D:$D,$AL$2,'Resource Annual'!$B:$B,BD$4,'Resource Annual'!$J:$J,$AL15)</f>
        <v>0</v>
      </c>
      <c r="BE15" s="15">
        <f>SUMIFS('Resource Annual'!$L:$L,'Resource Annual'!$D:$D,$AL$2,'Resource Annual'!$B:$B,BE$4,'Resource Annual'!$J:$J,$AL15)</f>
        <v>780</v>
      </c>
      <c r="BF15" s="15">
        <f>SUMIFS('Resource Annual'!$L:$L,'Resource Annual'!$D:$D,$AL$2,'Resource Annual'!$B:$B,BF$4,'Resource Annual'!$J:$J,$AL15)</f>
        <v>125</v>
      </c>
      <c r="BG15" s="15">
        <f>SUMIFS('Resource Annual'!$L:$L,'Resource Annual'!$D:$D,$AL$2,'Resource Annual'!$B:$B,BG$4,'Resource Annual'!$J:$J,$AL15)</f>
        <v>0</v>
      </c>
      <c r="BH15" s="15">
        <f>SUMIFS('Resource Annual'!$L:$L,'Resource Annual'!$D:$D,$AL$2,'Resource Annual'!$B:$B,BH$4,'Resource Annual'!$J:$J,$AL15)</f>
        <v>0</v>
      </c>
      <c r="BI15" s="15">
        <f>SUMIFS('Resource Annual'!$L:$L,'Resource Annual'!$D:$D,$AL$2,'Resource Annual'!$B:$B,BI$4,'Resource Annual'!$J:$J,$AL15)</f>
        <v>0</v>
      </c>
      <c r="BJ15" s="15">
        <f>SUMIFS('Resource Annual'!$L:$L,'Resource Annual'!$D:$D,$AL$2,'Resource Annual'!$B:$B,BJ$4,'Resource Annual'!$J:$J,$AL15)</f>
        <v>600</v>
      </c>
      <c r="BK15" s="15">
        <f>SUMIFS('Resource Annual'!$L:$L,'Resource Annual'!$D:$D,$AL$2,'Resource Annual'!$B:$B,BK$4,'Resource Annual'!$J:$J,$AL15)</f>
        <v>0</v>
      </c>
      <c r="BL15" s="15">
        <f>SUMIFS('Resource Annual'!$L:$L,'Resource Annual'!$D:$D,$AL$2,'Resource Annual'!$B:$B,BL$4,'Resource Annual'!$J:$J,$AL15)</f>
        <v>0</v>
      </c>
      <c r="BM15" s="15">
        <f>SUMIFS('Resource Annual'!$L:$L,'Resource Annual'!$D:$D,$AL$2,'Resource Annual'!$B:$B,BM$4,'Resource Annual'!$J:$J,$AL15)</f>
        <v>400</v>
      </c>
      <c r="BN15" s="15">
        <f>SUMIFS('Resource Annual'!$L:$L,'Resource Annual'!$D:$D,$AL$2,'Resource Annual'!$B:$B,BN$4,'Resource Annual'!$J:$J,$AL15)</f>
        <v>0</v>
      </c>
      <c r="BO15" s="15">
        <f>SUMIFS('Resource Annual'!$L:$L,'Resource Annual'!$D:$D,$AL$2,'Resource Annual'!$B:$B,BO$4,'Resource Annual'!$J:$J,$AL15)</f>
        <v>0</v>
      </c>
      <c r="BQ15" s="15">
        <f>SUMIFS('Resource Annual'!$M:$M,'Resource Annual'!$D:$D,$AL$2,'Resource Annual'!$B:$B,BQ$4,'Resource Annual'!$J:$J,$AL15)</f>
        <v>0</v>
      </c>
      <c r="BR15" s="15">
        <f>SUMIFS('Resource Annual'!$M:$M,'Resource Annual'!$D:$D,$AL$2,'Resource Annual'!$B:$B,BR$4,'Resource Annual'!$J:$J,$AL15)</f>
        <v>780</v>
      </c>
      <c r="BS15" s="15">
        <f>SUMIFS('Resource Annual'!$M:$M,'Resource Annual'!$D:$D,$AL$2,'Resource Annual'!$B:$B,BS$4,'Resource Annual'!$J:$J,$AL15)</f>
        <v>125</v>
      </c>
      <c r="BT15" s="15">
        <f>SUMIFS('Resource Annual'!$M:$M,'Resource Annual'!$D:$D,$AL$2,'Resource Annual'!$B:$B,BT$4,'Resource Annual'!$J:$J,$AL15)</f>
        <v>0</v>
      </c>
      <c r="BU15" s="15">
        <f>SUMIFS('Resource Annual'!$M:$M,'Resource Annual'!$D:$D,$AL$2,'Resource Annual'!$B:$B,BU$4,'Resource Annual'!$J:$J,$AL15)</f>
        <v>0</v>
      </c>
      <c r="BV15" s="15">
        <f>SUMIFS('Resource Annual'!$M:$M,'Resource Annual'!$D:$D,$AL$2,'Resource Annual'!$B:$B,BV$4,'Resource Annual'!$J:$J,$AL15)</f>
        <v>0</v>
      </c>
      <c r="BW15" s="15">
        <f>SUMIFS('Resource Annual'!$M:$M,'Resource Annual'!$D:$D,$AL$2,'Resource Annual'!$B:$B,BW$4,'Resource Annual'!$J:$J,$AL15)</f>
        <v>162</v>
      </c>
      <c r="BX15" s="15">
        <f>SUMIFS('Resource Annual'!$M:$M,'Resource Annual'!$D:$D,$AL$2,'Resource Annual'!$B:$B,BX$4,'Resource Annual'!$J:$J,$AL15)</f>
        <v>0</v>
      </c>
      <c r="BY15" s="15">
        <f>SUMIFS('Resource Annual'!$M:$M,'Resource Annual'!$D:$D,$AL$2,'Resource Annual'!$B:$B,BY$4,'Resource Annual'!$J:$J,$AL15)</f>
        <v>44</v>
      </c>
      <c r="BZ15" s="15">
        <f>SUMIFS('Resource Annual'!$M:$M,'Resource Annual'!$D:$D,$AL$2,'Resource Annual'!$B:$B,BZ$4,'Resource Annual'!$J:$J,$AL15)</f>
        <v>0</v>
      </c>
      <c r="CA15" s="15">
        <f>SUMIFS('Resource Annual'!$M:$M,'Resource Annual'!$D:$D,$AL$2,'Resource Annual'!$B:$B,CA$4,'Resource Annual'!$J:$J,$AL15)</f>
        <v>0</v>
      </c>
    </row>
    <row r="16" spans="2:81" ht="16.5" x14ac:dyDescent="0.5">
      <c r="AL16">
        <v>2032</v>
      </c>
      <c r="AM16" s="15">
        <f>SUMIFS('Area Annual'!F:F,'Area Annual'!E:E,AL16,'Area Annual'!A:A,$AL$2)</f>
        <v>900.35858154296898</v>
      </c>
      <c r="AN16" s="15">
        <f>SUMIFS('Area Annual'!M:M,'Area Annual'!A:A,$AL$2,'Area Annual'!E:E,AL16)</f>
        <v>5553.5268859863299</v>
      </c>
      <c r="AO16" s="15">
        <f>SUMIFS('Resource Annual'!$O:$O,'Resource Annual'!$D:$D,$AL$2,'Resource Annual'!$A:$A,AO$4,'Resource Annual'!$J:$J,$AL16)</f>
        <v>0</v>
      </c>
      <c r="AP16" s="15">
        <f>SUMIFS('Resource Annual'!$O:$O,'Resource Annual'!$D:$D,$AL$2,'Resource Annual'!$A:$A,AP$4,'Resource Annual'!$J:$J,$AL16)</f>
        <v>1492.985107421875</v>
      </c>
      <c r="AQ16" s="15">
        <f>SUMIFS('Resource Annual'!$O:$O,'Resource Annual'!$D:$D,$AL$2,'Resource Annual'!$A:$A,AQ$4,'Resource Annual'!$J:$J,$AL16)</f>
        <v>36.845802307128899</v>
      </c>
      <c r="AR16" s="15">
        <f>SUMIFS('Resource Annual'!$O:$O,'Resource Annual'!$D:$D,$AL$2,'Resource Annual'!$A:$A,AR$4,'Resource Annual'!$J:$J,$AL16)</f>
        <v>0</v>
      </c>
      <c r="AS16" s="15">
        <f>SUMIFS('Resource Annual'!$O:$O,'Resource Annual'!$D:$D,$AL$2,'Resource Annual'!$A:$A,AS$4,'Resource Annual'!$J:$J,$AL16)</f>
        <v>0</v>
      </c>
      <c r="AT16" s="15">
        <f>SUMIFS('Resource Annual'!$O:$O,'Resource Annual'!$D:$D,$AL$2,'Resource Annual'!$A:$A,AT$4,'Resource Annual'!$J:$J,$AL16)</f>
        <v>0</v>
      </c>
      <c r="AU16" s="15">
        <f>SUMIFS('Resource Annual'!$O:$O,'Resource Annual'!$D:$D,$AL$2,'Resource Annual'!$A:$A,AU$4,'Resource Annual'!$J:$J,$AL16)</f>
        <v>2800.1715087890602</v>
      </c>
      <c r="AV16" s="15">
        <f>SUMIFS('Resource Annual'!$O:$O,'Resource Annual'!$D:$D,$AL$2,'Resource Annual'!$A:$A,AV$4,'Resource Annual'!$J:$J,$AL16)</f>
        <v>1293.51647567749</v>
      </c>
      <c r="AW16" s="15">
        <f>SUMIFS('Resource Annual'!$O:$O,'Resource Annual'!$D:$D,$AL$2,'Resource Annual'!$A:$A,AW$4,'Resource Annual'!$J:$J,$AL16)</f>
        <v>0</v>
      </c>
      <c r="AX16" s="15">
        <f t="shared" si="0"/>
        <v>-69.991600036619957</v>
      </c>
      <c r="AY16" s="15">
        <f t="shared" si="1"/>
        <v>0</v>
      </c>
      <c r="AZ16" s="36">
        <f>SUMIFS('Area Annual'!$N:$N,'Area Annual'!$A:$A,$AL$2,'Area Annual'!$E:$E,$AL16,'Area Annual'!$D:$D,"KPCO")</f>
        <v>1492.8645973205601</v>
      </c>
      <c r="BA16" s="36">
        <f>SUMIFS('Area Annual'!$O:$O,'Area Annual'!$A:$A,$AL$2,'Area Annual'!$E:$E,$AL16,'Area Annual'!$D:$D,"KPCO")</f>
        <v>1422.8729972839401</v>
      </c>
      <c r="BB16" s="36"/>
      <c r="BD16" s="15">
        <f>SUMIFS('Resource Annual'!$L:$L,'Resource Annual'!$D:$D,$AL$2,'Resource Annual'!$B:$B,BD$4,'Resource Annual'!$J:$J,$AL16)</f>
        <v>0</v>
      </c>
      <c r="BE16" s="15">
        <f>SUMIFS('Resource Annual'!$L:$L,'Resource Annual'!$D:$D,$AL$2,'Resource Annual'!$B:$B,BE$4,'Resource Annual'!$J:$J,$AL16)</f>
        <v>780</v>
      </c>
      <c r="BF16" s="15">
        <f>SUMIFS('Resource Annual'!$L:$L,'Resource Annual'!$D:$D,$AL$2,'Resource Annual'!$B:$B,BF$4,'Resource Annual'!$J:$J,$AL16)</f>
        <v>125</v>
      </c>
      <c r="BG16" s="15">
        <f>SUMIFS('Resource Annual'!$L:$L,'Resource Annual'!$D:$D,$AL$2,'Resource Annual'!$B:$B,BG$4,'Resource Annual'!$J:$J,$AL16)</f>
        <v>0</v>
      </c>
      <c r="BH16" s="15">
        <f>SUMIFS('Resource Annual'!$L:$L,'Resource Annual'!$D:$D,$AL$2,'Resource Annual'!$B:$B,BH$4,'Resource Annual'!$J:$J,$AL16)</f>
        <v>0</v>
      </c>
      <c r="BI16" s="15">
        <f>SUMIFS('Resource Annual'!$L:$L,'Resource Annual'!$D:$D,$AL$2,'Resource Annual'!$B:$B,BI$4,'Resource Annual'!$J:$J,$AL16)</f>
        <v>0</v>
      </c>
      <c r="BJ16" s="15">
        <f>SUMIFS('Resource Annual'!$L:$L,'Resource Annual'!$D:$D,$AL$2,'Resource Annual'!$B:$B,BJ$4,'Resource Annual'!$J:$J,$AL16)</f>
        <v>1200</v>
      </c>
      <c r="BK16" s="15">
        <f>SUMIFS('Resource Annual'!$L:$L,'Resource Annual'!$D:$D,$AL$2,'Resource Annual'!$B:$B,BK$4,'Resource Annual'!$J:$J,$AL16)</f>
        <v>0</v>
      </c>
      <c r="BL16" s="15">
        <f>SUMIFS('Resource Annual'!$L:$L,'Resource Annual'!$D:$D,$AL$2,'Resource Annual'!$B:$B,BL$4,'Resource Annual'!$J:$J,$AL16)</f>
        <v>0</v>
      </c>
      <c r="BM16" s="15">
        <f>SUMIFS('Resource Annual'!$L:$L,'Resource Annual'!$D:$D,$AL$2,'Resource Annual'!$B:$B,BM$4,'Resource Annual'!$J:$J,$AL16)</f>
        <v>400</v>
      </c>
      <c r="BN16" s="15">
        <f>SUMIFS('Resource Annual'!$L:$L,'Resource Annual'!$D:$D,$AL$2,'Resource Annual'!$B:$B,BN$4,'Resource Annual'!$J:$J,$AL16)</f>
        <v>0</v>
      </c>
      <c r="BO16" s="15">
        <f>SUMIFS('Resource Annual'!$L:$L,'Resource Annual'!$D:$D,$AL$2,'Resource Annual'!$B:$B,BO$4,'Resource Annual'!$J:$J,$AL16)</f>
        <v>0</v>
      </c>
      <c r="BQ16" s="15">
        <f>SUMIFS('Resource Annual'!$M:$M,'Resource Annual'!$D:$D,$AL$2,'Resource Annual'!$B:$B,BQ$4,'Resource Annual'!$J:$J,$AL16)</f>
        <v>0</v>
      </c>
      <c r="BR16" s="15">
        <f>SUMIFS('Resource Annual'!$M:$M,'Resource Annual'!$D:$D,$AL$2,'Resource Annual'!$B:$B,BR$4,'Resource Annual'!$J:$J,$AL16)</f>
        <v>780</v>
      </c>
      <c r="BS16" s="15">
        <f>SUMIFS('Resource Annual'!$M:$M,'Resource Annual'!$D:$D,$AL$2,'Resource Annual'!$B:$B,BS$4,'Resource Annual'!$J:$J,$AL16)</f>
        <v>125</v>
      </c>
      <c r="BT16" s="15">
        <f>SUMIFS('Resource Annual'!$M:$M,'Resource Annual'!$D:$D,$AL$2,'Resource Annual'!$B:$B,BT$4,'Resource Annual'!$J:$J,$AL16)</f>
        <v>0</v>
      </c>
      <c r="BU16" s="15">
        <f>SUMIFS('Resource Annual'!$M:$M,'Resource Annual'!$D:$D,$AL$2,'Resource Annual'!$B:$B,BU$4,'Resource Annual'!$J:$J,$AL16)</f>
        <v>0</v>
      </c>
      <c r="BV16" s="15">
        <f>SUMIFS('Resource Annual'!$M:$M,'Resource Annual'!$D:$D,$AL$2,'Resource Annual'!$B:$B,BV$4,'Resource Annual'!$J:$J,$AL16)</f>
        <v>0</v>
      </c>
      <c r="BW16" s="15">
        <f>SUMIFS('Resource Annual'!$M:$M,'Resource Annual'!$D:$D,$AL$2,'Resource Annual'!$B:$B,BW$4,'Resource Annual'!$J:$J,$AL16)</f>
        <v>324</v>
      </c>
      <c r="BX16" s="15">
        <f>SUMIFS('Resource Annual'!$M:$M,'Resource Annual'!$D:$D,$AL$2,'Resource Annual'!$B:$B,BX$4,'Resource Annual'!$J:$J,$AL16)</f>
        <v>0</v>
      </c>
      <c r="BY16" s="15">
        <f>SUMIFS('Resource Annual'!$M:$M,'Resource Annual'!$D:$D,$AL$2,'Resource Annual'!$B:$B,BY$4,'Resource Annual'!$J:$J,$AL16)</f>
        <v>44</v>
      </c>
      <c r="BZ16" s="15">
        <f>SUMIFS('Resource Annual'!$M:$M,'Resource Annual'!$D:$D,$AL$2,'Resource Annual'!$B:$B,BZ$4,'Resource Annual'!$J:$J,$AL16)</f>
        <v>0</v>
      </c>
      <c r="CA16" s="15">
        <f>SUMIFS('Resource Annual'!$M:$M,'Resource Annual'!$D:$D,$AL$2,'Resource Annual'!$B:$B,CA$4,'Resource Annual'!$J:$J,$AL16)</f>
        <v>0</v>
      </c>
    </row>
    <row r="17" spans="2:79" ht="16.5" x14ac:dyDescent="0.5">
      <c r="AL17">
        <v>2033</v>
      </c>
      <c r="AM17" s="15">
        <f>SUMIFS('Area Annual'!F:F,'Area Annual'!E:E,AL17,'Area Annual'!A:A,$AL$2)</f>
        <v>900.89202880859398</v>
      </c>
      <c r="AN17" s="15">
        <f>SUMIFS('Area Annual'!M:M,'Area Annual'!A:A,$AL$2,'Area Annual'!E:E,AL17)</f>
        <v>5547.5801086425799</v>
      </c>
      <c r="AO17" s="15">
        <f>SUMIFS('Resource Annual'!$O:$O,'Resource Annual'!$D:$D,$AL$2,'Resource Annual'!$A:$A,AO$4,'Resource Annual'!$J:$J,$AL17)</f>
        <v>0</v>
      </c>
      <c r="AP17" s="15">
        <f>SUMIFS('Resource Annual'!$O:$O,'Resource Annual'!$D:$D,$AL$2,'Resource Annual'!$A:$A,AP$4,'Resource Annual'!$J:$J,$AL17)</f>
        <v>1360.0130996704102</v>
      </c>
      <c r="AQ17" s="15">
        <f>SUMIFS('Resource Annual'!$O:$O,'Resource Annual'!$D:$D,$AL$2,'Resource Annual'!$A:$A,AQ$4,'Resource Annual'!$J:$J,$AL17)</f>
        <v>21.239255905151399</v>
      </c>
      <c r="AR17" s="15">
        <f>SUMIFS('Resource Annual'!$O:$O,'Resource Annual'!$D:$D,$AL$2,'Resource Annual'!$A:$A,AR$4,'Resource Annual'!$J:$J,$AL17)</f>
        <v>0</v>
      </c>
      <c r="AS17" s="15">
        <f>SUMIFS('Resource Annual'!$O:$O,'Resource Annual'!$D:$D,$AL$2,'Resource Annual'!$A:$A,AS$4,'Resource Annual'!$J:$J,$AL17)</f>
        <v>0</v>
      </c>
      <c r="AT17" s="15">
        <f>SUMIFS('Resource Annual'!$O:$O,'Resource Annual'!$D:$D,$AL$2,'Resource Annual'!$A:$A,AT$4,'Resource Annual'!$J:$J,$AL17)</f>
        <v>0</v>
      </c>
      <c r="AU17" s="15">
        <f>SUMIFS('Resource Annual'!$O:$O,'Resource Annual'!$D:$D,$AL$2,'Resource Annual'!$A:$A,AU$4,'Resource Annual'!$J:$J,$AL17)</f>
        <v>3755.5499382019102</v>
      </c>
      <c r="AV17" s="15">
        <f>SUMIFS('Resource Annual'!$O:$O,'Resource Annual'!$D:$D,$AL$2,'Resource Annual'!$A:$A,AV$4,'Resource Annual'!$J:$J,$AL17)</f>
        <v>1278.2132759094241</v>
      </c>
      <c r="AW17" s="15">
        <f>SUMIFS('Resource Annual'!$O:$O,'Resource Annual'!$D:$D,$AL$2,'Resource Annual'!$A:$A,AW$4,'Resource Annual'!$J:$J,$AL17)</f>
        <v>0</v>
      </c>
      <c r="AX17" s="15">
        <f t="shared" si="0"/>
        <v>-867.43543291091987</v>
      </c>
      <c r="AY17" s="15">
        <f t="shared" si="1"/>
        <v>0</v>
      </c>
      <c r="AZ17" s="36">
        <f>SUMIFS('Area Annual'!$N:$N,'Area Annual'!$A:$A,$AL$2,'Area Annual'!$E:$E,$AL17,'Area Annual'!$D:$D,"KPCO")</f>
        <v>2247.3836364746098</v>
      </c>
      <c r="BA17" s="36">
        <f>SUMIFS('Area Annual'!$O:$O,'Area Annual'!$A:$A,$AL$2,'Area Annual'!$E:$E,$AL17,'Area Annual'!$D:$D,"KPCO")</f>
        <v>1379.94820356369</v>
      </c>
      <c r="BB17" s="36"/>
      <c r="BD17" s="15">
        <f>SUMIFS('Resource Annual'!$L:$L,'Resource Annual'!$D:$D,$AL$2,'Resource Annual'!$B:$B,BD$4,'Resource Annual'!$J:$J,$AL17)</f>
        <v>0</v>
      </c>
      <c r="BE17" s="15">
        <f>SUMIFS('Resource Annual'!$L:$L,'Resource Annual'!$D:$D,$AL$2,'Resource Annual'!$B:$B,BE$4,'Resource Annual'!$J:$J,$AL17)</f>
        <v>780</v>
      </c>
      <c r="BF17" s="15">
        <f>SUMIFS('Resource Annual'!$L:$L,'Resource Annual'!$D:$D,$AL$2,'Resource Annual'!$B:$B,BF$4,'Resource Annual'!$J:$J,$AL17)</f>
        <v>125</v>
      </c>
      <c r="BG17" s="15">
        <f>SUMIFS('Resource Annual'!$L:$L,'Resource Annual'!$D:$D,$AL$2,'Resource Annual'!$B:$B,BG$4,'Resource Annual'!$J:$J,$AL17)</f>
        <v>0</v>
      </c>
      <c r="BH17" s="15">
        <f>SUMIFS('Resource Annual'!$L:$L,'Resource Annual'!$D:$D,$AL$2,'Resource Annual'!$B:$B,BH$4,'Resource Annual'!$J:$J,$AL17)</f>
        <v>0</v>
      </c>
      <c r="BI17" s="15">
        <f>SUMIFS('Resource Annual'!$L:$L,'Resource Annual'!$D:$D,$AL$2,'Resource Annual'!$B:$B,BI$4,'Resource Annual'!$J:$J,$AL17)</f>
        <v>0</v>
      </c>
      <c r="BJ17" s="15">
        <f>SUMIFS('Resource Annual'!$L:$L,'Resource Annual'!$D:$D,$AL$2,'Resource Annual'!$B:$B,BJ$4,'Resource Annual'!$J:$J,$AL17)</f>
        <v>1660</v>
      </c>
      <c r="BK17" s="15">
        <f>SUMIFS('Resource Annual'!$L:$L,'Resource Annual'!$D:$D,$AL$2,'Resource Annual'!$B:$B,BK$4,'Resource Annual'!$J:$J,$AL17)</f>
        <v>0</v>
      </c>
      <c r="BL17" s="15">
        <f>SUMIFS('Resource Annual'!$L:$L,'Resource Annual'!$D:$D,$AL$2,'Resource Annual'!$B:$B,BL$4,'Resource Annual'!$J:$J,$AL17)</f>
        <v>0</v>
      </c>
      <c r="BM17" s="15">
        <f>SUMIFS('Resource Annual'!$L:$L,'Resource Annual'!$D:$D,$AL$2,'Resource Annual'!$B:$B,BM$4,'Resource Annual'!$J:$J,$AL17)</f>
        <v>400</v>
      </c>
      <c r="BN17" s="15">
        <f>SUMIFS('Resource Annual'!$L:$L,'Resource Annual'!$D:$D,$AL$2,'Resource Annual'!$B:$B,BN$4,'Resource Annual'!$J:$J,$AL17)</f>
        <v>0</v>
      </c>
      <c r="BO17" s="15">
        <f>SUMIFS('Resource Annual'!$L:$L,'Resource Annual'!$D:$D,$AL$2,'Resource Annual'!$B:$B,BO$4,'Resource Annual'!$J:$J,$AL17)</f>
        <v>0</v>
      </c>
      <c r="BQ17" s="15">
        <f>SUMIFS('Resource Annual'!$M:$M,'Resource Annual'!$D:$D,$AL$2,'Resource Annual'!$B:$B,BQ$4,'Resource Annual'!$J:$J,$AL17)</f>
        <v>0</v>
      </c>
      <c r="BR17" s="15">
        <f>SUMIFS('Resource Annual'!$M:$M,'Resource Annual'!$D:$D,$AL$2,'Resource Annual'!$B:$B,BR$4,'Resource Annual'!$J:$J,$AL17)</f>
        <v>780</v>
      </c>
      <c r="BS17" s="15">
        <f>SUMIFS('Resource Annual'!$M:$M,'Resource Annual'!$D:$D,$AL$2,'Resource Annual'!$B:$B,BS$4,'Resource Annual'!$J:$J,$AL17)</f>
        <v>125</v>
      </c>
      <c r="BT17" s="15">
        <f>SUMIFS('Resource Annual'!$M:$M,'Resource Annual'!$D:$D,$AL$2,'Resource Annual'!$B:$B,BT$4,'Resource Annual'!$J:$J,$AL17)</f>
        <v>0</v>
      </c>
      <c r="BU17" s="15">
        <f>SUMIFS('Resource Annual'!$M:$M,'Resource Annual'!$D:$D,$AL$2,'Resource Annual'!$B:$B,BU$4,'Resource Annual'!$J:$J,$AL17)</f>
        <v>0</v>
      </c>
      <c r="BV17" s="15">
        <f>SUMIFS('Resource Annual'!$M:$M,'Resource Annual'!$D:$D,$AL$2,'Resource Annual'!$B:$B,BV$4,'Resource Annual'!$J:$J,$AL17)</f>
        <v>0</v>
      </c>
      <c r="BW17" s="15">
        <f>SUMIFS('Resource Annual'!$M:$M,'Resource Annual'!$D:$D,$AL$2,'Resource Annual'!$B:$B,BW$4,'Resource Annual'!$J:$J,$AL17)</f>
        <v>448.200004577637</v>
      </c>
      <c r="BX17" s="15">
        <f>SUMIFS('Resource Annual'!$M:$M,'Resource Annual'!$D:$D,$AL$2,'Resource Annual'!$B:$B,BX$4,'Resource Annual'!$J:$J,$AL17)</f>
        <v>0</v>
      </c>
      <c r="BY17" s="15">
        <f>SUMIFS('Resource Annual'!$M:$M,'Resource Annual'!$D:$D,$AL$2,'Resource Annual'!$B:$B,BY$4,'Resource Annual'!$J:$J,$AL17)</f>
        <v>44</v>
      </c>
      <c r="BZ17" s="15">
        <f>SUMIFS('Resource Annual'!$M:$M,'Resource Annual'!$D:$D,$AL$2,'Resource Annual'!$B:$B,BZ$4,'Resource Annual'!$J:$J,$AL17)</f>
        <v>0</v>
      </c>
      <c r="CA17" s="15">
        <f>SUMIFS('Resource Annual'!$M:$M,'Resource Annual'!$D:$D,$AL$2,'Resource Annual'!$B:$B,CA$4,'Resource Annual'!$J:$J,$AL17)</f>
        <v>0</v>
      </c>
    </row>
    <row r="18" spans="2:79" ht="16.5" x14ac:dyDescent="0.5">
      <c r="B18" t="s">
        <v>8</v>
      </c>
      <c r="AL18">
        <v>2034</v>
      </c>
      <c r="AM18" s="15">
        <f>SUMIFS('Area Annual'!F:F,'Area Annual'!E:E,AL18,'Area Annual'!A:A,$AL$2)</f>
        <v>898.93322753906295</v>
      </c>
      <c r="AN18" s="15">
        <f>SUMIFS('Area Annual'!M:M,'Area Annual'!A:A,$AL$2,'Area Annual'!E:E,AL18)</f>
        <v>5540.8108215332004</v>
      </c>
      <c r="AO18" s="15">
        <f>SUMIFS('Resource Annual'!$O:$O,'Resource Annual'!$D:$D,$AL$2,'Resource Annual'!$A:$A,AO$4,'Resource Annual'!$J:$J,$AL18)</f>
        <v>0</v>
      </c>
      <c r="AP18" s="15">
        <f>SUMIFS('Resource Annual'!$O:$O,'Resource Annual'!$D:$D,$AL$2,'Resource Annual'!$A:$A,AP$4,'Resource Annual'!$J:$J,$AL18)</f>
        <v>1365.3897552490239</v>
      </c>
      <c r="AQ18" s="15">
        <f>SUMIFS('Resource Annual'!$O:$O,'Resource Annual'!$D:$D,$AL$2,'Resource Annual'!$A:$A,AQ$4,'Resource Annual'!$J:$J,$AL18)</f>
        <v>0</v>
      </c>
      <c r="AR18" s="15">
        <f>SUMIFS('Resource Annual'!$O:$O,'Resource Annual'!$D:$D,$AL$2,'Resource Annual'!$A:$A,AR$4,'Resource Annual'!$J:$J,$AL18)</f>
        <v>0</v>
      </c>
      <c r="AS18" s="15">
        <f>SUMIFS('Resource Annual'!$O:$O,'Resource Annual'!$D:$D,$AL$2,'Resource Annual'!$A:$A,AS$4,'Resource Annual'!$J:$J,$AL18)</f>
        <v>0</v>
      </c>
      <c r="AT18" s="15">
        <f>SUMIFS('Resource Annual'!$O:$O,'Resource Annual'!$D:$D,$AL$2,'Resource Annual'!$A:$A,AT$4,'Resource Annual'!$J:$J,$AL18)</f>
        <v>0</v>
      </c>
      <c r="AU18" s="15">
        <f>SUMIFS('Resource Annual'!$O:$O,'Resource Annual'!$D:$D,$AL$2,'Resource Annual'!$A:$A,AU$4,'Resource Annual'!$J:$J,$AL18)</f>
        <v>3760.5492782592901</v>
      </c>
      <c r="AV18" s="15">
        <f>SUMIFS('Resource Annual'!$O:$O,'Resource Annual'!$D:$D,$AL$2,'Resource Annual'!$A:$A,AV$4,'Resource Annual'!$J:$J,$AL18)</f>
        <v>1279.406299591064</v>
      </c>
      <c r="AW18" s="15">
        <f>SUMIFS('Resource Annual'!$O:$O,'Resource Annual'!$D:$D,$AL$2,'Resource Annual'!$A:$A,AW$4,'Resource Annual'!$J:$J,$AL18)</f>
        <v>0</v>
      </c>
      <c r="AX18" s="15">
        <f t="shared" si="0"/>
        <v>-864.53409767151015</v>
      </c>
      <c r="AY18" s="15">
        <f t="shared" si="1"/>
        <v>0</v>
      </c>
      <c r="AZ18" s="36">
        <f>SUMIFS('Area Annual'!$N:$N,'Area Annual'!$A:$A,$AL$2,'Area Annual'!$E:$E,$AL18,'Area Annual'!$D:$D,"KPCO")</f>
        <v>2245.1231689453102</v>
      </c>
      <c r="BA18" s="36">
        <f>SUMIFS('Area Annual'!$O:$O,'Area Annual'!$A:$A,$AL$2,'Area Annual'!$E:$E,$AL18,'Area Annual'!$D:$D,"KPCO")</f>
        <v>1380.5890712738001</v>
      </c>
      <c r="BB18" s="36"/>
      <c r="BD18" s="15">
        <f>SUMIFS('Resource Annual'!$L:$L,'Resource Annual'!$D:$D,$AL$2,'Resource Annual'!$B:$B,BD$4,'Resource Annual'!$J:$J,$AL18)</f>
        <v>0</v>
      </c>
      <c r="BE18" s="15">
        <f>SUMIFS('Resource Annual'!$L:$L,'Resource Annual'!$D:$D,$AL$2,'Resource Annual'!$B:$B,BE$4,'Resource Annual'!$J:$J,$AL18)</f>
        <v>780</v>
      </c>
      <c r="BF18" s="15">
        <f>SUMIFS('Resource Annual'!$L:$L,'Resource Annual'!$D:$D,$AL$2,'Resource Annual'!$B:$B,BF$4,'Resource Annual'!$J:$J,$AL18)</f>
        <v>125</v>
      </c>
      <c r="BG18" s="15">
        <f>SUMIFS('Resource Annual'!$L:$L,'Resource Annual'!$D:$D,$AL$2,'Resource Annual'!$B:$B,BG$4,'Resource Annual'!$J:$J,$AL18)</f>
        <v>0</v>
      </c>
      <c r="BH18" s="15">
        <f>SUMIFS('Resource Annual'!$L:$L,'Resource Annual'!$D:$D,$AL$2,'Resource Annual'!$B:$B,BH$4,'Resource Annual'!$J:$J,$AL18)</f>
        <v>0</v>
      </c>
      <c r="BI18" s="15">
        <f>SUMIFS('Resource Annual'!$L:$L,'Resource Annual'!$D:$D,$AL$2,'Resource Annual'!$B:$B,BI$4,'Resource Annual'!$J:$J,$AL18)</f>
        <v>0</v>
      </c>
      <c r="BJ18" s="15">
        <f>SUMIFS('Resource Annual'!$L:$L,'Resource Annual'!$D:$D,$AL$2,'Resource Annual'!$B:$B,BJ$4,'Resource Annual'!$J:$J,$AL18)</f>
        <v>1660</v>
      </c>
      <c r="BK18" s="15">
        <f>SUMIFS('Resource Annual'!$L:$L,'Resource Annual'!$D:$D,$AL$2,'Resource Annual'!$B:$B,BK$4,'Resource Annual'!$J:$J,$AL18)</f>
        <v>0</v>
      </c>
      <c r="BL18" s="15">
        <f>SUMIFS('Resource Annual'!$L:$L,'Resource Annual'!$D:$D,$AL$2,'Resource Annual'!$B:$B,BL$4,'Resource Annual'!$J:$J,$AL18)</f>
        <v>0</v>
      </c>
      <c r="BM18" s="15">
        <f>SUMIFS('Resource Annual'!$L:$L,'Resource Annual'!$D:$D,$AL$2,'Resource Annual'!$B:$B,BM$4,'Resource Annual'!$J:$J,$AL18)</f>
        <v>400</v>
      </c>
      <c r="BN18" s="15">
        <f>SUMIFS('Resource Annual'!$L:$L,'Resource Annual'!$D:$D,$AL$2,'Resource Annual'!$B:$B,BN$4,'Resource Annual'!$J:$J,$AL18)</f>
        <v>0</v>
      </c>
      <c r="BO18" s="15">
        <f>SUMIFS('Resource Annual'!$L:$L,'Resource Annual'!$D:$D,$AL$2,'Resource Annual'!$B:$B,BO$4,'Resource Annual'!$J:$J,$AL18)</f>
        <v>0</v>
      </c>
      <c r="BQ18" s="15">
        <f>SUMIFS('Resource Annual'!$M:$M,'Resource Annual'!$D:$D,$AL$2,'Resource Annual'!$B:$B,BQ$4,'Resource Annual'!$J:$J,$AL18)</f>
        <v>0</v>
      </c>
      <c r="BR18" s="15">
        <f>SUMIFS('Resource Annual'!$M:$M,'Resource Annual'!$D:$D,$AL$2,'Resource Annual'!$B:$B,BR$4,'Resource Annual'!$J:$J,$AL18)</f>
        <v>780</v>
      </c>
      <c r="BS18" s="15">
        <f>SUMIFS('Resource Annual'!$M:$M,'Resource Annual'!$D:$D,$AL$2,'Resource Annual'!$B:$B,BS$4,'Resource Annual'!$J:$J,$AL18)</f>
        <v>125</v>
      </c>
      <c r="BT18" s="15">
        <f>SUMIFS('Resource Annual'!$M:$M,'Resource Annual'!$D:$D,$AL$2,'Resource Annual'!$B:$B,BT$4,'Resource Annual'!$J:$J,$AL18)</f>
        <v>0</v>
      </c>
      <c r="BU18" s="15">
        <f>SUMIFS('Resource Annual'!$M:$M,'Resource Annual'!$D:$D,$AL$2,'Resource Annual'!$B:$B,BU$4,'Resource Annual'!$J:$J,$AL18)</f>
        <v>0</v>
      </c>
      <c r="BV18" s="15">
        <f>SUMIFS('Resource Annual'!$M:$M,'Resource Annual'!$D:$D,$AL$2,'Resource Annual'!$B:$B,BV$4,'Resource Annual'!$J:$J,$AL18)</f>
        <v>0</v>
      </c>
      <c r="BW18" s="15">
        <f>SUMIFS('Resource Annual'!$M:$M,'Resource Annual'!$D:$D,$AL$2,'Resource Annual'!$B:$B,BW$4,'Resource Annual'!$J:$J,$AL18)</f>
        <v>448.200004577637</v>
      </c>
      <c r="BX18" s="15">
        <f>SUMIFS('Resource Annual'!$M:$M,'Resource Annual'!$D:$D,$AL$2,'Resource Annual'!$B:$B,BX$4,'Resource Annual'!$J:$J,$AL18)</f>
        <v>0</v>
      </c>
      <c r="BY18" s="15">
        <f>SUMIFS('Resource Annual'!$M:$M,'Resource Annual'!$D:$D,$AL$2,'Resource Annual'!$B:$B,BY$4,'Resource Annual'!$J:$J,$AL18)</f>
        <v>44</v>
      </c>
      <c r="BZ18" s="15">
        <f>SUMIFS('Resource Annual'!$M:$M,'Resource Annual'!$D:$D,$AL$2,'Resource Annual'!$B:$B,BZ$4,'Resource Annual'!$J:$J,$AL18)</f>
        <v>0</v>
      </c>
      <c r="CA18" s="15">
        <f>SUMIFS('Resource Annual'!$M:$M,'Resource Annual'!$D:$D,$AL$2,'Resource Annual'!$B:$B,CA$4,'Resource Annual'!$J:$J,$AL18)</f>
        <v>0</v>
      </c>
    </row>
    <row r="19" spans="2:79" ht="16.5" x14ac:dyDescent="0.5">
      <c r="AL19">
        <v>2035</v>
      </c>
      <c r="AM19" s="15">
        <f>SUMIFS('Area Annual'!F:F,'Area Annual'!E:E,AL19,'Area Annual'!A:A,$AL$2)</f>
        <v>897.76171875</v>
      </c>
      <c r="AN19" s="15">
        <f>SUMIFS('Area Annual'!M:M,'Area Annual'!A:A,$AL$2,'Area Annual'!E:E,AL19)</f>
        <v>5534.2001342773401</v>
      </c>
      <c r="AO19" s="15">
        <f>SUMIFS('Resource Annual'!$O:$O,'Resource Annual'!$D:$D,$AL$2,'Resource Annual'!$A:$A,AO$4,'Resource Annual'!$J:$J,$AL19)</f>
        <v>0</v>
      </c>
      <c r="AP19" s="15">
        <f>SUMIFS('Resource Annual'!$O:$O,'Resource Annual'!$D:$D,$AL$2,'Resource Annual'!$A:$A,AP$4,'Resource Annual'!$J:$J,$AL19)</f>
        <v>1376.185138702393</v>
      </c>
      <c r="AQ19" s="15">
        <f>SUMIFS('Resource Annual'!$O:$O,'Resource Annual'!$D:$D,$AL$2,'Resource Annual'!$A:$A,AQ$4,'Resource Annual'!$J:$J,$AL19)</f>
        <v>0</v>
      </c>
      <c r="AR19" s="15">
        <f>SUMIFS('Resource Annual'!$O:$O,'Resource Annual'!$D:$D,$AL$2,'Resource Annual'!$A:$A,AR$4,'Resource Annual'!$J:$J,$AL19)</f>
        <v>0</v>
      </c>
      <c r="AS19" s="15">
        <f>SUMIFS('Resource Annual'!$O:$O,'Resource Annual'!$D:$D,$AL$2,'Resource Annual'!$A:$A,AS$4,'Resource Annual'!$J:$J,$AL19)</f>
        <v>0</v>
      </c>
      <c r="AT19" s="15">
        <f>SUMIFS('Resource Annual'!$O:$O,'Resource Annual'!$D:$D,$AL$2,'Resource Annual'!$A:$A,AT$4,'Resource Annual'!$J:$J,$AL19)</f>
        <v>0</v>
      </c>
      <c r="AU19" s="15">
        <f>SUMIFS('Resource Annual'!$O:$O,'Resource Annual'!$D:$D,$AL$2,'Resource Annual'!$A:$A,AU$4,'Resource Annual'!$J:$J,$AL19)</f>
        <v>3760.0687942504901</v>
      </c>
      <c r="AV19" s="15">
        <f>SUMIFS('Resource Annual'!$O:$O,'Resource Annual'!$D:$D,$AL$2,'Resource Annual'!$A:$A,AV$4,'Resource Annual'!$J:$J,$AL19)</f>
        <v>1280.12427520752</v>
      </c>
      <c r="AW19" s="15">
        <f>SUMIFS('Resource Annual'!$O:$O,'Resource Annual'!$D:$D,$AL$2,'Resource Annual'!$A:$A,AW$4,'Resource Annual'!$J:$J,$AL19)</f>
        <v>0</v>
      </c>
      <c r="AX19" s="15">
        <f t="shared" si="0"/>
        <v>-882.17774534225009</v>
      </c>
      <c r="AY19" s="15">
        <f t="shared" si="1"/>
        <v>0</v>
      </c>
      <c r="AZ19" s="36">
        <f>SUMIFS('Area Annual'!$N:$N,'Area Annual'!$A:$A,$AL$2,'Area Annual'!$E:$E,$AL19,'Area Annual'!$D:$D,"KPCO")</f>
        <v>2246.98949432373</v>
      </c>
      <c r="BA19" s="36">
        <f>SUMIFS('Area Annual'!$O:$O,'Area Annual'!$A:$A,$AL$2,'Area Annual'!$E:$E,$AL19,'Area Annual'!$D:$D,"KPCO")</f>
        <v>1364.8117489814799</v>
      </c>
      <c r="BB19" s="36"/>
      <c r="BD19" s="15">
        <f>SUMIFS('Resource Annual'!$L:$L,'Resource Annual'!$D:$D,$AL$2,'Resource Annual'!$B:$B,BD$4,'Resource Annual'!$J:$J,$AL19)</f>
        <v>0</v>
      </c>
      <c r="BE19" s="15">
        <f>SUMIFS('Resource Annual'!$L:$L,'Resource Annual'!$D:$D,$AL$2,'Resource Annual'!$B:$B,BE$4,'Resource Annual'!$J:$J,$AL19)</f>
        <v>780</v>
      </c>
      <c r="BF19" s="15">
        <f>SUMIFS('Resource Annual'!$L:$L,'Resource Annual'!$D:$D,$AL$2,'Resource Annual'!$B:$B,BF$4,'Resource Annual'!$J:$J,$AL19)</f>
        <v>125</v>
      </c>
      <c r="BG19" s="15">
        <f>SUMIFS('Resource Annual'!$L:$L,'Resource Annual'!$D:$D,$AL$2,'Resource Annual'!$B:$B,BG$4,'Resource Annual'!$J:$J,$AL19)</f>
        <v>0</v>
      </c>
      <c r="BH19" s="15">
        <f>SUMIFS('Resource Annual'!$L:$L,'Resource Annual'!$D:$D,$AL$2,'Resource Annual'!$B:$B,BH$4,'Resource Annual'!$J:$J,$AL19)</f>
        <v>0</v>
      </c>
      <c r="BI19" s="15">
        <f>SUMIFS('Resource Annual'!$L:$L,'Resource Annual'!$D:$D,$AL$2,'Resource Annual'!$B:$B,BI$4,'Resource Annual'!$J:$J,$AL19)</f>
        <v>0</v>
      </c>
      <c r="BJ19" s="15">
        <f>SUMIFS('Resource Annual'!$L:$L,'Resource Annual'!$D:$D,$AL$2,'Resource Annual'!$B:$B,BJ$4,'Resource Annual'!$J:$J,$AL19)</f>
        <v>1660</v>
      </c>
      <c r="BK19" s="15">
        <f>SUMIFS('Resource Annual'!$L:$L,'Resource Annual'!$D:$D,$AL$2,'Resource Annual'!$B:$B,BK$4,'Resource Annual'!$J:$J,$AL19)</f>
        <v>0</v>
      </c>
      <c r="BL19" s="15">
        <f>SUMIFS('Resource Annual'!$L:$L,'Resource Annual'!$D:$D,$AL$2,'Resource Annual'!$B:$B,BL$4,'Resource Annual'!$J:$J,$AL19)</f>
        <v>0</v>
      </c>
      <c r="BM19" s="15">
        <f>SUMIFS('Resource Annual'!$L:$L,'Resource Annual'!$D:$D,$AL$2,'Resource Annual'!$B:$B,BM$4,'Resource Annual'!$J:$J,$AL19)</f>
        <v>400</v>
      </c>
      <c r="BN19" s="15">
        <f>SUMIFS('Resource Annual'!$L:$L,'Resource Annual'!$D:$D,$AL$2,'Resource Annual'!$B:$B,BN$4,'Resource Annual'!$J:$J,$AL19)</f>
        <v>0</v>
      </c>
      <c r="BO19" s="15">
        <f>SUMIFS('Resource Annual'!$L:$L,'Resource Annual'!$D:$D,$AL$2,'Resource Annual'!$B:$B,BO$4,'Resource Annual'!$J:$J,$AL19)</f>
        <v>0</v>
      </c>
      <c r="BQ19" s="15">
        <f>SUMIFS('Resource Annual'!$M:$M,'Resource Annual'!$D:$D,$AL$2,'Resource Annual'!$B:$B,BQ$4,'Resource Annual'!$J:$J,$AL19)</f>
        <v>0</v>
      </c>
      <c r="BR19" s="15">
        <f>SUMIFS('Resource Annual'!$M:$M,'Resource Annual'!$D:$D,$AL$2,'Resource Annual'!$B:$B,BR$4,'Resource Annual'!$J:$J,$AL19)</f>
        <v>780</v>
      </c>
      <c r="BS19" s="15">
        <f>SUMIFS('Resource Annual'!$M:$M,'Resource Annual'!$D:$D,$AL$2,'Resource Annual'!$B:$B,BS$4,'Resource Annual'!$J:$J,$AL19)</f>
        <v>125</v>
      </c>
      <c r="BT19" s="15">
        <f>SUMIFS('Resource Annual'!$M:$M,'Resource Annual'!$D:$D,$AL$2,'Resource Annual'!$B:$B,BT$4,'Resource Annual'!$J:$J,$AL19)</f>
        <v>0</v>
      </c>
      <c r="BU19" s="15">
        <f>SUMIFS('Resource Annual'!$M:$M,'Resource Annual'!$D:$D,$AL$2,'Resource Annual'!$B:$B,BU$4,'Resource Annual'!$J:$J,$AL19)</f>
        <v>0</v>
      </c>
      <c r="BV19" s="15">
        <f>SUMIFS('Resource Annual'!$M:$M,'Resource Annual'!$D:$D,$AL$2,'Resource Annual'!$B:$B,BV$4,'Resource Annual'!$J:$J,$AL19)</f>
        <v>0</v>
      </c>
      <c r="BW19" s="15">
        <f>SUMIFS('Resource Annual'!$M:$M,'Resource Annual'!$D:$D,$AL$2,'Resource Annual'!$B:$B,BW$4,'Resource Annual'!$J:$J,$AL19)</f>
        <v>448.200004577637</v>
      </c>
      <c r="BX19" s="15">
        <f>SUMIFS('Resource Annual'!$M:$M,'Resource Annual'!$D:$D,$AL$2,'Resource Annual'!$B:$B,BX$4,'Resource Annual'!$J:$J,$AL19)</f>
        <v>0</v>
      </c>
      <c r="BY19" s="15">
        <f>SUMIFS('Resource Annual'!$M:$M,'Resource Annual'!$D:$D,$AL$2,'Resource Annual'!$B:$B,BY$4,'Resource Annual'!$J:$J,$AL19)</f>
        <v>44</v>
      </c>
      <c r="BZ19" s="15">
        <f>SUMIFS('Resource Annual'!$M:$M,'Resource Annual'!$D:$D,$AL$2,'Resource Annual'!$B:$B,BZ$4,'Resource Annual'!$J:$J,$AL19)</f>
        <v>0</v>
      </c>
      <c r="CA19" s="15">
        <f>SUMIFS('Resource Annual'!$M:$M,'Resource Annual'!$D:$D,$AL$2,'Resource Annual'!$B:$B,CA$4,'Resource Annual'!$J:$J,$AL19)</f>
        <v>0</v>
      </c>
    </row>
    <row r="20" spans="2:79" ht="16.5" x14ac:dyDescent="0.5">
      <c r="AL20">
        <v>2036</v>
      </c>
      <c r="AM20" s="15">
        <f>SUMIFS('Area Annual'!F:F,'Area Annual'!E:E,AL20,'Area Annual'!A:A,$AL$2)</f>
        <v>894.78167724609398</v>
      </c>
      <c r="AN20" s="15">
        <f>SUMIFS('Area Annual'!M:M,'Area Annual'!A:A,$AL$2,'Area Annual'!E:E,AL20)</f>
        <v>5523.736328125</v>
      </c>
      <c r="AO20" s="15">
        <f>SUMIFS('Resource Annual'!$O:$O,'Resource Annual'!$D:$D,$AL$2,'Resource Annual'!$A:$A,AO$4,'Resource Annual'!$J:$J,$AL20)</f>
        <v>0</v>
      </c>
      <c r="AP20" s="15">
        <f>SUMIFS('Resource Annual'!$O:$O,'Resource Annual'!$D:$D,$AL$2,'Resource Annual'!$A:$A,AP$4,'Resource Annual'!$J:$J,$AL20)</f>
        <v>1329.593124389648</v>
      </c>
      <c r="AQ20" s="15">
        <f>SUMIFS('Resource Annual'!$O:$O,'Resource Annual'!$D:$D,$AL$2,'Resource Annual'!$A:$A,AQ$4,'Resource Annual'!$J:$J,$AL20)</f>
        <v>0</v>
      </c>
      <c r="AR20" s="15">
        <f>SUMIFS('Resource Annual'!$O:$O,'Resource Annual'!$D:$D,$AL$2,'Resource Annual'!$A:$A,AR$4,'Resource Annual'!$J:$J,$AL20)</f>
        <v>0</v>
      </c>
      <c r="AS20" s="15">
        <f>SUMIFS('Resource Annual'!$O:$O,'Resource Annual'!$D:$D,$AL$2,'Resource Annual'!$A:$A,AS$4,'Resource Annual'!$J:$J,$AL20)</f>
        <v>0</v>
      </c>
      <c r="AT20" s="15">
        <f>SUMIFS('Resource Annual'!$O:$O,'Resource Annual'!$D:$D,$AL$2,'Resource Annual'!$A:$A,AT$4,'Resource Annual'!$J:$J,$AL20)</f>
        <v>0</v>
      </c>
      <c r="AU20" s="15">
        <f>SUMIFS('Resource Annual'!$O:$O,'Resource Annual'!$D:$D,$AL$2,'Resource Annual'!$A:$A,AU$4,'Resource Annual'!$J:$J,$AL20)</f>
        <v>3996.9003677368069</v>
      </c>
      <c r="AV20" s="15">
        <f>SUMIFS('Resource Annual'!$O:$O,'Resource Annual'!$D:$D,$AL$2,'Resource Annual'!$A:$A,AV$4,'Resource Annual'!$J:$J,$AL20)</f>
        <v>1274.7232780456541</v>
      </c>
      <c r="AW20" s="15">
        <f>SUMIFS('Resource Annual'!$O:$O,'Resource Annual'!$D:$D,$AL$2,'Resource Annual'!$A:$A,AW$4,'Resource Annual'!$J:$J,$AL20)</f>
        <v>0</v>
      </c>
      <c r="AX20" s="15">
        <f t="shared" si="0"/>
        <v>-1077.48030483722</v>
      </c>
      <c r="AY20" s="15">
        <f t="shared" si="1"/>
        <v>0</v>
      </c>
      <c r="AZ20" s="36">
        <f>SUMIFS('Area Annual'!$N:$N,'Area Annual'!$A:$A,$AL$2,'Area Annual'!$E:$E,$AL20,'Area Annual'!$D:$D,"KPCO")</f>
        <v>2431.5731811523401</v>
      </c>
      <c r="BA20" s="36">
        <f>SUMIFS('Area Annual'!$O:$O,'Area Annual'!$A:$A,$AL$2,'Area Annual'!$E:$E,$AL20,'Area Annual'!$D:$D,"KPCO")</f>
        <v>1354.0928763151201</v>
      </c>
      <c r="BB20" s="36"/>
      <c r="BD20" s="15">
        <f>SUMIFS('Resource Annual'!$L:$L,'Resource Annual'!$D:$D,$AL$2,'Resource Annual'!$B:$B,BD$4,'Resource Annual'!$J:$J,$AL20)</f>
        <v>0</v>
      </c>
      <c r="BE20" s="15">
        <f>SUMIFS('Resource Annual'!$L:$L,'Resource Annual'!$D:$D,$AL$2,'Resource Annual'!$B:$B,BE$4,'Resource Annual'!$J:$J,$AL20)</f>
        <v>780</v>
      </c>
      <c r="BF20" s="15">
        <f>SUMIFS('Resource Annual'!$L:$L,'Resource Annual'!$D:$D,$AL$2,'Resource Annual'!$B:$B,BF$4,'Resource Annual'!$J:$J,$AL20)</f>
        <v>125</v>
      </c>
      <c r="BG20" s="15">
        <f>SUMIFS('Resource Annual'!$L:$L,'Resource Annual'!$D:$D,$AL$2,'Resource Annual'!$B:$B,BG$4,'Resource Annual'!$J:$J,$AL20)</f>
        <v>0</v>
      </c>
      <c r="BH20" s="15">
        <f>SUMIFS('Resource Annual'!$L:$L,'Resource Annual'!$D:$D,$AL$2,'Resource Annual'!$B:$B,BH$4,'Resource Annual'!$J:$J,$AL20)</f>
        <v>0</v>
      </c>
      <c r="BI20" s="15">
        <f>SUMIFS('Resource Annual'!$L:$L,'Resource Annual'!$D:$D,$AL$2,'Resource Annual'!$B:$B,BI$4,'Resource Annual'!$J:$J,$AL20)</f>
        <v>0</v>
      </c>
      <c r="BJ20" s="15">
        <f>SUMIFS('Resource Annual'!$L:$L,'Resource Annual'!$D:$D,$AL$2,'Resource Annual'!$B:$B,BJ$4,'Resource Annual'!$J:$J,$AL20)</f>
        <v>1820</v>
      </c>
      <c r="BK20" s="15">
        <f>SUMIFS('Resource Annual'!$L:$L,'Resource Annual'!$D:$D,$AL$2,'Resource Annual'!$B:$B,BK$4,'Resource Annual'!$J:$J,$AL20)</f>
        <v>0</v>
      </c>
      <c r="BL20" s="15">
        <f>SUMIFS('Resource Annual'!$L:$L,'Resource Annual'!$D:$D,$AL$2,'Resource Annual'!$B:$B,BL$4,'Resource Annual'!$J:$J,$AL20)</f>
        <v>0</v>
      </c>
      <c r="BM20" s="15">
        <f>SUMIFS('Resource Annual'!$L:$L,'Resource Annual'!$D:$D,$AL$2,'Resource Annual'!$B:$B,BM$4,'Resource Annual'!$J:$J,$AL20)</f>
        <v>400</v>
      </c>
      <c r="BN20" s="15">
        <f>SUMIFS('Resource Annual'!$L:$L,'Resource Annual'!$D:$D,$AL$2,'Resource Annual'!$B:$B,BN$4,'Resource Annual'!$J:$J,$AL20)</f>
        <v>0</v>
      </c>
      <c r="BO20" s="15">
        <f>SUMIFS('Resource Annual'!$L:$L,'Resource Annual'!$D:$D,$AL$2,'Resource Annual'!$B:$B,BO$4,'Resource Annual'!$J:$J,$AL20)</f>
        <v>0</v>
      </c>
      <c r="BQ20" s="15">
        <f>SUMIFS('Resource Annual'!$M:$M,'Resource Annual'!$D:$D,$AL$2,'Resource Annual'!$B:$B,BQ$4,'Resource Annual'!$J:$J,$AL20)</f>
        <v>0</v>
      </c>
      <c r="BR20" s="15">
        <f>SUMIFS('Resource Annual'!$M:$M,'Resource Annual'!$D:$D,$AL$2,'Resource Annual'!$B:$B,BR$4,'Resource Annual'!$J:$J,$AL20)</f>
        <v>780</v>
      </c>
      <c r="BS20" s="15">
        <f>SUMIFS('Resource Annual'!$M:$M,'Resource Annual'!$D:$D,$AL$2,'Resource Annual'!$B:$B,BS$4,'Resource Annual'!$J:$J,$AL20)</f>
        <v>125</v>
      </c>
      <c r="BT20" s="15">
        <f>SUMIFS('Resource Annual'!$M:$M,'Resource Annual'!$D:$D,$AL$2,'Resource Annual'!$B:$B,BT$4,'Resource Annual'!$J:$J,$AL20)</f>
        <v>0</v>
      </c>
      <c r="BU20" s="15">
        <f>SUMIFS('Resource Annual'!$M:$M,'Resource Annual'!$D:$D,$AL$2,'Resource Annual'!$B:$B,BU$4,'Resource Annual'!$J:$J,$AL20)</f>
        <v>0</v>
      </c>
      <c r="BV20" s="15">
        <f>SUMIFS('Resource Annual'!$M:$M,'Resource Annual'!$D:$D,$AL$2,'Resource Annual'!$B:$B,BV$4,'Resource Annual'!$J:$J,$AL20)</f>
        <v>0</v>
      </c>
      <c r="BW20" s="15">
        <f>SUMIFS('Resource Annual'!$M:$M,'Resource Annual'!$D:$D,$AL$2,'Resource Annual'!$B:$B,BW$4,'Resource Annual'!$J:$J,$AL20)</f>
        <v>491.40000534057651</v>
      </c>
      <c r="BX20" s="15">
        <f>SUMIFS('Resource Annual'!$M:$M,'Resource Annual'!$D:$D,$AL$2,'Resource Annual'!$B:$B,BX$4,'Resource Annual'!$J:$J,$AL20)</f>
        <v>0</v>
      </c>
      <c r="BY20" s="15">
        <f>SUMIFS('Resource Annual'!$M:$M,'Resource Annual'!$D:$D,$AL$2,'Resource Annual'!$B:$B,BY$4,'Resource Annual'!$J:$J,$AL20)</f>
        <v>44</v>
      </c>
      <c r="BZ20" s="15">
        <f>SUMIFS('Resource Annual'!$M:$M,'Resource Annual'!$D:$D,$AL$2,'Resource Annual'!$B:$B,BZ$4,'Resource Annual'!$J:$J,$AL20)</f>
        <v>0</v>
      </c>
      <c r="CA20" s="15">
        <f>SUMIFS('Resource Annual'!$M:$M,'Resource Annual'!$D:$D,$AL$2,'Resource Annual'!$B:$B,CA$4,'Resource Annual'!$J:$J,$AL20)</f>
        <v>0</v>
      </c>
    </row>
    <row r="21" spans="2:79" ht="16.5" x14ac:dyDescent="0.5">
      <c r="AL21">
        <v>2037</v>
      </c>
      <c r="AM21" s="15">
        <f>SUMIFS('Area Annual'!F:F,'Area Annual'!E:E,AL21,'Area Annual'!A:A,$AL$2)</f>
        <v>895.28430175781295</v>
      </c>
      <c r="AN21" s="15">
        <f>SUMIFS('Area Annual'!M:M,'Area Annual'!A:A,$AL$2,'Area Annual'!E:E,AL21)</f>
        <v>5512.9490356445303</v>
      </c>
      <c r="AO21" s="15">
        <f>SUMIFS('Resource Annual'!$O:$O,'Resource Annual'!$D:$D,$AL$2,'Resource Annual'!$A:$A,AO$4,'Resource Annual'!$J:$J,$AL21)</f>
        <v>0</v>
      </c>
      <c r="AP21" s="15">
        <f>SUMIFS('Resource Annual'!$O:$O,'Resource Annual'!$D:$D,$AL$2,'Resource Annual'!$A:$A,AP$4,'Resource Annual'!$J:$J,$AL21)</f>
        <v>1326.267490386962</v>
      </c>
      <c r="AQ21" s="15">
        <f>SUMIFS('Resource Annual'!$O:$O,'Resource Annual'!$D:$D,$AL$2,'Resource Annual'!$A:$A,AQ$4,'Resource Annual'!$J:$J,$AL21)</f>
        <v>0</v>
      </c>
      <c r="AR21" s="15">
        <f>SUMIFS('Resource Annual'!$O:$O,'Resource Annual'!$D:$D,$AL$2,'Resource Annual'!$A:$A,AR$4,'Resource Annual'!$J:$J,$AL21)</f>
        <v>0</v>
      </c>
      <c r="AS21" s="15">
        <f>SUMIFS('Resource Annual'!$O:$O,'Resource Annual'!$D:$D,$AL$2,'Resource Annual'!$A:$A,AS$4,'Resource Annual'!$J:$J,$AL21)</f>
        <v>0</v>
      </c>
      <c r="AT21" s="15">
        <f>SUMIFS('Resource Annual'!$O:$O,'Resource Annual'!$D:$D,$AL$2,'Resource Annual'!$A:$A,AT$4,'Resource Annual'!$J:$J,$AL21)</f>
        <v>0</v>
      </c>
      <c r="AU21" s="15">
        <f>SUMIFS('Resource Annual'!$O:$O,'Resource Annual'!$D:$D,$AL$2,'Resource Annual'!$A:$A,AU$4,'Resource Annual'!$J:$J,$AL21)</f>
        <v>3993.097579956047</v>
      </c>
      <c r="AV21" s="15">
        <f>SUMIFS('Resource Annual'!$O:$O,'Resource Annual'!$D:$D,$AL$2,'Resource Annual'!$A:$A,AV$4,'Resource Annual'!$J:$J,$AL21)</f>
        <v>1273.158241271972</v>
      </c>
      <c r="AW21" s="15">
        <f>SUMIFS('Resource Annual'!$O:$O,'Resource Annual'!$D:$D,$AL$2,'Resource Annual'!$A:$A,AW$4,'Resource Annual'!$J:$J,$AL21)</f>
        <v>0</v>
      </c>
      <c r="AX21" s="15">
        <f t="shared" si="0"/>
        <v>-1079.5739914178801</v>
      </c>
      <c r="AY21" s="15">
        <f t="shared" si="1"/>
        <v>0</v>
      </c>
      <c r="AZ21" s="36">
        <f>SUMIFS('Area Annual'!$N:$N,'Area Annual'!$A:$A,$AL$2,'Area Annual'!$E:$E,$AL21,'Area Annual'!$D:$D,"KPCO")</f>
        <v>2425.22141265869</v>
      </c>
      <c r="BA21" s="36">
        <f>SUMIFS('Area Annual'!$O:$O,'Area Annual'!$A:$A,$AL$2,'Area Annual'!$E:$E,$AL21,'Area Annual'!$D:$D,"KPCO")</f>
        <v>1345.64742124081</v>
      </c>
      <c r="BB21" s="36"/>
      <c r="BD21" s="15">
        <f>SUMIFS('Resource Annual'!$L:$L,'Resource Annual'!$D:$D,$AL$2,'Resource Annual'!$B:$B,BD$4,'Resource Annual'!$J:$J,$AL21)</f>
        <v>0</v>
      </c>
      <c r="BE21" s="15">
        <f>SUMIFS('Resource Annual'!$L:$L,'Resource Annual'!$D:$D,$AL$2,'Resource Annual'!$B:$B,BE$4,'Resource Annual'!$J:$J,$AL21)</f>
        <v>780</v>
      </c>
      <c r="BF21" s="15">
        <f>SUMIFS('Resource Annual'!$L:$L,'Resource Annual'!$D:$D,$AL$2,'Resource Annual'!$B:$B,BF$4,'Resource Annual'!$J:$J,$AL21)</f>
        <v>125</v>
      </c>
      <c r="BG21" s="15">
        <f>SUMIFS('Resource Annual'!$L:$L,'Resource Annual'!$D:$D,$AL$2,'Resource Annual'!$B:$B,BG$4,'Resource Annual'!$J:$J,$AL21)</f>
        <v>0</v>
      </c>
      <c r="BH21" s="15">
        <f>SUMIFS('Resource Annual'!$L:$L,'Resource Annual'!$D:$D,$AL$2,'Resource Annual'!$B:$B,BH$4,'Resource Annual'!$J:$J,$AL21)</f>
        <v>0</v>
      </c>
      <c r="BI21" s="15">
        <f>SUMIFS('Resource Annual'!$L:$L,'Resource Annual'!$D:$D,$AL$2,'Resource Annual'!$B:$B,BI$4,'Resource Annual'!$J:$J,$AL21)</f>
        <v>0</v>
      </c>
      <c r="BJ21" s="15">
        <f>SUMIFS('Resource Annual'!$L:$L,'Resource Annual'!$D:$D,$AL$2,'Resource Annual'!$B:$B,BJ$4,'Resource Annual'!$J:$J,$AL21)</f>
        <v>1820</v>
      </c>
      <c r="BK21" s="15">
        <f>SUMIFS('Resource Annual'!$L:$L,'Resource Annual'!$D:$D,$AL$2,'Resource Annual'!$B:$B,BK$4,'Resource Annual'!$J:$J,$AL21)</f>
        <v>0</v>
      </c>
      <c r="BL21" s="15">
        <f>SUMIFS('Resource Annual'!$L:$L,'Resource Annual'!$D:$D,$AL$2,'Resource Annual'!$B:$B,BL$4,'Resource Annual'!$J:$J,$AL21)</f>
        <v>0</v>
      </c>
      <c r="BM21" s="15">
        <f>SUMIFS('Resource Annual'!$L:$L,'Resource Annual'!$D:$D,$AL$2,'Resource Annual'!$B:$B,BM$4,'Resource Annual'!$J:$J,$AL21)</f>
        <v>400</v>
      </c>
      <c r="BN21" s="15">
        <f>SUMIFS('Resource Annual'!$L:$L,'Resource Annual'!$D:$D,$AL$2,'Resource Annual'!$B:$B,BN$4,'Resource Annual'!$J:$J,$AL21)</f>
        <v>0</v>
      </c>
      <c r="BO21" s="15">
        <f>SUMIFS('Resource Annual'!$L:$L,'Resource Annual'!$D:$D,$AL$2,'Resource Annual'!$B:$B,BO$4,'Resource Annual'!$J:$J,$AL21)</f>
        <v>0</v>
      </c>
      <c r="BQ21" s="15">
        <f>SUMIFS('Resource Annual'!$M:$M,'Resource Annual'!$D:$D,$AL$2,'Resource Annual'!$B:$B,BQ$4,'Resource Annual'!$J:$J,$AL21)</f>
        <v>0</v>
      </c>
      <c r="BR21" s="15">
        <f>SUMIFS('Resource Annual'!$M:$M,'Resource Annual'!$D:$D,$AL$2,'Resource Annual'!$B:$B,BR$4,'Resource Annual'!$J:$J,$AL21)</f>
        <v>780</v>
      </c>
      <c r="BS21" s="15">
        <f>SUMIFS('Resource Annual'!$M:$M,'Resource Annual'!$D:$D,$AL$2,'Resource Annual'!$B:$B,BS$4,'Resource Annual'!$J:$J,$AL21)</f>
        <v>125</v>
      </c>
      <c r="BT21" s="15">
        <f>SUMIFS('Resource Annual'!$M:$M,'Resource Annual'!$D:$D,$AL$2,'Resource Annual'!$B:$B,BT$4,'Resource Annual'!$J:$J,$AL21)</f>
        <v>0</v>
      </c>
      <c r="BU21" s="15">
        <f>SUMIFS('Resource Annual'!$M:$M,'Resource Annual'!$D:$D,$AL$2,'Resource Annual'!$B:$B,BU$4,'Resource Annual'!$J:$J,$AL21)</f>
        <v>0</v>
      </c>
      <c r="BV21" s="15">
        <f>SUMIFS('Resource Annual'!$M:$M,'Resource Annual'!$D:$D,$AL$2,'Resource Annual'!$B:$B,BV$4,'Resource Annual'!$J:$J,$AL21)</f>
        <v>0</v>
      </c>
      <c r="BW21" s="15">
        <f>SUMIFS('Resource Annual'!$M:$M,'Resource Annual'!$D:$D,$AL$2,'Resource Annual'!$B:$B,BW$4,'Resource Annual'!$J:$J,$AL21)</f>
        <v>491.40000534057651</v>
      </c>
      <c r="BX21" s="15">
        <f>SUMIFS('Resource Annual'!$M:$M,'Resource Annual'!$D:$D,$AL$2,'Resource Annual'!$B:$B,BX$4,'Resource Annual'!$J:$J,$AL21)</f>
        <v>0</v>
      </c>
      <c r="BY21" s="15">
        <f>SUMIFS('Resource Annual'!$M:$M,'Resource Annual'!$D:$D,$AL$2,'Resource Annual'!$B:$B,BY$4,'Resource Annual'!$J:$J,$AL21)</f>
        <v>44</v>
      </c>
      <c r="BZ21" s="15">
        <f>SUMIFS('Resource Annual'!$M:$M,'Resource Annual'!$D:$D,$AL$2,'Resource Annual'!$B:$B,BZ$4,'Resource Annual'!$J:$J,$AL21)</f>
        <v>0</v>
      </c>
      <c r="CA21" s="15">
        <f>SUMIFS('Resource Annual'!$M:$M,'Resource Annual'!$D:$D,$AL$2,'Resource Annual'!$B:$B,CA$4,'Resource Annual'!$J:$J,$AL21)</f>
        <v>0</v>
      </c>
    </row>
    <row r="22" spans="2:79" ht="16.5" x14ac:dyDescent="0.5">
      <c r="AL22">
        <v>2038</v>
      </c>
      <c r="AM22" s="15">
        <f>SUMIFS('Area Annual'!F:F,'Area Annual'!E:E,AL22,'Area Annual'!A:A,$AL$2)</f>
        <v>894.23522949218795</v>
      </c>
      <c r="AN22" s="15">
        <f>SUMIFS('Area Annual'!M:M,'Area Annual'!A:A,$AL$2,'Area Annual'!E:E,AL22)</f>
        <v>5500.6968078613299</v>
      </c>
      <c r="AO22" s="15">
        <f>SUMIFS('Resource Annual'!$O:$O,'Resource Annual'!$D:$D,$AL$2,'Resource Annual'!$A:$A,AO$4,'Resource Annual'!$J:$J,$AL22)</f>
        <v>0</v>
      </c>
      <c r="AP22" s="15">
        <f>SUMIFS('Resource Annual'!$O:$O,'Resource Annual'!$D:$D,$AL$2,'Resource Annual'!$A:$A,AP$4,'Resource Annual'!$J:$J,$AL22)</f>
        <v>1290.8463439941402</v>
      </c>
      <c r="AQ22" s="15">
        <f>SUMIFS('Resource Annual'!$O:$O,'Resource Annual'!$D:$D,$AL$2,'Resource Annual'!$A:$A,AQ$4,'Resource Annual'!$J:$J,$AL22)</f>
        <v>0</v>
      </c>
      <c r="AR22" s="15">
        <f>SUMIFS('Resource Annual'!$O:$O,'Resource Annual'!$D:$D,$AL$2,'Resource Annual'!$A:$A,AR$4,'Resource Annual'!$J:$J,$AL22)</f>
        <v>0</v>
      </c>
      <c r="AS22" s="15">
        <f>SUMIFS('Resource Annual'!$O:$O,'Resource Annual'!$D:$D,$AL$2,'Resource Annual'!$A:$A,AS$4,'Resource Annual'!$J:$J,$AL22)</f>
        <v>0</v>
      </c>
      <c r="AT22" s="15">
        <f>SUMIFS('Resource Annual'!$O:$O,'Resource Annual'!$D:$D,$AL$2,'Resource Annual'!$A:$A,AT$4,'Resource Annual'!$J:$J,$AL22)</f>
        <v>0</v>
      </c>
      <c r="AU22" s="15">
        <f>SUMIFS('Resource Annual'!$O:$O,'Resource Annual'!$D:$D,$AL$2,'Resource Annual'!$A:$A,AU$4,'Resource Annual'!$J:$J,$AL22)</f>
        <v>4181.6236343383871</v>
      </c>
      <c r="AV22" s="15">
        <f>SUMIFS('Resource Annual'!$O:$O,'Resource Annual'!$D:$D,$AL$2,'Resource Annual'!$A:$A,AV$4,'Resource Annual'!$J:$J,$AL22)</f>
        <v>1265.0732879638681</v>
      </c>
      <c r="AW22" s="15">
        <f>SUMIFS('Resource Annual'!$O:$O,'Resource Annual'!$D:$D,$AL$2,'Resource Annual'!$A:$A,AW$4,'Resource Annual'!$J:$J,$AL22)</f>
        <v>0</v>
      </c>
      <c r="AX22" s="15">
        <f t="shared" si="0"/>
        <v>-1236.8464407920799</v>
      </c>
      <c r="AY22" s="15">
        <f t="shared" si="1"/>
        <v>0</v>
      </c>
      <c r="AZ22" s="36">
        <f>SUMIFS('Area Annual'!$N:$N,'Area Annual'!$A:$A,$AL$2,'Area Annual'!$E:$E,$AL22,'Area Annual'!$D:$D,"KPCO")</f>
        <v>2556.41627502441</v>
      </c>
      <c r="BA22" s="36">
        <f>SUMIFS('Area Annual'!$O:$O,'Area Annual'!$A:$A,$AL$2,'Area Annual'!$E:$E,$AL22,'Area Annual'!$D:$D,"KPCO")</f>
        <v>1319.5698342323301</v>
      </c>
      <c r="BB22" s="36"/>
      <c r="BD22" s="15">
        <f>SUMIFS('Resource Annual'!$L:$L,'Resource Annual'!$D:$D,$AL$2,'Resource Annual'!$B:$B,BD$4,'Resource Annual'!$J:$J,$AL22)</f>
        <v>0</v>
      </c>
      <c r="BE22" s="15">
        <f>SUMIFS('Resource Annual'!$L:$L,'Resource Annual'!$D:$D,$AL$2,'Resource Annual'!$B:$B,BE$4,'Resource Annual'!$J:$J,$AL22)</f>
        <v>780</v>
      </c>
      <c r="BF22" s="15">
        <f>SUMIFS('Resource Annual'!$L:$L,'Resource Annual'!$D:$D,$AL$2,'Resource Annual'!$B:$B,BF$4,'Resource Annual'!$J:$J,$AL22)</f>
        <v>125</v>
      </c>
      <c r="BG22" s="15">
        <f>SUMIFS('Resource Annual'!$L:$L,'Resource Annual'!$D:$D,$AL$2,'Resource Annual'!$B:$B,BG$4,'Resource Annual'!$J:$J,$AL22)</f>
        <v>0</v>
      </c>
      <c r="BH22" s="15">
        <f>SUMIFS('Resource Annual'!$L:$L,'Resource Annual'!$D:$D,$AL$2,'Resource Annual'!$B:$B,BH$4,'Resource Annual'!$J:$J,$AL22)</f>
        <v>0</v>
      </c>
      <c r="BI22" s="15">
        <f>SUMIFS('Resource Annual'!$L:$L,'Resource Annual'!$D:$D,$AL$2,'Resource Annual'!$B:$B,BI$4,'Resource Annual'!$J:$J,$AL22)</f>
        <v>0</v>
      </c>
      <c r="BJ22" s="15">
        <f>SUMIFS('Resource Annual'!$L:$L,'Resource Annual'!$D:$D,$AL$2,'Resource Annual'!$B:$B,BJ$4,'Resource Annual'!$J:$J,$AL22)</f>
        <v>1980</v>
      </c>
      <c r="BK22" s="15">
        <f>SUMIFS('Resource Annual'!$L:$L,'Resource Annual'!$D:$D,$AL$2,'Resource Annual'!$B:$B,BK$4,'Resource Annual'!$J:$J,$AL22)</f>
        <v>0</v>
      </c>
      <c r="BL22" s="15">
        <f>SUMIFS('Resource Annual'!$L:$L,'Resource Annual'!$D:$D,$AL$2,'Resource Annual'!$B:$B,BL$4,'Resource Annual'!$J:$J,$AL22)</f>
        <v>0</v>
      </c>
      <c r="BM22" s="15">
        <f>SUMIFS('Resource Annual'!$L:$L,'Resource Annual'!$D:$D,$AL$2,'Resource Annual'!$B:$B,BM$4,'Resource Annual'!$J:$J,$AL22)</f>
        <v>400</v>
      </c>
      <c r="BN22" s="15">
        <f>SUMIFS('Resource Annual'!$L:$L,'Resource Annual'!$D:$D,$AL$2,'Resource Annual'!$B:$B,BN$4,'Resource Annual'!$J:$J,$AL22)</f>
        <v>0</v>
      </c>
      <c r="BO22" s="15">
        <f>SUMIFS('Resource Annual'!$L:$L,'Resource Annual'!$D:$D,$AL$2,'Resource Annual'!$B:$B,BO$4,'Resource Annual'!$J:$J,$AL22)</f>
        <v>0</v>
      </c>
      <c r="BQ22" s="15">
        <f>SUMIFS('Resource Annual'!$M:$M,'Resource Annual'!$D:$D,$AL$2,'Resource Annual'!$B:$B,BQ$4,'Resource Annual'!$J:$J,$AL22)</f>
        <v>0</v>
      </c>
      <c r="BR22" s="15">
        <f>SUMIFS('Resource Annual'!$M:$M,'Resource Annual'!$D:$D,$AL$2,'Resource Annual'!$B:$B,BR$4,'Resource Annual'!$J:$J,$AL22)</f>
        <v>780</v>
      </c>
      <c r="BS22" s="15">
        <f>SUMIFS('Resource Annual'!$M:$M,'Resource Annual'!$D:$D,$AL$2,'Resource Annual'!$B:$B,BS$4,'Resource Annual'!$J:$J,$AL22)</f>
        <v>125</v>
      </c>
      <c r="BT22" s="15">
        <f>SUMIFS('Resource Annual'!$M:$M,'Resource Annual'!$D:$D,$AL$2,'Resource Annual'!$B:$B,BT$4,'Resource Annual'!$J:$J,$AL22)</f>
        <v>0</v>
      </c>
      <c r="BU22" s="15">
        <f>SUMIFS('Resource Annual'!$M:$M,'Resource Annual'!$D:$D,$AL$2,'Resource Annual'!$B:$B,BU$4,'Resource Annual'!$J:$J,$AL22)</f>
        <v>0</v>
      </c>
      <c r="BV22" s="15">
        <f>SUMIFS('Resource Annual'!$M:$M,'Resource Annual'!$D:$D,$AL$2,'Resource Annual'!$B:$B,BV$4,'Resource Annual'!$J:$J,$AL22)</f>
        <v>0</v>
      </c>
      <c r="BW22" s="15">
        <f>SUMIFS('Resource Annual'!$M:$M,'Resource Annual'!$D:$D,$AL$2,'Resource Annual'!$B:$B,BW$4,'Resource Annual'!$J:$J,$AL22)</f>
        <v>534.60000610351597</v>
      </c>
      <c r="BX22" s="15">
        <f>SUMIFS('Resource Annual'!$M:$M,'Resource Annual'!$D:$D,$AL$2,'Resource Annual'!$B:$B,BX$4,'Resource Annual'!$J:$J,$AL22)</f>
        <v>0</v>
      </c>
      <c r="BY22" s="15">
        <f>SUMIFS('Resource Annual'!$M:$M,'Resource Annual'!$D:$D,$AL$2,'Resource Annual'!$B:$B,BY$4,'Resource Annual'!$J:$J,$AL22)</f>
        <v>44</v>
      </c>
      <c r="BZ22" s="15">
        <f>SUMIFS('Resource Annual'!$M:$M,'Resource Annual'!$D:$D,$AL$2,'Resource Annual'!$B:$B,BZ$4,'Resource Annual'!$J:$J,$AL22)</f>
        <v>0</v>
      </c>
      <c r="CA22" s="15">
        <f>SUMIFS('Resource Annual'!$M:$M,'Resource Annual'!$D:$D,$AL$2,'Resource Annual'!$B:$B,CA$4,'Resource Annual'!$J:$J,$AL22)</f>
        <v>0</v>
      </c>
    </row>
    <row r="23" spans="2:79" ht="16.5" x14ac:dyDescent="0.5">
      <c r="AL23">
        <v>2039</v>
      </c>
      <c r="AM23" s="15">
        <f>SUMIFS('Area Annual'!F:F,'Area Annual'!E:E,AL23,'Area Annual'!A:A,$AL$2)</f>
        <v>893.24560546875</v>
      </c>
      <c r="AN23" s="15">
        <f>SUMIFS('Area Annual'!M:M,'Area Annual'!A:A,$AL$2,'Area Annual'!E:E,AL23)</f>
        <v>5490.9378356933603</v>
      </c>
      <c r="AO23" s="15">
        <f>SUMIFS('Resource Annual'!$O:$O,'Resource Annual'!$D:$D,$AL$2,'Resource Annual'!$A:$A,AO$4,'Resource Annual'!$J:$J,$AL23)</f>
        <v>0</v>
      </c>
      <c r="AP23" s="15">
        <f>SUMIFS('Resource Annual'!$O:$O,'Resource Annual'!$D:$D,$AL$2,'Resource Annual'!$A:$A,AP$4,'Resource Annual'!$J:$J,$AL23)</f>
        <v>1293.5976219177251</v>
      </c>
      <c r="AQ23" s="15">
        <f>SUMIFS('Resource Annual'!$O:$O,'Resource Annual'!$D:$D,$AL$2,'Resource Annual'!$A:$A,AQ$4,'Resource Annual'!$J:$J,$AL23)</f>
        <v>0</v>
      </c>
      <c r="AR23" s="15">
        <f>SUMIFS('Resource Annual'!$O:$O,'Resource Annual'!$D:$D,$AL$2,'Resource Annual'!$A:$A,AR$4,'Resource Annual'!$J:$J,$AL23)</f>
        <v>0</v>
      </c>
      <c r="AS23" s="15">
        <f>SUMIFS('Resource Annual'!$O:$O,'Resource Annual'!$D:$D,$AL$2,'Resource Annual'!$A:$A,AS$4,'Resource Annual'!$J:$J,$AL23)</f>
        <v>0</v>
      </c>
      <c r="AT23" s="15">
        <f>SUMIFS('Resource Annual'!$O:$O,'Resource Annual'!$D:$D,$AL$2,'Resource Annual'!$A:$A,AT$4,'Resource Annual'!$J:$J,$AL23)</f>
        <v>0</v>
      </c>
      <c r="AU23" s="15">
        <f>SUMIFS('Resource Annual'!$O:$O,'Resource Annual'!$D:$D,$AL$2,'Resource Annual'!$A:$A,AU$4,'Resource Annual'!$J:$J,$AL23)</f>
        <v>4175.0446243286142</v>
      </c>
      <c r="AV23" s="15">
        <f>SUMIFS('Resource Annual'!$O:$O,'Resource Annual'!$D:$D,$AL$2,'Resource Annual'!$A:$A,AV$4,'Resource Annual'!$J:$J,$AL23)</f>
        <v>1264.614234924316</v>
      </c>
      <c r="AW23" s="15">
        <f>SUMIFS('Resource Annual'!$O:$O,'Resource Annual'!$D:$D,$AL$2,'Resource Annual'!$A:$A,AW$4,'Resource Annual'!$J:$J,$AL23)</f>
        <v>0</v>
      </c>
      <c r="AX23" s="15">
        <f t="shared" si="0"/>
        <v>-1242.3188672065701</v>
      </c>
      <c r="AY23" s="15">
        <f t="shared" si="1"/>
        <v>0</v>
      </c>
      <c r="AZ23" s="36">
        <f>SUMIFS('Area Annual'!$N:$N,'Area Annual'!$A:$A,$AL$2,'Area Annual'!$E:$E,$AL23,'Area Annual'!$D:$D,"KPCO")</f>
        <v>2552.0407333374001</v>
      </c>
      <c r="BA23" s="36">
        <f>SUMIFS('Area Annual'!$O:$O,'Area Annual'!$A:$A,$AL$2,'Area Annual'!$E:$E,$AL23,'Area Annual'!$D:$D,"KPCO")</f>
        <v>1309.72186613083</v>
      </c>
      <c r="BB23" s="36"/>
      <c r="BD23" s="15">
        <f>SUMIFS('Resource Annual'!$L:$L,'Resource Annual'!$D:$D,$AL$2,'Resource Annual'!$B:$B,BD$4,'Resource Annual'!$J:$J,$AL23)</f>
        <v>0</v>
      </c>
      <c r="BE23" s="15">
        <f>SUMIFS('Resource Annual'!$L:$L,'Resource Annual'!$D:$D,$AL$2,'Resource Annual'!$B:$B,BE$4,'Resource Annual'!$J:$J,$AL23)</f>
        <v>780</v>
      </c>
      <c r="BF23" s="15">
        <f>SUMIFS('Resource Annual'!$L:$L,'Resource Annual'!$D:$D,$AL$2,'Resource Annual'!$B:$B,BF$4,'Resource Annual'!$J:$J,$AL23)</f>
        <v>125</v>
      </c>
      <c r="BG23" s="15">
        <f>SUMIFS('Resource Annual'!$L:$L,'Resource Annual'!$D:$D,$AL$2,'Resource Annual'!$B:$B,BG$4,'Resource Annual'!$J:$J,$AL23)</f>
        <v>0</v>
      </c>
      <c r="BH23" s="15">
        <f>SUMIFS('Resource Annual'!$L:$L,'Resource Annual'!$D:$D,$AL$2,'Resource Annual'!$B:$B,BH$4,'Resource Annual'!$J:$J,$AL23)</f>
        <v>0</v>
      </c>
      <c r="BI23" s="15">
        <f>SUMIFS('Resource Annual'!$L:$L,'Resource Annual'!$D:$D,$AL$2,'Resource Annual'!$B:$B,BI$4,'Resource Annual'!$J:$J,$AL23)</f>
        <v>0</v>
      </c>
      <c r="BJ23" s="15">
        <f>SUMIFS('Resource Annual'!$L:$L,'Resource Annual'!$D:$D,$AL$2,'Resource Annual'!$B:$B,BJ$4,'Resource Annual'!$J:$J,$AL23)</f>
        <v>1980</v>
      </c>
      <c r="BK23" s="15">
        <f>SUMIFS('Resource Annual'!$L:$L,'Resource Annual'!$D:$D,$AL$2,'Resource Annual'!$B:$B,BK$4,'Resource Annual'!$J:$J,$AL23)</f>
        <v>0</v>
      </c>
      <c r="BL23" s="15">
        <f>SUMIFS('Resource Annual'!$L:$L,'Resource Annual'!$D:$D,$AL$2,'Resource Annual'!$B:$B,BL$4,'Resource Annual'!$J:$J,$AL23)</f>
        <v>0</v>
      </c>
      <c r="BM23" s="15">
        <f>SUMIFS('Resource Annual'!$L:$L,'Resource Annual'!$D:$D,$AL$2,'Resource Annual'!$B:$B,BM$4,'Resource Annual'!$J:$J,$AL23)</f>
        <v>400</v>
      </c>
      <c r="BN23" s="15">
        <f>SUMIFS('Resource Annual'!$L:$L,'Resource Annual'!$D:$D,$AL$2,'Resource Annual'!$B:$B,BN$4,'Resource Annual'!$J:$J,$AL23)</f>
        <v>0</v>
      </c>
      <c r="BO23" s="15">
        <f>SUMIFS('Resource Annual'!$L:$L,'Resource Annual'!$D:$D,$AL$2,'Resource Annual'!$B:$B,BO$4,'Resource Annual'!$J:$J,$AL23)</f>
        <v>0</v>
      </c>
      <c r="BQ23" s="15">
        <f>SUMIFS('Resource Annual'!$M:$M,'Resource Annual'!$D:$D,$AL$2,'Resource Annual'!$B:$B,BQ$4,'Resource Annual'!$J:$J,$AL23)</f>
        <v>0</v>
      </c>
      <c r="BR23" s="15">
        <f>SUMIFS('Resource Annual'!$M:$M,'Resource Annual'!$D:$D,$AL$2,'Resource Annual'!$B:$B,BR$4,'Resource Annual'!$J:$J,$AL23)</f>
        <v>780</v>
      </c>
      <c r="BS23" s="15">
        <f>SUMIFS('Resource Annual'!$M:$M,'Resource Annual'!$D:$D,$AL$2,'Resource Annual'!$B:$B,BS$4,'Resource Annual'!$J:$J,$AL23)</f>
        <v>125</v>
      </c>
      <c r="BT23" s="15">
        <f>SUMIFS('Resource Annual'!$M:$M,'Resource Annual'!$D:$D,$AL$2,'Resource Annual'!$B:$B,BT$4,'Resource Annual'!$J:$J,$AL23)</f>
        <v>0</v>
      </c>
      <c r="BU23" s="15">
        <f>SUMIFS('Resource Annual'!$M:$M,'Resource Annual'!$D:$D,$AL$2,'Resource Annual'!$B:$B,BU$4,'Resource Annual'!$J:$J,$AL23)</f>
        <v>0</v>
      </c>
      <c r="BV23" s="15">
        <f>SUMIFS('Resource Annual'!$M:$M,'Resource Annual'!$D:$D,$AL$2,'Resource Annual'!$B:$B,BV$4,'Resource Annual'!$J:$J,$AL23)</f>
        <v>0</v>
      </c>
      <c r="BW23" s="15">
        <f>SUMIFS('Resource Annual'!$M:$M,'Resource Annual'!$D:$D,$AL$2,'Resource Annual'!$B:$B,BW$4,'Resource Annual'!$J:$J,$AL23)</f>
        <v>534.60000610351597</v>
      </c>
      <c r="BX23" s="15">
        <f>SUMIFS('Resource Annual'!$M:$M,'Resource Annual'!$D:$D,$AL$2,'Resource Annual'!$B:$B,BX$4,'Resource Annual'!$J:$J,$AL23)</f>
        <v>0</v>
      </c>
      <c r="BY23" s="15">
        <f>SUMIFS('Resource Annual'!$M:$M,'Resource Annual'!$D:$D,$AL$2,'Resource Annual'!$B:$B,BY$4,'Resource Annual'!$J:$J,$AL23)</f>
        <v>44</v>
      </c>
      <c r="BZ23" s="15">
        <f>SUMIFS('Resource Annual'!$M:$M,'Resource Annual'!$D:$D,$AL$2,'Resource Annual'!$B:$B,BZ$4,'Resource Annual'!$J:$J,$AL23)</f>
        <v>0</v>
      </c>
      <c r="CA23" s="15">
        <f>SUMIFS('Resource Annual'!$M:$M,'Resource Annual'!$D:$D,$AL$2,'Resource Annual'!$B:$B,CA$4,'Resource Annual'!$J:$J,$AL23)</f>
        <v>0</v>
      </c>
    </row>
    <row r="24" spans="2:79" ht="16.5" x14ac:dyDescent="0.5">
      <c r="AL24" s="48">
        <v>2040</v>
      </c>
      <c r="AM24" s="15">
        <f>SUMIFS('Area Annual'!F:F,'Area Annual'!E:E,AL24,'Area Annual'!A:A,$AL$2)</f>
        <v>889.70941162109398</v>
      </c>
      <c r="AN24" s="15">
        <f>SUMIFS('Area Annual'!M:M,'Area Annual'!A:A,$AL$2,'Area Annual'!E:E,AL24)</f>
        <v>5479.7013244628897</v>
      </c>
      <c r="AO24" s="15">
        <f>SUMIFS('Resource Annual'!$O:$O,'Resource Annual'!$D:$D,$AL$2,'Resource Annual'!$A:$A,AO$4,'Resource Annual'!$J:$J,$AL24)</f>
        <v>0</v>
      </c>
      <c r="AP24" s="15">
        <f>SUMIFS('Resource Annual'!$O:$O,'Resource Annual'!$D:$D,$AL$2,'Resource Annual'!$A:$A,AP$4,'Resource Annual'!$J:$J,$AL24)</f>
        <v>1277.1740417480469</v>
      </c>
      <c r="AQ24" s="15">
        <f>SUMIFS('Resource Annual'!$O:$O,'Resource Annual'!$D:$D,$AL$2,'Resource Annual'!$A:$A,AQ$4,'Resource Annual'!$J:$J,$AL24)</f>
        <v>0</v>
      </c>
      <c r="AR24" s="15">
        <f>SUMIFS('Resource Annual'!$O:$O,'Resource Annual'!$D:$D,$AL$2,'Resource Annual'!$A:$A,AR$4,'Resource Annual'!$J:$J,$AL24)</f>
        <v>0</v>
      </c>
      <c r="AS24" s="15">
        <f>SUMIFS('Resource Annual'!$O:$O,'Resource Annual'!$D:$D,$AL$2,'Resource Annual'!$A:$A,AS$4,'Resource Annual'!$J:$J,$AL24)</f>
        <v>0</v>
      </c>
      <c r="AT24" s="15">
        <f>SUMIFS('Resource Annual'!$O:$O,'Resource Annual'!$D:$D,$AL$2,'Resource Annual'!$A:$A,AT$4,'Resource Annual'!$J:$J,$AL24)</f>
        <v>0</v>
      </c>
      <c r="AU24" s="15">
        <f>SUMIFS('Resource Annual'!$O:$O,'Resource Annual'!$D:$D,$AL$2,'Resource Annual'!$A:$A,AU$4,'Resource Annual'!$J:$J,$AL24)</f>
        <v>4342.1716117858878</v>
      </c>
      <c r="AV24" s="15">
        <f>SUMIFS('Resource Annual'!$O:$O,'Resource Annual'!$D:$D,$AL$2,'Resource Annual'!$A:$A,AV$4,'Resource Annual'!$J:$J,$AL24)</f>
        <v>1266.1741485595701</v>
      </c>
      <c r="AW24" s="15">
        <f>SUMIFS('Resource Annual'!$O:$O,'Resource Annual'!$D:$D,$AL$2,'Resource Annual'!$A:$A,AW$4,'Resource Annual'!$J:$J,$AL24)</f>
        <v>0</v>
      </c>
      <c r="AX24" s="15">
        <f t="shared" ref="AX24:AX34" si="2">BA24-AZ24</f>
        <v>-1405.8180389404299</v>
      </c>
      <c r="AY24" s="15">
        <f t="shared" si="1"/>
        <v>0</v>
      </c>
      <c r="AZ24" s="36">
        <f>SUMIFS('Area Annual'!$N:$N,'Area Annual'!$A:$A,$AL$2,'Area Annual'!$E:$E,$AL24,'Area Annual'!$D:$D,"KPCO")</f>
        <v>2680.9258575439499</v>
      </c>
      <c r="BA24" s="36">
        <f>SUMIFS('Area Annual'!$O:$O,'Area Annual'!$A:$A,$AL$2,'Area Annual'!$E:$E,$AL24,'Area Annual'!$D:$D,"KPCO")</f>
        <v>1275.1078186035199</v>
      </c>
      <c r="BB24" s="36"/>
      <c r="BC24" s="48"/>
      <c r="BD24" s="15">
        <f>SUMIFS('Resource Annual'!$L:$L,'Resource Annual'!$D:$D,$AL$2,'Resource Annual'!$B:$B,BD$4,'Resource Annual'!$J:$J,$AL24)</f>
        <v>0</v>
      </c>
      <c r="BE24" s="15">
        <f>SUMIFS('Resource Annual'!$L:$L,'Resource Annual'!$D:$D,$AL$2,'Resource Annual'!$B:$B,BE$4,'Resource Annual'!$J:$J,$AL24)</f>
        <v>780</v>
      </c>
      <c r="BF24" s="15">
        <f>SUMIFS('Resource Annual'!$L:$L,'Resource Annual'!$D:$D,$AL$2,'Resource Annual'!$B:$B,BF$4,'Resource Annual'!$J:$J,$AL24)</f>
        <v>125</v>
      </c>
      <c r="BG24" s="15">
        <f>SUMIFS('Resource Annual'!$L:$L,'Resource Annual'!$D:$D,$AL$2,'Resource Annual'!$B:$B,BG$4,'Resource Annual'!$J:$J,$AL24)</f>
        <v>0</v>
      </c>
      <c r="BH24" s="15">
        <f>SUMIFS('Resource Annual'!$L:$L,'Resource Annual'!$D:$D,$AL$2,'Resource Annual'!$B:$B,BH$4,'Resource Annual'!$J:$J,$AL24)</f>
        <v>0</v>
      </c>
      <c r="BI24" s="15">
        <f>SUMIFS('Resource Annual'!$L:$L,'Resource Annual'!$D:$D,$AL$2,'Resource Annual'!$B:$B,BI$4,'Resource Annual'!$J:$J,$AL24)</f>
        <v>0</v>
      </c>
      <c r="BJ24" s="15">
        <f>SUMIFS('Resource Annual'!$L:$L,'Resource Annual'!$D:$D,$AL$2,'Resource Annual'!$B:$B,BJ$4,'Resource Annual'!$J:$J,$AL24)</f>
        <v>2140</v>
      </c>
      <c r="BK24" s="15">
        <f>SUMIFS('Resource Annual'!$L:$L,'Resource Annual'!$D:$D,$AL$2,'Resource Annual'!$B:$B,BK$4,'Resource Annual'!$J:$J,$AL24)</f>
        <v>0</v>
      </c>
      <c r="BL24" s="15">
        <f>SUMIFS('Resource Annual'!$L:$L,'Resource Annual'!$D:$D,$AL$2,'Resource Annual'!$B:$B,BL$4,'Resource Annual'!$J:$J,$AL24)</f>
        <v>0</v>
      </c>
      <c r="BM24" s="15">
        <f>SUMIFS('Resource Annual'!$L:$L,'Resource Annual'!$D:$D,$AL$2,'Resource Annual'!$B:$B,BM$4,'Resource Annual'!$J:$J,$AL24)</f>
        <v>400</v>
      </c>
      <c r="BN24" s="15">
        <f>SUMIFS('Resource Annual'!$L:$L,'Resource Annual'!$D:$D,$AL$2,'Resource Annual'!$B:$B,BN$4,'Resource Annual'!$J:$J,$AL24)</f>
        <v>0</v>
      </c>
      <c r="BO24" s="15">
        <f>SUMIFS('Resource Annual'!$L:$L,'Resource Annual'!$D:$D,$AL$2,'Resource Annual'!$B:$B,BO$4,'Resource Annual'!$J:$J,$AL24)</f>
        <v>0</v>
      </c>
      <c r="BQ24" s="15">
        <f>SUMIFS('Resource Annual'!$M:$M,'Resource Annual'!$D:$D,$AL$2,'Resource Annual'!$B:$B,BQ$4,'Resource Annual'!$J:$J,$AL24)</f>
        <v>0</v>
      </c>
      <c r="BR24" s="15">
        <f>SUMIFS('Resource Annual'!$M:$M,'Resource Annual'!$D:$D,$AL$2,'Resource Annual'!$B:$B,BR$4,'Resource Annual'!$J:$J,$AL24)</f>
        <v>780</v>
      </c>
      <c r="BS24" s="15">
        <f>SUMIFS('Resource Annual'!$M:$M,'Resource Annual'!$D:$D,$AL$2,'Resource Annual'!$B:$B,BS$4,'Resource Annual'!$J:$J,$AL24)</f>
        <v>125</v>
      </c>
      <c r="BT24" s="15">
        <f>SUMIFS('Resource Annual'!$M:$M,'Resource Annual'!$D:$D,$AL$2,'Resource Annual'!$B:$B,BT$4,'Resource Annual'!$J:$J,$AL24)</f>
        <v>0</v>
      </c>
      <c r="BU24" s="15">
        <f>SUMIFS('Resource Annual'!$M:$M,'Resource Annual'!$D:$D,$AL$2,'Resource Annual'!$B:$B,BU$4,'Resource Annual'!$J:$J,$AL24)</f>
        <v>0</v>
      </c>
      <c r="BV24" s="15">
        <f>SUMIFS('Resource Annual'!$M:$M,'Resource Annual'!$D:$D,$AL$2,'Resource Annual'!$B:$B,BV$4,'Resource Annual'!$J:$J,$AL24)</f>
        <v>0</v>
      </c>
      <c r="BW24" s="15">
        <f>SUMIFS('Resource Annual'!$M:$M,'Resource Annual'!$D:$D,$AL$2,'Resource Annual'!$B:$B,BW$4,'Resource Annual'!$J:$J,$AL24)</f>
        <v>577.80000686645542</v>
      </c>
      <c r="BX24" s="15">
        <f>SUMIFS('Resource Annual'!$M:$M,'Resource Annual'!$D:$D,$AL$2,'Resource Annual'!$B:$B,BX$4,'Resource Annual'!$J:$J,$AL24)</f>
        <v>0</v>
      </c>
      <c r="BY24" s="15">
        <f>SUMIFS('Resource Annual'!$M:$M,'Resource Annual'!$D:$D,$AL$2,'Resource Annual'!$B:$B,BY$4,'Resource Annual'!$J:$J,$AL24)</f>
        <v>44</v>
      </c>
      <c r="BZ24" s="15">
        <f>SUMIFS('Resource Annual'!$M:$M,'Resource Annual'!$D:$D,$AL$2,'Resource Annual'!$B:$B,BZ$4,'Resource Annual'!$J:$J,$AL24)</f>
        <v>0</v>
      </c>
      <c r="CA24" s="15">
        <f>SUMIFS('Resource Annual'!$M:$M,'Resource Annual'!$D:$D,$AL$2,'Resource Annual'!$B:$B,CA$4,'Resource Annual'!$J:$J,$AL24)</f>
        <v>0</v>
      </c>
    </row>
    <row r="25" spans="2:79" ht="16.5" x14ac:dyDescent="0.5">
      <c r="AL25" s="48">
        <v>2041</v>
      </c>
      <c r="AM25" s="15">
        <f>SUMIFS('Area Annual'!F:F,'Area Annual'!E:E,AL25,'Area Annual'!A:A,$AL$2)</f>
        <v>890.60711669921898</v>
      </c>
      <c r="AN25" s="15">
        <f>SUMIFS('Area Annual'!M:M,'Area Annual'!A:A,$AL$2,'Area Annual'!E:E,AL25)</f>
        <v>5466.5540771484402</v>
      </c>
      <c r="AO25" s="15">
        <f>SUMIFS('Resource Annual'!$O:$O,'Resource Annual'!$D:$D,$AL$2,'Resource Annual'!$A:$A,AO$4,'Resource Annual'!$J:$J,$AL25)</f>
        <v>0</v>
      </c>
      <c r="AP25" s="15">
        <f>SUMIFS('Resource Annual'!$O:$O,'Resource Annual'!$D:$D,$AL$2,'Resource Annual'!$A:$A,AP$4,'Resource Annual'!$J:$J,$AL25)</f>
        <v>0</v>
      </c>
      <c r="AQ25" s="15">
        <f>SUMIFS('Resource Annual'!$O:$O,'Resource Annual'!$D:$D,$AL$2,'Resource Annual'!$A:$A,AQ$4,'Resource Annual'!$J:$J,$AL25)</f>
        <v>0</v>
      </c>
      <c r="AR25" s="15">
        <f>SUMIFS('Resource Annual'!$O:$O,'Resource Annual'!$D:$D,$AL$2,'Resource Annual'!$A:$A,AR$4,'Resource Annual'!$J:$J,$AL25)</f>
        <v>0</v>
      </c>
      <c r="AS25" s="15">
        <f>SUMIFS('Resource Annual'!$O:$O,'Resource Annual'!$D:$D,$AL$2,'Resource Annual'!$A:$A,AS$4,'Resource Annual'!$J:$J,$AL25)</f>
        <v>0</v>
      </c>
      <c r="AT25" s="15">
        <f>SUMIFS('Resource Annual'!$O:$O,'Resource Annual'!$D:$D,$AL$2,'Resource Annual'!$A:$A,AT$4,'Resource Annual'!$J:$J,$AL25)</f>
        <v>0</v>
      </c>
      <c r="AU25" s="15">
        <f>SUMIFS('Resource Annual'!$O:$O,'Resource Annual'!$D:$D,$AL$2,'Resource Annual'!$A:$A,AU$4,'Resource Annual'!$J:$J,$AL25)</f>
        <v>4517.3243932723972</v>
      </c>
      <c r="AV25" s="15">
        <f>SUMIFS('Resource Annual'!$O:$O,'Resource Annual'!$D:$D,$AL$2,'Resource Annual'!$A:$A,AV$4,'Resource Annual'!$J:$J,$AL25)</f>
        <v>1260.4344787597661</v>
      </c>
      <c r="AW25" s="15">
        <f>SUMIFS('Resource Annual'!$O:$O,'Resource Annual'!$D:$D,$AL$2,'Resource Annual'!$A:$A,AW$4,'Resource Annual'!$J:$J,$AL25)</f>
        <v>0</v>
      </c>
      <c r="AX25" s="15">
        <f t="shared" si="2"/>
        <v>-311.20499610901015</v>
      </c>
      <c r="AY25" s="15">
        <f t="shared" si="1"/>
        <v>0</v>
      </c>
      <c r="AZ25" s="36">
        <f>SUMIFS('Area Annual'!$N:$N,'Area Annual'!$A:$A,$AL$2,'Area Annual'!$E:$E,$AL25,'Area Annual'!$D:$D,"KPCO")</f>
        <v>2417.14601898193</v>
      </c>
      <c r="BA25" s="36">
        <f>SUMIFS('Area Annual'!$O:$O,'Area Annual'!$A:$A,$AL$2,'Area Annual'!$E:$E,$AL25,'Area Annual'!$D:$D,"KPCO")</f>
        <v>2105.9410228729198</v>
      </c>
      <c r="BB25" s="36"/>
      <c r="BC25" s="48"/>
      <c r="BD25" s="15">
        <f>SUMIFS('Resource Annual'!$L:$L,'Resource Annual'!$D:$D,$AL$2,'Resource Annual'!$B:$B,BD$4,'Resource Annual'!$J:$J,$AL25)</f>
        <v>0</v>
      </c>
      <c r="BE25" s="15">
        <f>SUMIFS('Resource Annual'!$L:$L,'Resource Annual'!$D:$D,$AL$2,'Resource Annual'!$B:$B,BE$4,'Resource Annual'!$J:$J,$AL25)</f>
        <v>0</v>
      </c>
      <c r="BF25" s="15">
        <f>SUMIFS('Resource Annual'!$L:$L,'Resource Annual'!$D:$D,$AL$2,'Resource Annual'!$B:$B,BF$4,'Resource Annual'!$J:$J,$AL25)</f>
        <v>125</v>
      </c>
      <c r="BG25" s="15">
        <f>SUMIFS('Resource Annual'!$L:$L,'Resource Annual'!$D:$D,$AL$2,'Resource Annual'!$B:$B,BG$4,'Resource Annual'!$J:$J,$AL25)</f>
        <v>0</v>
      </c>
      <c r="BH25" s="15">
        <f>SUMIFS('Resource Annual'!$L:$L,'Resource Annual'!$D:$D,$AL$2,'Resource Annual'!$B:$B,BH$4,'Resource Annual'!$J:$J,$AL25)</f>
        <v>0</v>
      </c>
      <c r="BI25" s="15">
        <f>SUMIFS('Resource Annual'!$L:$L,'Resource Annual'!$D:$D,$AL$2,'Resource Annual'!$B:$B,BI$4,'Resource Annual'!$J:$J,$AL25)</f>
        <v>0</v>
      </c>
      <c r="BJ25" s="15">
        <f>SUMIFS('Resource Annual'!$L:$L,'Resource Annual'!$D:$D,$AL$2,'Resource Annual'!$B:$B,BJ$4,'Resource Annual'!$J:$J,$AL25)</f>
        <v>2160</v>
      </c>
      <c r="BK25" s="15">
        <f>SUMIFS('Resource Annual'!$L:$L,'Resource Annual'!$D:$D,$AL$2,'Resource Annual'!$B:$B,BK$4,'Resource Annual'!$J:$J,$AL25)</f>
        <v>0</v>
      </c>
      <c r="BL25" s="15">
        <f>SUMIFS('Resource Annual'!$L:$L,'Resource Annual'!$D:$D,$AL$2,'Resource Annual'!$B:$B,BL$4,'Resource Annual'!$J:$J,$AL25)</f>
        <v>0</v>
      </c>
      <c r="BM25" s="15">
        <f>SUMIFS('Resource Annual'!$L:$L,'Resource Annual'!$D:$D,$AL$2,'Resource Annual'!$B:$B,BM$4,'Resource Annual'!$J:$J,$AL25)</f>
        <v>400</v>
      </c>
      <c r="BN25" s="15">
        <f>SUMIFS('Resource Annual'!$L:$L,'Resource Annual'!$D:$D,$AL$2,'Resource Annual'!$B:$B,BN$4,'Resource Annual'!$J:$J,$AL25)</f>
        <v>12</v>
      </c>
      <c r="BO25" s="15">
        <f>SUMIFS('Resource Annual'!$L:$L,'Resource Annual'!$D:$D,$AL$2,'Resource Annual'!$B:$B,BO$4,'Resource Annual'!$J:$J,$AL25)</f>
        <v>250</v>
      </c>
      <c r="BQ25" s="15">
        <f>SUMIFS('Resource Annual'!$M:$M,'Resource Annual'!$D:$D,$AL$2,'Resource Annual'!$B:$B,BQ$4,'Resource Annual'!$J:$J,$AL25)</f>
        <v>0</v>
      </c>
      <c r="BR25" s="15">
        <f>SUMIFS('Resource Annual'!$M:$M,'Resource Annual'!$D:$D,$AL$2,'Resource Annual'!$B:$B,BR$4,'Resource Annual'!$J:$J,$AL25)</f>
        <v>0</v>
      </c>
      <c r="BS25" s="15">
        <f>SUMIFS('Resource Annual'!$M:$M,'Resource Annual'!$D:$D,$AL$2,'Resource Annual'!$B:$B,BS$4,'Resource Annual'!$J:$J,$AL25)</f>
        <v>125</v>
      </c>
      <c r="BT25" s="15">
        <f>SUMIFS('Resource Annual'!$M:$M,'Resource Annual'!$D:$D,$AL$2,'Resource Annual'!$B:$B,BT$4,'Resource Annual'!$J:$J,$AL25)</f>
        <v>0</v>
      </c>
      <c r="BU25" s="15">
        <f>SUMIFS('Resource Annual'!$M:$M,'Resource Annual'!$D:$D,$AL$2,'Resource Annual'!$B:$B,BU$4,'Resource Annual'!$J:$J,$AL25)</f>
        <v>0</v>
      </c>
      <c r="BV25" s="15">
        <f>SUMIFS('Resource Annual'!$M:$M,'Resource Annual'!$D:$D,$AL$2,'Resource Annual'!$B:$B,BV$4,'Resource Annual'!$J:$J,$AL25)</f>
        <v>0</v>
      </c>
      <c r="BW25" s="15">
        <f>SUMIFS('Resource Annual'!$M:$M,'Resource Annual'!$D:$D,$AL$2,'Resource Annual'!$B:$B,BW$4,'Resource Annual'!$J:$J,$AL25)</f>
        <v>583.20000696182285</v>
      </c>
      <c r="BX25" s="15">
        <f>SUMIFS('Resource Annual'!$M:$M,'Resource Annual'!$D:$D,$AL$2,'Resource Annual'!$B:$B,BX$4,'Resource Annual'!$J:$J,$AL25)</f>
        <v>0</v>
      </c>
      <c r="BY25" s="15">
        <f>SUMIFS('Resource Annual'!$M:$M,'Resource Annual'!$D:$D,$AL$2,'Resource Annual'!$B:$B,BY$4,'Resource Annual'!$J:$J,$AL25)</f>
        <v>44</v>
      </c>
      <c r="BZ25" s="15">
        <f>SUMIFS('Resource Annual'!$M:$M,'Resource Annual'!$D:$D,$AL$2,'Resource Annual'!$B:$B,BZ$4,'Resource Annual'!$J:$J,$AL25)</f>
        <v>9.6000003814697301</v>
      </c>
      <c r="CA25" s="15">
        <f>SUMIFS('Resource Annual'!$M:$M,'Resource Annual'!$D:$D,$AL$2,'Resource Annual'!$B:$B,CA$4,'Resource Annual'!$J:$J,$AL25)</f>
        <v>250</v>
      </c>
    </row>
    <row r="26" spans="2:79" ht="16.5" x14ac:dyDescent="0.5">
      <c r="AL26" s="48">
        <v>2042</v>
      </c>
      <c r="AM26" s="15">
        <f>SUMIFS('Area Annual'!F:F,'Area Annual'!E:E,AL26,'Area Annual'!A:A,$AL$2)</f>
        <v>889.41717529296898</v>
      </c>
      <c r="AN26" s="15">
        <f>SUMIFS('Area Annual'!M:M,'Area Annual'!A:A,$AL$2,'Area Annual'!E:E,AL26)</f>
        <v>5452.9577636718795</v>
      </c>
      <c r="AO26" s="15">
        <f>SUMIFS('Resource Annual'!$O:$O,'Resource Annual'!$D:$D,$AL$2,'Resource Annual'!$A:$A,AO$4,'Resource Annual'!$J:$J,$AL26)</f>
        <v>0</v>
      </c>
      <c r="AP26" s="15">
        <f>SUMIFS('Resource Annual'!$O:$O,'Resource Annual'!$D:$D,$AL$2,'Resource Annual'!$A:$A,AP$4,'Resource Annual'!$J:$J,$AL26)</f>
        <v>0</v>
      </c>
      <c r="AQ26" s="15">
        <f>SUMIFS('Resource Annual'!$O:$O,'Resource Annual'!$D:$D,$AL$2,'Resource Annual'!$A:$A,AQ$4,'Resource Annual'!$J:$J,$AL26)</f>
        <v>0</v>
      </c>
      <c r="AR26" s="15">
        <f>SUMIFS('Resource Annual'!$O:$O,'Resource Annual'!$D:$D,$AL$2,'Resource Annual'!$A:$A,AR$4,'Resource Annual'!$J:$J,$AL26)</f>
        <v>0</v>
      </c>
      <c r="AS26" s="15">
        <f>SUMIFS('Resource Annual'!$O:$O,'Resource Annual'!$D:$D,$AL$2,'Resource Annual'!$A:$A,AS$4,'Resource Annual'!$J:$J,$AL26)</f>
        <v>0</v>
      </c>
      <c r="AT26" s="15">
        <f>SUMIFS('Resource Annual'!$O:$O,'Resource Annual'!$D:$D,$AL$2,'Resource Annual'!$A:$A,AT$4,'Resource Annual'!$J:$J,$AL26)</f>
        <v>0</v>
      </c>
      <c r="AU26" s="15">
        <f>SUMIFS('Resource Annual'!$O:$O,'Resource Annual'!$D:$D,$AL$2,'Resource Annual'!$A:$A,AU$4,'Resource Annual'!$J:$J,$AL26)</f>
        <v>4506.1474421024323</v>
      </c>
      <c r="AV26" s="15">
        <f>SUMIFS('Resource Annual'!$O:$O,'Resource Annual'!$D:$D,$AL$2,'Resource Annual'!$A:$A,AV$4,'Resource Annual'!$J:$J,$AL26)</f>
        <v>1263.6378250122079</v>
      </c>
      <c r="AW26" s="15">
        <f>SUMIFS('Resource Annual'!$O:$O,'Resource Annual'!$D:$D,$AL$2,'Resource Annual'!$A:$A,AW$4,'Resource Annual'!$J:$J,$AL26)</f>
        <v>0</v>
      </c>
      <c r="AX26" s="15">
        <f t="shared" si="2"/>
        <v>-316.82761907578015</v>
      </c>
      <c r="AY26" s="15">
        <f t="shared" si="1"/>
        <v>0</v>
      </c>
      <c r="AZ26" s="36">
        <f>SUMIFS('Area Annual'!$N:$N,'Area Annual'!$A:$A,$AL$2,'Area Annual'!$E:$E,$AL26,'Area Annual'!$D:$D,"KPCO")</f>
        <v>2421.5318679809602</v>
      </c>
      <c r="BA26" s="36">
        <f>SUMIFS('Area Annual'!$O:$O,'Area Annual'!$A:$A,$AL$2,'Area Annual'!$E:$E,$AL26,'Area Annual'!$D:$D,"KPCO")</f>
        <v>2104.7042489051801</v>
      </c>
      <c r="BB26" s="36"/>
      <c r="BC26" s="48"/>
      <c r="BD26" s="15">
        <f>SUMIFS('Resource Annual'!$L:$L,'Resource Annual'!$D:$D,$AL$2,'Resource Annual'!$B:$B,BD$4,'Resource Annual'!$J:$J,$AL26)</f>
        <v>0</v>
      </c>
      <c r="BE26" s="15">
        <f>SUMIFS('Resource Annual'!$L:$L,'Resource Annual'!$D:$D,$AL$2,'Resource Annual'!$B:$B,BE$4,'Resource Annual'!$J:$J,$AL26)</f>
        <v>0</v>
      </c>
      <c r="BF26" s="15">
        <f>SUMIFS('Resource Annual'!$L:$L,'Resource Annual'!$D:$D,$AL$2,'Resource Annual'!$B:$B,BF$4,'Resource Annual'!$J:$J,$AL26)</f>
        <v>125</v>
      </c>
      <c r="BG26" s="15">
        <f>SUMIFS('Resource Annual'!$L:$L,'Resource Annual'!$D:$D,$AL$2,'Resource Annual'!$B:$B,BG$4,'Resource Annual'!$J:$J,$AL26)</f>
        <v>0</v>
      </c>
      <c r="BH26" s="15">
        <f>SUMIFS('Resource Annual'!$L:$L,'Resource Annual'!$D:$D,$AL$2,'Resource Annual'!$B:$B,BH$4,'Resource Annual'!$J:$J,$AL26)</f>
        <v>0</v>
      </c>
      <c r="BI26" s="15">
        <f>SUMIFS('Resource Annual'!$L:$L,'Resource Annual'!$D:$D,$AL$2,'Resource Annual'!$B:$B,BI$4,'Resource Annual'!$J:$J,$AL26)</f>
        <v>0</v>
      </c>
      <c r="BJ26" s="15">
        <f>SUMIFS('Resource Annual'!$L:$L,'Resource Annual'!$D:$D,$AL$2,'Resource Annual'!$B:$B,BJ$4,'Resource Annual'!$J:$J,$AL26)</f>
        <v>2160</v>
      </c>
      <c r="BK26" s="15">
        <f>SUMIFS('Resource Annual'!$L:$L,'Resource Annual'!$D:$D,$AL$2,'Resource Annual'!$B:$B,BK$4,'Resource Annual'!$J:$J,$AL26)</f>
        <v>0</v>
      </c>
      <c r="BL26" s="15">
        <f>SUMIFS('Resource Annual'!$L:$L,'Resource Annual'!$D:$D,$AL$2,'Resource Annual'!$B:$B,BL$4,'Resource Annual'!$J:$J,$AL26)</f>
        <v>0</v>
      </c>
      <c r="BM26" s="15">
        <f>SUMIFS('Resource Annual'!$L:$L,'Resource Annual'!$D:$D,$AL$2,'Resource Annual'!$B:$B,BM$4,'Resource Annual'!$J:$J,$AL26)</f>
        <v>400</v>
      </c>
      <c r="BN26" s="15">
        <f>SUMIFS('Resource Annual'!$L:$L,'Resource Annual'!$D:$D,$AL$2,'Resource Annual'!$B:$B,BN$4,'Resource Annual'!$J:$J,$AL26)</f>
        <v>12</v>
      </c>
      <c r="BO26" s="15">
        <f>SUMIFS('Resource Annual'!$L:$L,'Resource Annual'!$D:$D,$AL$2,'Resource Annual'!$B:$B,BO$4,'Resource Annual'!$J:$J,$AL26)</f>
        <v>250</v>
      </c>
      <c r="BQ26" s="15">
        <f>SUMIFS('Resource Annual'!$M:$M,'Resource Annual'!$D:$D,$AL$2,'Resource Annual'!$B:$B,BQ$4,'Resource Annual'!$J:$J,$AL26)</f>
        <v>0</v>
      </c>
      <c r="BR26" s="15">
        <f>SUMIFS('Resource Annual'!$M:$M,'Resource Annual'!$D:$D,$AL$2,'Resource Annual'!$B:$B,BR$4,'Resource Annual'!$J:$J,$AL26)</f>
        <v>0</v>
      </c>
      <c r="BS26" s="15">
        <f>SUMIFS('Resource Annual'!$M:$M,'Resource Annual'!$D:$D,$AL$2,'Resource Annual'!$B:$B,BS$4,'Resource Annual'!$J:$J,$AL26)</f>
        <v>125</v>
      </c>
      <c r="BT26" s="15">
        <f>SUMIFS('Resource Annual'!$M:$M,'Resource Annual'!$D:$D,$AL$2,'Resource Annual'!$B:$B,BT$4,'Resource Annual'!$J:$J,$AL26)</f>
        <v>0</v>
      </c>
      <c r="BU26" s="15">
        <f>SUMIFS('Resource Annual'!$M:$M,'Resource Annual'!$D:$D,$AL$2,'Resource Annual'!$B:$B,BU$4,'Resource Annual'!$J:$J,$AL26)</f>
        <v>0</v>
      </c>
      <c r="BV26" s="15">
        <f>SUMIFS('Resource Annual'!$M:$M,'Resource Annual'!$D:$D,$AL$2,'Resource Annual'!$B:$B,BV$4,'Resource Annual'!$J:$J,$AL26)</f>
        <v>0</v>
      </c>
      <c r="BW26" s="15">
        <f>SUMIFS('Resource Annual'!$M:$M,'Resource Annual'!$D:$D,$AL$2,'Resource Annual'!$B:$B,BW$4,'Resource Annual'!$J:$J,$AL26)</f>
        <v>583.20000696182285</v>
      </c>
      <c r="BX26" s="15">
        <f>SUMIFS('Resource Annual'!$M:$M,'Resource Annual'!$D:$D,$AL$2,'Resource Annual'!$B:$B,BX$4,'Resource Annual'!$J:$J,$AL26)</f>
        <v>0</v>
      </c>
      <c r="BY26" s="15">
        <f>SUMIFS('Resource Annual'!$M:$M,'Resource Annual'!$D:$D,$AL$2,'Resource Annual'!$B:$B,BY$4,'Resource Annual'!$J:$J,$AL26)</f>
        <v>44</v>
      </c>
      <c r="BZ26" s="15">
        <f>SUMIFS('Resource Annual'!$M:$M,'Resource Annual'!$D:$D,$AL$2,'Resource Annual'!$B:$B,BZ$4,'Resource Annual'!$J:$J,$AL26)</f>
        <v>9.6000003814697301</v>
      </c>
      <c r="CA26" s="15">
        <f>SUMIFS('Resource Annual'!$M:$M,'Resource Annual'!$D:$D,$AL$2,'Resource Annual'!$B:$B,CA$4,'Resource Annual'!$J:$J,$AL26)</f>
        <v>250</v>
      </c>
    </row>
    <row r="27" spans="2:79" ht="16.5" x14ac:dyDescent="0.5">
      <c r="AL27" s="48">
        <v>2043</v>
      </c>
      <c r="AM27" s="15">
        <f>SUMIFS('Area Annual'!F:F,'Area Annual'!E:E,AL27,'Area Annual'!A:A,$AL$2)</f>
        <v>888.48370361328102</v>
      </c>
      <c r="AN27" s="15">
        <f>SUMIFS('Area Annual'!M:M,'Area Annual'!A:A,$AL$2,'Area Annual'!E:E,AL27)</f>
        <v>5441.2379760742197</v>
      </c>
      <c r="AO27" s="15">
        <f>SUMIFS('Resource Annual'!$O:$O,'Resource Annual'!$D:$D,$AL$2,'Resource Annual'!$A:$A,AO$4,'Resource Annual'!$J:$J,$AL27)</f>
        <v>0</v>
      </c>
      <c r="AP27" s="15">
        <f>SUMIFS('Resource Annual'!$O:$O,'Resource Annual'!$D:$D,$AL$2,'Resource Annual'!$A:$A,AP$4,'Resource Annual'!$J:$J,$AL27)</f>
        <v>0</v>
      </c>
      <c r="AQ27" s="15">
        <f>SUMIFS('Resource Annual'!$O:$O,'Resource Annual'!$D:$D,$AL$2,'Resource Annual'!$A:$A,AQ$4,'Resource Annual'!$J:$J,$AL27)</f>
        <v>0</v>
      </c>
      <c r="AR27" s="15">
        <f>SUMIFS('Resource Annual'!$O:$O,'Resource Annual'!$D:$D,$AL$2,'Resource Annual'!$A:$A,AR$4,'Resource Annual'!$J:$J,$AL27)</f>
        <v>0</v>
      </c>
      <c r="AS27" s="15">
        <f>SUMIFS('Resource Annual'!$O:$O,'Resource Annual'!$D:$D,$AL$2,'Resource Annual'!$A:$A,AS$4,'Resource Annual'!$J:$J,$AL27)</f>
        <v>0</v>
      </c>
      <c r="AT27" s="15">
        <f>SUMIFS('Resource Annual'!$O:$O,'Resource Annual'!$D:$D,$AL$2,'Resource Annual'!$A:$A,AT$4,'Resource Annual'!$J:$J,$AL27)</f>
        <v>0</v>
      </c>
      <c r="AU27" s="15">
        <f>SUMIFS('Resource Annual'!$O:$O,'Resource Annual'!$D:$D,$AL$2,'Resource Annual'!$A:$A,AU$4,'Resource Annual'!$J:$J,$AL27)</f>
        <v>4510.5548119544919</v>
      </c>
      <c r="AV27" s="15">
        <f>SUMIFS('Resource Annual'!$O:$O,'Resource Annual'!$D:$D,$AL$2,'Resource Annual'!$A:$A,AV$4,'Resource Annual'!$J:$J,$AL27)</f>
        <v>1264.1922531127921</v>
      </c>
      <c r="AW27" s="15">
        <f>SUMIFS('Resource Annual'!$O:$O,'Resource Annual'!$D:$D,$AL$2,'Resource Annual'!$A:$A,AW$4,'Resource Annual'!$J:$J,$AL27)</f>
        <v>0</v>
      </c>
      <c r="AX27" s="15">
        <f t="shared" si="2"/>
        <v>-333.50902891159012</v>
      </c>
      <c r="AY27" s="15">
        <f t="shared" si="1"/>
        <v>0</v>
      </c>
      <c r="AZ27" s="36">
        <f>SUMIFS('Area Annual'!$N:$N,'Area Annual'!$A:$A,$AL$2,'Area Annual'!$E:$E,$AL27,'Area Annual'!$D:$D,"KPCO")</f>
        <v>2418.3209381103502</v>
      </c>
      <c r="BA27" s="36">
        <f>SUMIFS('Area Annual'!$O:$O,'Area Annual'!$A:$A,$AL$2,'Area Annual'!$E:$E,$AL27,'Area Annual'!$D:$D,"KPCO")</f>
        <v>2084.8119091987601</v>
      </c>
      <c r="BB27" s="36"/>
      <c r="BC27" s="48"/>
      <c r="BD27" s="15">
        <f>SUMIFS('Resource Annual'!$L:$L,'Resource Annual'!$D:$D,$AL$2,'Resource Annual'!$B:$B,BD$4,'Resource Annual'!$J:$J,$AL27)</f>
        <v>0</v>
      </c>
      <c r="BE27" s="15">
        <f>SUMIFS('Resource Annual'!$L:$L,'Resource Annual'!$D:$D,$AL$2,'Resource Annual'!$B:$B,BE$4,'Resource Annual'!$J:$J,$AL27)</f>
        <v>0</v>
      </c>
      <c r="BF27" s="15">
        <f>SUMIFS('Resource Annual'!$L:$L,'Resource Annual'!$D:$D,$AL$2,'Resource Annual'!$B:$B,BF$4,'Resource Annual'!$J:$J,$AL27)</f>
        <v>125</v>
      </c>
      <c r="BG27" s="15">
        <f>SUMIFS('Resource Annual'!$L:$L,'Resource Annual'!$D:$D,$AL$2,'Resource Annual'!$B:$B,BG$4,'Resource Annual'!$J:$J,$AL27)</f>
        <v>0</v>
      </c>
      <c r="BH27" s="15">
        <f>SUMIFS('Resource Annual'!$L:$L,'Resource Annual'!$D:$D,$AL$2,'Resource Annual'!$B:$B,BH$4,'Resource Annual'!$J:$J,$AL27)</f>
        <v>0</v>
      </c>
      <c r="BI27" s="15">
        <f>SUMIFS('Resource Annual'!$L:$L,'Resource Annual'!$D:$D,$AL$2,'Resource Annual'!$B:$B,BI$4,'Resource Annual'!$J:$J,$AL27)</f>
        <v>0</v>
      </c>
      <c r="BJ27" s="15">
        <f>SUMIFS('Resource Annual'!$L:$L,'Resource Annual'!$D:$D,$AL$2,'Resource Annual'!$B:$B,BJ$4,'Resource Annual'!$J:$J,$AL27)</f>
        <v>2160</v>
      </c>
      <c r="BK27" s="15">
        <f>SUMIFS('Resource Annual'!$L:$L,'Resource Annual'!$D:$D,$AL$2,'Resource Annual'!$B:$B,BK$4,'Resource Annual'!$J:$J,$AL27)</f>
        <v>0</v>
      </c>
      <c r="BL27" s="15">
        <f>SUMIFS('Resource Annual'!$L:$L,'Resource Annual'!$D:$D,$AL$2,'Resource Annual'!$B:$B,BL$4,'Resource Annual'!$J:$J,$AL27)</f>
        <v>0</v>
      </c>
      <c r="BM27" s="15">
        <f>SUMIFS('Resource Annual'!$L:$L,'Resource Annual'!$D:$D,$AL$2,'Resource Annual'!$B:$B,BM$4,'Resource Annual'!$J:$J,$AL27)</f>
        <v>400</v>
      </c>
      <c r="BN27" s="15">
        <f>SUMIFS('Resource Annual'!$L:$L,'Resource Annual'!$D:$D,$AL$2,'Resource Annual'!$B:$B,BN$4,'Resource Annual'!$J:$J,$AL27)</f>
        <v>12</v>
      </c>
      <c r="BO27" s="15">
        <f>SUMIFS('Resource Annual'!$L:$L,'Resource Annual'!$D:$D,$AL$2,'Resource Annual'!$B:$B,BO$4,'Resource Annual'!$J:$J,$AL27)</f>
        <v>250</v>
      </c>
      <c r="BQ27" s="15">
        <f>SUMIFS('Resource Annual'!$M:$M,'Resource Annual'!$D:$D,$AL$2,'Resource Annual'!$B:$B,BQ$4,'Resource Annual'!$J:$J,$AL27)</f>
        <v>0</v>
      </c>
      <c r="BR27" s="15">
        <f>SUMIFS('Resource Annual'!$M:$M,'Resource Annual'!$D:$D,$AL$2,'Resource Annual'!$B:$B,BR$4,'Resource Annual'!$J:$J,$AL27)</f>
        <v>0</v>
      </c>
      <c r="BS27" s="15">
        <f>SUMIFS('Resource Annual'!$M:$M,'Resource Annual'!$D:$D,$AL$2,'Resource Annual'!$B:$B,BS$4,'Resource Annual'!$J:$J,$AL27)</f>
        <v>125</v>
      </c>
      <c r="BT27" s="15">
        <f>SUMIFS('Resource Annual'!$M:$M,'Resource Annual'!$D:$D,$AL$2,'Resource Annual'!$B:$B,BT$4,'Resource Annual'!$J:$J,$AL27)</f>
        <v>0</v>
      </c>
      <c r="BU27" s="15">
        <f>SUMIFS('Resource Annual'!$M:$M,'Resource Annual'!$D:$D,$AL$2,'Resource Annual'!$B:$B,BU$4,'Resource Annual'!$J:$J,$AL27)</f>
        <v>0</v>
      </c>
      <c r="BV27" s="15">
        <f>SUMIFS('Resource Annual'!$M:$M,'Resource Annual'!$D:$D,$AL$2,'Resource Annual'!$B:$B,BV$4,'Resource Annual'!$J:$J,$AL27)</f>
        <v>0</v>
      </c>
      <c r="BW27" s="15">
        <f>SUMIFS('Resource Annual'!$M:$M,'Resource Annual'!$D:$D,$AL$2,'Resource Annual'!$B:$B,BW$4,'Resource Annual'!$J:$J,$AL27)</f>
        <v>583.20000696182285</v>
      </c>
      <c r="BX27" s="15">
        <f>SUMIFS('Resource Annual'!$M:$M,'Resource Annual'!$D:$D,$AL$2,'Resource Annual'!$B:$B,BX$4,'Resource Annual'!$J:$J,$AL27)</f>
        <v>0</v>
      </c>
      <c r="BY27" s="15">
        <f>SUMIFS('Resource Annual'!$M:$M,'Resource Annual'!$D:$D,$AL$2,'Resource Annual'!$B:$B,BY$4,'Resource Annual'!$J:$J,$AL27)</f>
        <v>44</v>
      </c>
      <c r="BZ27" s="15">
        <f>SUMIFS('Resource Annual'!$M:$M,'Resource Annual'!$D:$D,$AL$2,'Resource Annual'!$B:$B,BZ$4,'Resource Annual'!$J:$J,$AL27)</f>
        <v>9.6000003814697301</v>
      </c>
      <c r="CA27" s="15">
        <f>SUMIFS('Resource Annual'!$M:$M,'Resource Annual'!$D:$D,$AL$2,'Resource Annual'!$B:$B,CA$4,'Resource Annual'!$J:$J,$AL27)</f>
        <v>250</v>
      </c>
    </row>
    <row r="28" spans="2:79" ht="16.5" x14ac:dyDescent="0.5">
      <c r="AL28" s="48">
        <v>2044</v>
      </c>
      <c r="AM28" s="15">
        <f>SUMIFS('Area Annual'!F:F,'Area Annual'!E:E,AL28,'Area Annual'!A:A,$AL$2)</f>
        <v>885.33068847656295</v>
      </c>
      <c r="AN28" s="15">
        <f>SUMIFS('Area Annual'!M:M,'Area Annual'!A:A,$AL$2,'Area Annual'!E:E,AL28)</f>
        <v>5431.8705139160202</v>
      </c>
      <c r="AO28" s="15">
        <f>SUMIFS('Resource Annual'!$O:$O,'Resource Annual'!$D:$D,$AL$2,'Resource Annual'!$A:$A,AO$4,'Resource Annual'!$J:$J,$AL28)</f>
        <v>0</v>
      </c>
      <c r="AP28" s="15">
        <f>SUMIFS('Resource Annual'!$O:$O,'Resource Annual'!$D:$D,$AL$2,'Resource Annual'!$A:$A,AP$4,'Resource Annual'!$J:$J,$AL28)</f>
        <v>0</v>
      </c>
      <c r="AQ28" s="15">
        <f>SUMIFS('Resource Annual'!$O:$O,'Resource Annual'!$D:$D,$AL$2,'Resource Annual'!$A:$A,AQ$4,'Resource Annual'!$J:$J,$AL28)</f>
        <v>0</v>
      </c>
      <c r="AR28" s="15">
        <f>SUMIFS('Resource Annual'!$O:$O,'Resource Annual'!$D:$D,$AL$2,'Resource Annual'!$A:$A,AR$4,'Resource Annual'!$J:$J,$AL28)</f>
        <v>0</v>
      </c>
      <c r="AS28" s="15">
        <f>SUMIFS('Resource Annual'!$O:$O,'Resource Annual'!$D:$D,$AL$2,'Resource Annual'!$A:$A,AS$4,'Resource Annual'!$J:$J,$AL28)</f>
        <v>0</v>
      </c>
      <c r="AT28" s="15">
        <f>SUMIFS('Resource Annual'!$O:$O,'Resource Annual'!$D:$D,$AL$2,'Resource Annual'!$A:$A,AT$4,'Resource Annual'!$J:$J,$AL28)</f>
        <v>0</v>
      </c>
      <c r="AU28" s="15">
        <f>SUMIFS('Resource Annual'!$O:$O,'Resource Annual'!$D:$D,$AL$2,'Resource Annual'!$A:$A,AU$4,'Resource Annual'!$J:$J,$AL28)</f>
        <v>4518.7454125881241</v>
      </c>
      <c r="AV28" s="15">
        <f>SUMIFS('Resource Annual'!$O:$O,'Resource Annual'!$D:$D,$AL$2,'Resource Annual'!$A:$A,AV$4,'Resource Annual'!$J:$J,$AL28)</f>
        <v>1268.3250999450679</v>
      </c>
      <c r="AW28" s="15">
        <f>SUMIFS('Resource Annual'!$O:$O,'Resource Annual'!$D:$D,$AL$2,'Resource Annual'!$A:$A,AW$4,'Resource Annual'!$J:$J,$AL28)</f>
        <v>0</v>
      </c>
      <c r="AX28" s="15">
        <f t="shared" si="2"/>
        <v>-355.2004287242903</v>
      </c>
      <c r="AY28" s="15">
        <f t="shared" si="1"/>
        <v>0</v>
      </c>
      <c r="AZ28" s="36">
        <f>SUMIFS('Area Annual'!$N:$N,'Area Annual'!$A:$A,$AL$2,'Area Annual'!$E:$E,$AL28,'Area Annual'!$D:$D,"KPCO")</f>
        <v>2427.3441925048801</v>
      </c>
      <c r="BA28" s="36">
        <f>SUMIFS('Area Annual'!$O:$O,'Area Annual'!$A:$A,$AL$2,'Area Annual'!$E:$E,$AL28,'Area Annual'!$D:$D,"KPCO")</f>
        <v>2072.1437637805898</v>
      </c>
      <c r="BB28" s="36"/>
      <c r="BC28" s="48"/>
      <c r="BD28" s="15">
        <f>SUMIFS('Resource Annual'!$L:$L,'Resource Annual'!$D:$D,$AL$2,'Resource Annual'!$B:$B,BD$4,'Resource Annual'!$J:$J,$AL28)</f>
        <v>0</v>
      </c>
      <c r="BE28" s="15">
        <f>SUMIFS('Resource Annual'!$L:$L,'Resource Annual'!$D:$D,$AL$2,'Resource Annual'!$B:$B,BE$4,'Resource Annual'!$J:$J,$AL28)</f>
        <v>0</v>
      </c>
      <c r="BF28" s="15">
        <f>SUMIFS('Resource Annual'!$L:$L,'Resource Annual'!$D:$D,$AL$2,'Resource Annual'!$B:$B,BF$4,'Resource Annual'!$J:$J,$AL28)</f>
        <v>125</v>
      </c>
      <c r="BG28" s="15">
        <f>SUMIFS('Resource Annual'!$L:$L,'Resource Annual'!$D:$D,$AL$2,'Resource Annual'!$B:$B,BG$4,'Resource Annual'!$J:$J,$AL28)</f>
        <v>0</v>
      </c>
      <c r="BH28" s="15">
        <f>SUMIFS('Resource Annual'!$L:$L,'Resource Annual'!$D:$D,$AL$2,'Resource Annual'!$B:$B,BH$4,'Resource Annual'!$J:$J,$AL28)</f>
        <v>0</v>
      </c>
      <c r="BI28" s="15">
        <f>SUMIFS('Resource Annual'!$L:$L,'Resource Annual'!$D:$D,$AL$2,'Resource Annual'!$B:$B,BI$4,'Resource Annual'!$J:$J,$AL28)</f>
        <v>0</v>
      </c>
      <c r="BJ28" s="15">
        <f>SUMIFS('Resource Annual'!$L:$L,'Resource Annual'!$D:$D,$AL$2,'Resource Annual'!$B:$B,BJ$4,'Resource Annual'!$J:$J,$AL28)</f>
        <v>2160</v>
      </c>
      <c r="BK28" s="15">
        <f>SUMIFS('Resource Annual'!$L:$L,'Resource Annual'!$D:$D,$AL$2,'Resource Annual'!$B:$B,BK$4,'Resource Annual'!$J:$J,$AL28)</f>
        <v>0</v>
      </c>
      <c r="BL28" s="15">
        <f>SUMIFS('Resource Annual'!$L:$L,'Resource Annual'!$D:$D,$AL$2,'Resource Annual'!$B:$B,BL$4,'Resource Annual'!$J:$J,$AL28)</f>
        <v>0</v>
      </c>
      <c r="BM28" s="15">
        <f>SUMIFS('Resource Annual'!$L:$L,'Resource Annual'!$D:$D,$AL$2,'Resource Annual'!$B:$B,BM$4,'Resource Annual'!$J:$J,$AL28)</f>
        <v>400</v>
      </c>
      <c r="BN28" s="15">
        <f>SUMIFS('Resource Annual'!$L:$L,'Resource Annual'!$D:$D,$AL$2,'Resource Annual'!$B:$B,BN$4,'Resource Annual'!$J:$J,$AL28)</f>
        <v>12</v>
      </c>
      <c r="BO28" s="15">
        <f>SUMIFS('Resource Annual'!$L:$L,'Resource Annual'!$D:$D,$AL$2,'Resource Annual'!$B:$B,BO$4,'Resource Annual'!$J:$J,$AL28)</f>
        <v>250</v>
      </c>
      <c r="BQ28" s="15">
        <f>SUMIFS('Resource Annual'!$M:$M,'Resource Annual'!$D:$D,$AL$2,'Resource Annual'!$B:$B,BQ$4,'Resource Annual'!$J:$J,$AL28)</f>
        <v>0</v>
      </c>
      <c r="BR28" s="15">
        <f>SUMIFS('Resource Annual'!$M:$M,'Resource Annual'!$D:$D,$AL$2,'Resource Annual'!$B:$B,BR$4,'Resource Annual'!$J:$J,$AL28)</f>
        <v>0</v>
      </c>
      <c r="BS28" s="15">
        <f>SUMIFS('Resource Annual'!$M:$M,'Resource Annual'!$D:$D,$AL$2,'Resource Annual'!$B:$B,BS$4,'Resource Annual'!$J:$J,$AL28)</f>
        <v>125</v>
      </c>
      <c r="BT28" s="15">
        <f>SUMIFS('Resource Annual'!$M:$M,'Resource Annual'!$D:$D,$AL$2,'Resource Annual'!$B:$B,BT$4,'Resource Annual'!$J:$J,$AL28)</f>
        <v>0</v>
      </c>
      <c r="BU28" s="15">
        <f>SUMIFS('Resource Annual'!$M:$M,'Resource Annual'!$D:$D,$AL$2,'Resource Annual'!$B:$B,BU$4,'Resource Annual'!$J:$J,$AL28)</f>
        <v>0</v>
      </c>
      <c r="BV28" s="15">
        <f>SUMIFS('Resource Annual'!$M:$M,'Resource Annual'!$D:$D,$AL$2,'Resource Annual'!$B:$B,BV$4,'Resource Annual'!$J:$J,$AL28)</f>
        <v>0</v>
      </c>
      <c r="BW28" s="15">
        <f>SUMIFS('Resource Annual'!$M:$M,'Resource Annual'!$D:$D,$AL$2,'Resource Annual'!$B:$B,BW$4,'Resource Annual'!$J:$J,$AL28)</f>
        <v>583.20000696182285</v>
      </c>
      <c r="BX28" s="15">
        <f>SUMIFS('Resource Annual'!$M:$M,'Resource Annual'!$D:$D,$AL$2,'Resource Annual'!$B:$B,BX$4,'Resource Annual'!$J:$J,$AL28)</f>
        <v>0</v>
      </c>
      <c r="BY28" s="15">
        <f>SUMIFS('Resource Annual'!$M:$M,'Resource Annual'!$D:$D,$AL$2,'Resource Annual'!$B:$B,BY$4,'Resource Annual'!$J:$J,$AL28)</f>
        <v>44</v>
      </c>
      <c r="BZ28" s="15">
        <f>SUMIFS('Resource Annual'!$M:$M,'Resource Annual'!$D:$D,$AL$2,'Resource Annual'!$B:$B,BZ$4,'Resource Annual'!$J:$J,$AL28)</f>
        <v>9.6000003814697301</v>
      </c>
      <c r="CA28" s="15">
        <f>SUMIFS('Resource Annual'!$M:$M,'Resource Annual'!$D:$D,$AL$2,'Resource Annual'!$B:$B,CA$4,'Resource Annual'!$J:$J,$AL28)</f>
        <v>250</v>
      </c>
    </row>
    <row r="29" spans="2:79" ht="16.5" x14ac:dyDescent="0.5">
      <c r="AL29" s="48">
        <v>2045</v>
      </c>
      <c r="AM29" s="15">
        <f>SUMIFS('Area Annual'!F:F,'Area Annual'!E:E,AL29,'Area Annual'!A:A,$AL$2)</f>
        <v>886.22869873046898</v>
      </c>
      <c r="AN29" s="15">
        <f>SUMIFS('Area Annual'!M:M,'Area Annual'!A:A,$AL$2,'Area Annual'!E:E,AL29)</f>
        <v>5420.3854370117197</v>
      </c>
      <c r="AO29" s="15">
        <f>SUMIFS('Resource Annual'!$O:$O,'Resource Annual'!$D:$D,$AL$2,'Resource Annual'!$A:$A,AO$4,'Resource Annual'!$J:$J,$AL29)</f>
        <v>0</v>
      </c>
      <c r="AP29" s="15">
        <f>SUMIFS('Resource Annual'!$O:$O,'Resource Annual'!$D:$D,$AL$2,'Resource Annual'!$A:$A,AP$4,'Resource Annual'!$J:$J,$AL29)</f>
        <v>0</v>
      </c>
      <c r="AQ29" s="15">
        <f>SUMIFS('Resource Annual'!$O:$O,'Resource Annual'!$D:$D,$AL$2,'Resource Annual'!$A:$A,AQ$4,'Resource Annual'!$J:$J,$AL29)</f>
        <v>0</v>
      </c>
      <c r="AR29" s="15">
        <f>SUMIFS('Resource Annual'!$O:$O,'Resource Annual'!$D:$D,$AL$2,'Resource Annual'!$A:$A,AR$4,'Resource Annual'!$J:$J,$AL29)</f>
        <v>0</v>
      </c>
      <c r="AS29" s="15">
        <f>SUMIFS('Resource Annual'!$O:$O,'Resource Annual'!$D:$D,$AL$2,'Resource Annual'!$A:$A,AS$4,'Resource Annual'!$J:$J,$AL29)</f>
        <v>0</v>
      </c>
      <c r="AT29" s="15">
        <f>SUMIFS('Resource Annual'!$O:$O,'Resource Annual'!$D:$D,$AL$2,'Resource Annual'!$A:$A,AT$4,'Resource Annual'!$J:$J,$AL29)</f>
        <v>0</v>
      </c>
      <c r="AU29" s="15">
        <f>SUMIFS('Resource Annual'!$O:$O,'Resource Annual'!$D:$D,$AL$2,'Resource Annual'!$A:$A,AU$4,'Resource Annual'!$J:$J,$AL29)</f>
        <v>4413.0909688472739</v>
      </c>
      <c r="AV29" s="15">
        <f>SUMIFS('Resource Annual'!$O:$O,'Resource Annual'!$D:$D,$AL$2,'Resource Annual'!$A:$A,AV$4,'Resource Annual'!$J:$J,$AL29)</f>
        <v>2513.6945800781223</v>
      </c>
      <c r="AW29" s="15">
        <f>SUMIFS('Resource Annual'!$O:$O,'Resource Annual'!$D:$D,$AL$2,'Resource Annual'!$A:$A,AW$4,'Resource Annual'!$J:$J,$AL29)</f>
        <v>0</v>
      </c>
      <c r="AX29" s="15">
        <f t="shared" si="2"/>
        <v>-1506.4003162383999</v>
      </c>
      <c r="AY29" s="15">
        <f t="shared" si="1"/>
        <v>0</v>
      </c>
      <c r="AZ29" s="36">
        <f>SUMIFS('Area Annual'!$N:$N,'Area Annual'!$A:$A,$AL$2,'Area Annual'!$E:$E,$AL29,'Area Annual'!$D:$D,"KPCO")</f>
        <v>2588.5754852294899</v>
      </c>
      <c r="BA29" s="36">
        <f>SUMIFS('Area Annual'!$O:$O,'Area Annual'!$A:$A,$AL$2,'Area Annual'!$E:$E,$AL29,'Area Annual'!$D:$D,"KPCO")</f>
        <v>1082.17516899109</v>
      </c>
      <c r="BB29" s="36"/>
      <c r="BC29" s="48"/>
      <c r="BD29" s="15">
        <f>SUMIFS('Resource Annual'!$L:$L,'Resource Annual'!$D:$D,$AL$2,'Resource Annual'!$B:$B,BD$4,'Resource Annual'!$J:$J,$AL29)</f>
        <v>0</v>
      </c>
      <c r="BE29" s="15">
        <f>SUMIFS('Resource Annual'!$L:$L,'Resource Annual'!$D:$D,$AL$2,'Resource Annual'!$B:$B,BE$4,'Resource Annual'!$J:$J,$AL29)</f>
        <v>0</v>
      </c>
      <c r="BF29" s="15">
        <f>SUMIFS('Resource Annual'!$L:$L,'Resource Annual'!$D:$D,$AL$2,'Resource Annual'!$B:$B,BF$4,'Resource Annual'!$J:$J,$AL29)</f>
        <v>125</v>
      </c>
      <c r="BG29" s="15">
        <f>SUMIFS('Resource Annual'!$L:$L,'Resource Annual'!$D:$D,$AL$2,'Resource Annual'!$B:$B,BG$4,'Resource Annual'!$J:$J,$AL29)</f>
        <v>0</v>
      </c>
      <c r="BH29" s="15">
        <f>SUMIFS('Resource Annual'!$L:$L,'Resource Annual'!$D:$D,$AL$2,'Resource Annual'!$B:$B,BH$4,'Resource Annual'!$J:$J,$AL29)</f>
        <v>0</v>
      </c>
      <c r="BI29" s="15">
        <f>SUMIFS('Resource Annual'!$L:$L,'Resource Annual'!$D:$D,$AL$2,'Resource Annual'!$B:$B,BI$4,'Resource Annual'!$J:$J,$AL29)</f>
        <v>0</v>
      </c>
      <c r="BJ29" s="15">
        <f>SUMIFS('Resource Annual'!$L:$L,'Resource Annual'!$D:$D,$AL$2,'Resource Annual'!$B:$B,BJ$4,'Resource Annual'!$J:$J,$AL29)</f>
        <v>2160</v>
      </c>
      <c r="BK29" s="15">
        <f>SUMIFS('Resource Annual'!$L:$L,'Resource Annual'!$D:$D,$AL$2,'Resource Annual'!$B:$B,BK$4,'Resource Annual'!$J:$J,$AL29)</f>
        <v>0</v>
      </c>
      <c r="BL29" s="15">
        <f>SUMIFS('Resource Annual'!$L:$L,'Resource Annual'!$D:$D,$AL$2,'Resource Annual'!$B:$B,BL$4,'Resource Annual'!$J:$J,$AL29)</f>
        <v>0</v>
      </c>
      <c r="BM29" s="15">
        <f>SUMIFS('Resource Annual'!$L:$L,'Resource Annual'!$D:$D,$AL$2,'Resource Annual'!$B:$B,BM$4,'Resource Annual'!$J:$J,$AL29)</f>
        <v>800</v>
      </c>
      <c r="BN29" s="15">
        <f>SUMIFS('Resource Annual'!$L:$L,'Resource Annual'!$D:$D,$AL$2,'Resource Annual'!$B:$B,BN$4,'Resource Annual'!$J:$J,$AL29)</f>
        <v>12</v>
      </c>
      <c r="BO29" s="15">
        <f>SUMIFS('Resource Annual'!$L:$L,'Resource Annual'!$D:$D,$AL$2,'Resource Annual'!$B:$B,BO$4,'Resource Annual'!$J:$J,$AL29)</f>
        <v>200</v>
      </c>
      <c r="BQ29" s="15">
        <f>SUMIFS('Resource Annual'!$M:$M,'Resource Annual'!$D:$D,$AL$2,'Resource Annual'!$B:$B,BQ$4,'Resource Annual'!$J:$J,$AL29)</f>
        <v>0</v>
      </c>
      <c r="BR29" s="15">
        <f>SUMIFS('Resource Annual'!$M:$M,'Resource Annual'!$D:$D,$AL$2,'Resource Annual'!$B:$B,BR$4,'Resource Annual'!$J:$J,$AL29)</f>
        <v>0</v>
      </c>
      <c r="BS29" s="15">
        <f>SUMIFS('Resource Annual'!$M:$M,'Resource Annual'!$D:$D,$AL$2,'Resource Annual'!$B:$B,BS$4,'Resource Annual'!$J:$J,$AL29)</f>
        <v>125</v>
      </c>
      <c r="BT29" s="15">
        <f>SUMIFS('Resource Annual'!$M:$M,'Resource Annual'!$D:$D,$AL$2,'Resource Annual'!$B:$B,BT$4,'Resource Annual'!$J:$J,$AL29)</f>
        <v>0</v>
      </c>
      <c r="BU29" s="15">
        <f>SUMIFS('Resource Annual'!$M:$M,'Resource Annual'!$D:$D,$AL$2,'Resource Annual'!$B:$B,BU$4,'Resource Annual'!$J:$J,$AL29)</f>
        <v>0</v>
      </c>
      <c r="BV29" s="15">
        <f>SUMIFS('Resource Annual'!$M:$M,'Resource Annual'!$D:$D,$AL$2,'Resource Annual'!$B:$B,BV$4,'Resource Annual'!$J:$J,$AL29)</f>
        <v>0</v>
      </c>
      <c r="BW29" s="15">
        <f>SUMIFS('Resource Annual'!$M:$M,'Resource Annual'!$D:$D,$AL$2,'Resource Annual'!$B:$B,BW$4,'Resource Annual'!$J:$J,$AL29)</f>
        <v>583.20000696182285</v>
      </c>
      <c r="BX29" s="15">
        <f>SUMIFS('Resource Annual'!$M:$M,'Resource Annual'!$D:$D,$AL$2,'Resource Annual'!$B:$B,BX$4,'Resource Annual'!$J:$J,$AL29)</f>
        <v>0</v>
      </c>
      <c r="BY29" s="15">
        <f>SUMIFS('Resource Annual'!$M:$M,'Resource Annual'!$D:$D,$AL$2,'Resource Annual'!$B:$B,BY$4,'Resource Annual'!$J:$J,$AL29)</f>
        <v>92</v>
      </c>
      <c r="BZ29" s="15">
        <f>SUMIFS('Resource Annual'!$M:$M,'Resource Annual'!$D:$D,$AL$2,'Resource Annual'!$B:$B,BZ$4,'Resource Annual'!$J:$J,$AL29)</f>
        <v>9.6000003814697301</v>
      </c>
      <c r="CA29" s="15">
        <f>SUMIFS('Resource Annual'!$M:$M,'Resource Annual'!$D:$D,$AL$2,'Resource Annual'!$B:$B,CA$4,'Resource Annual'!$J:$J,$AL29)</f>
        <v>200</v>
      </c>
    </row>
    <row r="30" spans="2:79" ht="16.5" x14ac:dyDescent="0.5">
      <c r="AL30" s="48">
        <v>2046</v>
      </c>
      <c r="AM30" s="15">
        <f>SUMIFS('Area Annual'!F:F,'Area Annual'!E:E,AL30,'Area Annual'!A:A,$AL$2)</f>
        <v>885.28997802734398</v>
      </c>
      <c r="AN30" s="15">
        <f>SUMIFS('Area Annual'!M:M,'Area Annual'!A:A,$AL$2,'Area Annual'!E:E,AL30)</f>
        <v>5408.7649536132803</v>
      </c>
      <c r="AO30" s="15">
        <f>SUMIFS('Resource Annual'!$O:$O,'Resource Annual'!$D:$D,$AL$2,'Resource Annual'!$A:$A,AO$4,'Resource Annual'!$J:$J,$AL30)</f>
        <v>0</v>
      </c>
      <c r="AP30" s="15">
        <f>SUMIFS('Resource Annual'!$O:$O,'Resource Annual'!$D:$D,$AL$2,'Resource Annual'!$A:$A,AP$4,'Resource Annual'!$J:$J,$AL30)</f>
        <v>0</v>
      </c>
      <c r="AQ30" s="15">
        <f>SUMIFS('Resource Annual'!$O:$O,'Resource Annual'!$D:$D,$AL$2,'Resource Annual'!$A:$A,AQ$4,'Resource Annual'!$J:$J,$AL30)</f>
        <v>0</v>
      </c>
      <c r="AR30" s="15">
        <f>SUMIFS('Resource Annual'!$O:$O,'Resource Annual'!$D:$D,$AL$2,'Resource Annual'!$A:$A,AR$4,'Resource Annual'!$J:$J,$AL30)</f>
        <v>0</v>
      </c>
      <c r="AS30" s="15">
        <f>SUMIFS('Resource Annual'!$O:$O,'Resource Annual'!$D:$D,$AL$2,'Resource Annual'!$A:$A,AS$4,'Resource Annual'!$J:$J,$AL30)</f>
        <v>0</v>
      </c>
      <c r="AT30" s="15">
        <f>SUMIFS('Resource Annual'!$O:$O,'Resource Annual'!$D:$D,$AL$2,'Resource Annual'!$A:$A,AT$4,'Resource Annual'!$J:$J,$AL30)</f>
        <v>0</v>
      </c>
      <c r="AU30" s="15">
        <f>SUMIFS('Resource Annual'!$O:$O,'Resource Annual'!$D:$D,$AL$2,'Resource Annual'!$A:$A,AU$4,'Resource Annual'!$J:$J,$AL30)</f>
        <v>4317.5333755016309</v>
      </c>
      <c r="AV30" s="15">
        <f>SUMIFS('Resource Annual'!$O:$O,'Resource Annual'!$D:$D,$AL$2,'Resource Annual'!$A:$A,AV$4,'Resource Annual'!$J:$J,$AL30)</f>
        <v>3750.7291488647425</v>
      </c>
      <c r="AW30" s="15">
        <f>SUMIFS('Resource Annual'!$O:$O,'Resource Annual'!$D:$D,$AL$2,'Resource Annual'!$A:$A,AW$4,'Resource Annual'!$J:$J,$AL30)</f>
        <v>0</v>
      </c>
      <c r="AX30" s="15">
        <f t="shared" si="2"/>
        <v>-2659.4974212646471</v>
      </c>
      <c r="AY30" s="15">
        <f t="shared" si="1"/>
        <v>0</v>
      </c>
      <c r="AZ30" s="36">
        <f>SUMIFS('Area Annual'!$N:$N,'Area Annual'!$A:$A,$AL$2,'Area Annual'!$E:$E,$AL30,'Area Annual'!$D:$D,"KPCO")</f>
        <v>3226.9081726074201</v>
      </c>
      <c r="BA30" s="36">
        <f>SUMIFS('Area Annual'!$O:$O,'Area Annual'!$A:$A,$AL$2,'Area Annual'!$E:$E,$AL30,'Area Annual'!$D:$D,"KPCO")</f>
        <v>567.41075134277298</v>
      </c>
      <c r="BB30" s="36"/>
      <c r="BC30" s="48"/>
      <c r="BD30" s="15">
        <f>SUMIFS('Resource Annual'!$L:$L,'Resource Annual'!$D:$D,$AL$2,'Resource Annual'!$B:$B,BD$4,'Resource Annual'!$J:$J,$AL30)</f>
        <v>0</v>
      </c>
      <c r="BE30" s="15">
        <f>SUMIFS('Resource Annual'!$L:$L,'Resource Annual'!$D:$D,$AL$2,'Resource Annual'!$B:$B,BE$4,'Resource Annual'!$J:$J,$AL30)</f>
        <v>0</v>
      </c>
      <c r="BF30" s="15">
        <f>SUMIFS('Resource Annual'!$L:$L,'Resource Annual'!$D:$D,$AL$2,'Resource Annual'!$B:$B,BF$4,'Resource Annual'!$J:$J,$AL30)</f>
        <v>125</v>
      </c>
      <c r="BG30" s="15">
        <f>SUMIFS('Resource Annual'!$L:$L,'Resource Annual'!$D:$D,$AL$2,'Resource Annual'!$B:$B,BG$4,'Resource Annual'!$J:$J,$AL30)</f>
        <v>0</v>
      </c>
      <c r="BH30" s="15">
        <f>SUMIFS('Resource Annual'!$L:$L,'Resource Annual'!$D:$D,$AL$2,'Resource Annual'!$B:$B,BH$4,'Resource Annual'!$J:$J,$AL30)</f>
        <v>0</v>
      </c>
      <c r="BI30" s="15">
        <f>SUMIFS('Resource Annual'!$L:$L,'Resource Annual'!$D:$D,$AL$2,'Resource Annual'!$B:$B,BI$4,'Resource Annual'!$J:$J,$AL30)</f>
        <v>0</v>
      </c>
      <c r="BJ30" s="15">
        <f>SUMIFS('Resource Annual'!$L:$L,'Resource Annual'!$D:$D,$AL$2,'Resource Annual'!$B:$B,BJ$4,'Resource Annual'!$J:$J,$AL30)</f>
        <v>2160</v>
      </c>
      <c r="BK30" s="15">
        <f>SUMIFS('Resource Annual'!$L:$L,'Resource Annual'!$D:$D,$AL$2,'Resource Annual'!$B:$B,BK$4,'Resource Annual'!$J:$J,$AL30)</f>
        <v>0</v>
      </c>
      <c r="BL30" s="15">
        <f>SUMIFS('Resource Annual'!$L:$L,'Resource Annual'!$D:$D,$AL$2,'Resource Annual'!$B:$B,BL$4,'Resource Annual'!$J:$J,$AL30)</f>
        <v>0</v>
      </c>
      <c r="BM30" s="15">
        <f>SUMIFS('Resource Annual'!$L:$L,'Resource Annual'!$D:$D,$AL$2,'Resource Annual'!$B:$B,BM$4,'Resource Annual'!$J:$J,$AL30)</f>
        <v>1200</v>
      </c>
      <c r="BN30" s="15">
        <f>SUMIFS('Resource Annual'!$L:$L,'Resource Annual'!$D:$D,$AL$2,'Resource Annual'!$B:$B,BN$4,'Resource Annual'!$J:$J,$AL30)</f>
        <v>12</v>
      </c>
      <c r="BO30" s="15">
        <f>SUMIFS('Resource Annual'!$L:$L,'Resource Annual'!$D:$D,$AL$2,'Resource Annual'!$B:$B,BO$4,'Resource Annual'!$J:$J,$AL30)</f>
        <v>150</v>
      </c>
      <c r="BQ30" s="15">
        <f>SUMIFS('Resource Annual'!$M:$M,'Resource Annual'!$D:$D,$AL$2,'Resource Annual'!$B:$B,BQ$4,'Resource Annual'!$J:$J,$AL30)</f>
        <v>0</v>
      </c>
      <c r="BR30" s="15">
        <f>SUMIFS('Resource Annual'!$M:$M,'Resource Annual'!$D:$D,$AL$2,'Resource Annual'!$B:$B,BR$4,'Resource Annual'!$J:$J,$AL30)</f>
        <v>0</v>
      </c>
      <c r="BS30" s="15">
        <f>SUMIFS('Resource Annual'!$M:$M,'Resource Annual'!$D:$D,$AL$2,'Resource Annual'!$B:$B,BS$4,'Resource Annual'!$J:$J,$AL30)</f>
        <v>125</v>
      </c>
      <c r="BT30" s="15">
        <f>SUMIFS('Resource Annual'!$M:$M,'Resource Annual'!$D:$D,$AL$2,'Resource Annual'!$B:$B,BT$4,'Resource Annual'!$J:$J,$AL30)</f>
        <v>0</v>
      </c>
      <c r="BU30" s="15">
        <f>SUMIFS('Resource Annual'!$M:$M,'Resource Annual'!$D:$D,$AL$2,'Resource Annual'!$B:$B,BU$4,'Resource Annual'!$J:$J,$AL30)</f>
        <v>0</v>
      </c>
      <c r="BV30" s="15">
        <f>SUMIFS('Resource Annual'!$M:$M,'Resource Annual'!$D:$D,$AL$2,'Resource Annual'!$B:$B,BV$4,'Resource Annual'!$J:$J,$AL30)</f>
        <v>0</v>
      </c>
      <c r="BW30" s="15">
        <f>SUMIFS('Resource Annual'!$M:$M,'Resource Annual'!$D:$D,$AL$2,'Resource Annual'!$B:$B,BW$4,'Resource Annual'!$J:$J,$AL30)</f>
        <v>583.20000696182285</v>
      </c>
      <c r="BX30" s="15">
        <f>SUMIFS('Resource Annual'!$M:$M,'Resource Annual'!$D:$D,$AL$2,'Resource Annual'!$B:$B,BX$4,'Resource Annual'!$J:$J,$AL30)</f>
        <v>0</v>
      </c>
      <c r="BY30" s="15">
        <f>SUMIFS('Resource Annual'!$M:$M,'Resource Annual'!$D:$D,$AL$2,'Resource Annual'!$B:$B,BY$4,'Resource Annual'!$J:$J,$AL30)</f>
        <v>140</v>
      </c>
      <c r="BZ30" s="15">
        <f>SUMIFS('Resource Annual'!$M:$M,'Resource Annual'!$D:$D,$AL$2,'Resource Annual'!$B:$B,BZ$4,'Resource Annual'!$J:$J,$AL30)</f>
        <v>9.6000003814697301</v>
      </c>
      <c r="CA30" s="15">
        <f>SUMIFS('Resource Annual'!$M:$M,'Resource Annual'!$D:$D,$AL$2,'Resource Annual'!$B:$B,CA$4,'Resource Annual'!$J:$J,$AL30)</f>
        <v>150</v>
      </c>
    </row>
    <row r="31" spans="2:79" ht="16.5" x14ac:dyDescent="0.5">
      <c r="AL31" s="48">
        <v>2047</v>
      </c>
      <c r="AM31" s="15">
        <f>SUMIFS('Area Annual'!F:F,'Area Annual'!E:E,AL31,'Area Annual'!A:A,$AL$2)</f>
        <v>883.97998046875</v>
      </c>
      <c r="AN31" s="15">
        <f>SUMIFS('Area Annual'!M:M,'Area Annual'!A:A,$AL$2,'Area Annual'!E:E,AL31)</f>
        <v>5394.8664855957004</v>
      </c>
      <c r="AO31" s="15">
        <f>SUMIFS('Resource Annual'!$O:$O,'Resource Annual'!$D:$D,$AL$2,'Resource Annual'!$A:$A,AO$4,'Resource Annual'!$J:$J,$AL31)</f>
        <v>0</v>
      </c>
      <c r="AP31" s="15">
        <f>SUMIFS('Resource Annual'!$O:$O,'Resource Annual'!$D:$D,$AL$2,'Resource Annual'!$A:$A,AP$4,'Resource Annual'!$J:$J,$AL31)</f>
        <v>0</v>
      </c>
      <c r="AQ31" s="15">
        <f>SUMIFS('Resource Annual'!$O:$O,'Resource Annual'!$D:$D,$AL$2,'Resource Annual'!$A:$A,AQ$4,'Resource Annual'!$J:$J,$AL31)</f>
        <v>0</v>
      </c>
      <c r="AR31" s="15">
        <f>SUMIFS('Resource Annual'!$O:$O,'Resource Annual'!$D:$D,$AL$2,'Resource Annual'!$A:$A,AR$4,'Resource Annual'!$J:$J,$AL31)</f>
        <v>0</v>
      </c>
      <c r="AS31" s="15">
        <f>SUMIFS('Resource Annual'!$O:$O,'Resource Annual'!$D:$D,$AL$2,'Resource Annual'!$A:$A,AS$4,'Resource Annual'!$J:$J,$AL31)</f>
        <v>0</v>
      </c>
      <c r="AT31" s="15">
        <f>SUMIFS('Resource Annual'!$O:$O,'Resource Annual'!$D:$D,$AL$2,'Resource Annual'!$A:$A,AT$4,'Resource Annual'!$J:$J,$AL31)</f>
        <v>0</v>
      </c>
      <c r="AU31" s="15">
        <f>SUMIFS('Resource Annual'!$O:$O,'Resource Annual'!$D:$D,$AL$2,'Resource Annual'!$A:$A,AU$4,'Resource Annual'!$J:$J,$AL31)</f>
        <v>4210.0990469455655</v>
      </c>
      <c r="AV31" s="15">
        <f>SUMIFS('Resource Annual'!$O:$O,'Resource Annual'!$D:$D,$AL$2,'Resource Annual'!$A:$A,AV$4,'Resource Annual'!$J:$J,$AL31)</f>
        <v>4942.8774261474755</v>
      </c>
      <c r="AW31" s="15">
        <f>SUMIFS('Resource Annual'!$O:$O,'Resource Annual'!$D:$D,$AL$2,'Resource Annual'!$A:$A,AW$4,'Resource Annual'!$J:$J,$AL31)</f>
        <v>0</v>
      </c>
      <c r="AX31" s="15">
        <f t="shared" si="2"/>
        <v>-3758.1101379394504</v>
      </c>
      <c r="AY31" s="15">
        <f t="shared" si="1"/>
        <v>0</v>
      </c>
      <c r="AZ31" s="36">
        <f>SUMIFS('Area Annual'!$N:$N,'Area Annual'!$A:$A,$AL$2,'Area Annual'!$E:$E,$AL31,'Area Annual'!$D:$D,"KPCO")</f>
        <v>4109.2400207519504</v>
      </c>
      <c r="BA31" s="36">
        <f>SUMIFS('Area Annual'!$O:$O,'Area Annual'!$A:$A,$AL$2,'Area Annual'!$E:$E,$AL31,'Area Annual'!$D:$D,"KPCO")</f>
        <v>351.1298828125</v>
      </c>
      <c r="BB31" s="36"/>
      <c r="BC31" s="48"/>
      <c r="BD31" s="15">
        <f>SUMIFS('Resource Annual'!$L:$L,'Resource Annual'!$D:$D,$AL$2,'Resource Annual'!$B:$B,BD$4,'Resource Annual'!$J:$J,$AL31)</f>
        <v>0</v>
      </c>
      <c r="BE31" s="15">
        <f>SUMIFS('Resource Annual'!$L:$L,'Resource Annual'!$D:$D,$AL$2,'Resource Annual'!$B:$B,BE$4,'Resource Annual'!$J:$J,$AL31)</f>
        <v>0</v>
      </c>
      <c r="BF31" s="15">
        <f>SUMIFS('Resource Annual'!$L:$L,'Resource Annual'!$D:$D,$AL$2,'Resource Annual'!$B:$B,BF$4,'Resource Annual'!$J:$J,$AL31)</f>
        <v>125</v>
      </c>
      <c r="BG31" s="15">
        <f>SUMIFS('Resource Annual'!$L:$L,'Resource Annual'!$D:$D,$AL$2,'Resource Annual'!$B:$B,BG$4,'Resource Annual'!$J:$J,$AL31)</f>
        <v>0</v>
      </c>
      <c r="BH31" s="15">
        <f>SUMIFS('Resource Annual'!$L:$L,'Resource Annual'!$D:$D,$AL$2,'Resource Annual'!$B:$B,BH$4,'Resource Annual'!$J:$J,$AL31)</f>
        <v>0</v>
      </c>
      <c r="BI31" s="15">
        <f>SUMIFS('Resource Annual'!$L:$L,'Resource Annual'!$D:$D,$AL$2,'Resource Annual'!$B:$B,BI$4,'Resource Annual'!$J:$J,$AL31)</f>
        <v>0</v>
      </c>
      <c r="BJ31" s="15">
        <f>SUMIFS('Resource Annual'!$L:$L,'Resource Annual'!$D:$D,$AL$2,'Resource Annual'!$B:$B,BJ$4,'Resource Annual'!$J:$J,$AL31)</f>
        <v>2160</v>
      </c>
      <c r="BK31" s="15">
        <f>SUMIFS('Resource Annual'!$L:$L,'Resource Annual'!$D:$D,$AL$2,'Resource Annual'!$B:$B,BK$4,'Resource Annual'!$J:$J,$AL31)</f>
        <v>0</v>
      </c>
      <c r="BL31" s="15">
        <f>SUMIFS('Resource Annual'!$L:$L,'Resource Annual'!$D:$D,$AL$2,'Resource Annual'!$B:$B,BL$4,'Resource Annual'!$J:$J,$AL31)</f>
        <v>0</v>
      </c>
      <c r="BM31" s="15">
        <f>SUMIFS('Resource Annual'!$L:$L,'Resource Annual'!$D:$D,$AL$2,'Resource Annual'!$B:$B,BM$4,'Resource Annual'!$J:$J,$AL31)</f>
        <v>1600</v>
      </c>
      <c r="BN31" s="15">
        <f>SUMIFS('Resource Annual'!$L:$L,'Resource Annual'!$D:$D,$AL$2,'Resource Annual'!$B:$B,BN$4,'Resource Annual'!$J:$J,$AL31)</f>
        <v>12</v>
      </c>
      <c r="BO31" s="15">
        <f>SUMIFS('Resource Annual'!$L:$L,'Resource Annual'!$D:$D,$AL$2,'Resource Annual'!$B:$B,BO$4,'Resource Annual'!$J:$J,$AL31)</f>
        <v>100</v>
      </c>
      <c r="BQ31" s="15">
        <f>SUMIFS('Resource Annual'!$M:$M,'Resource Annual'!$D:$D,$AL$2,'Resource Annual'!$B:$B,BQ$4,'Resource Annual'!$J:$J,$AL31)</f>
        <v>0</v>
      </c>
      <c r="BR31" s="15">
        <f>SUMIFS('Resource Annual'!$M:$M,'Resource Annual'!$D:$D,$AL$2,'Resource Annual'!$B:$B,BR$4,'Resource Annual'!$J:$J,$AL31)</f>
        <v>0</v>
      </c>
      <c r="BS31" s="15">
        <f>SUMIFS('Resource Annual'!$M:$M,'Resource Annual'!$D:$D,$AL$2,'Resource Annual'!$B:$B,BS$4,'Resource Annual'!$J:$J,$AL31)</f>
        <v>125</v>
      </c>
      <c r="BT31" s="15">
        <f>SUMIFS('Resource Annual'!$M:$M,'Resource Annual'!$D:$D,$AL$2,'Resource Annual'!$B:$B,BT$4,'Resource Annual'!$J:$J,$AL31)</f>
        <v>0</v>
      </c>
      <c r="BU31" s="15">
        <f>SUMIFS('Resource Annual'!$M:$M,'Resource Annual'!$D:$D,$AL$2,'Resource Annual'!$B:$B,BU$4,'Resource Annual'!$J:$J,$AL31)</f>
        <v>0</v>
      </c>
      <c r="BV31" s="15">
        <f>SUMIFS('Resource Annual'!$M:$M,'Resource Annual'!$D:$D,$AL$2,'Resource Annual'!$B:$B,BV$4,'Resource Annual'!$J:$J,$AL31)</f>
        <v>0</v>
      </c>
      <c r="BW31" s="15">
        <f>SUMIFS('Resource Annual'!$M:$M,'Resource Annual'!$D:$D,$AL$2,'Resource Annual'!$B:$B,BW$4,'Resource Annual'!$J:$J,$AL31)</f>
        <v>583.20000696182285</v>
      </c>
      <c r="BX31" s="15">
        <f>SUMIFS('Resource Annual'!$M:$M,'Resource Annual'!$D:$D,$AL$2,'Resource Annual'!$B:$B,BX$4,'Resource Annual'!$J:$J,$AL31)</f>
        <v>0</v>
      </c>
      <c r="BY31" s="15">
        <f>SUMIFS('Resource Annual'!$M:$M,'Resource Annual'!$D:$D,$AL$2,'Resource Annual'!$B:$B,BY$4,'Resource Annual'!$J:$J,$AL31)</f>
        <v>188</v>
      </c>
      <c r="BZ31" s="15">
        <f>SUMIFS('Resource Annual'!$M:$M,'Resource Annual'!$D:$D,$AL$2,'Resource Annual'!$B:$B,BZ$4,'Resource Annual'!$J:$J,$AL31)</f>
        <v>9.6000003814697301</v>
      </c>
      <c r="CA31" s="15">
        <f>SUMIFS('Resource Annual'!$M:$M,'Resource Annual'!$D:$D,$AL$2,'Resource Annual'!$B:$B,CA$4,'Resource Annual'!$J:$J,$AL31)</f>
        <v>100</v>
      </c>
    </row>
    <row r="32" spans="2:79" ht="16.5" x14ac:dyDescent="0.5">
      <c r="AL32" s="48">
        <v>2048</v>
      </c>
      <c r="AM32" s="15">
        <f>SUMIFS('Area Annual'!F:F,'Area Annual'!E:E,AL32,'Area Annual'!A:A,$AL$2)</f>
        <v>880.530029296875</v>
      </c>
      <c r="AN32" s="15">
        <f>SUMIFS('Area Annual'!M:M,'Area Annual'!A:A,$AL$2,'Area Annual'!E:E,AL32)</f>
        <v>5382.50048828125</v>
      </c>
      <c r="AO32" s="15">
        <f>SUMIFS('Resource Annual'!$O:$O,'Resource Annual'!$D:$D,$AL$2,'Resource Annual'!$A:$A,AO$4,'Resource Annual'!$J:$J,$AL32)</f>
        <v>0</v>
      </c>
      <c r="AP32" s="15">
        <f>SUMIFS('Resource Annual'!$O:$O,'Resource Annual'!$D:$D,$AL$2,'Resource Annual'!$A:$A,AP$4,'Resource Annual'!$J:$J,$AL32)</f>
        <v>0</v>
      </c>
      <c r="AQ32" s="15">
        <f>SUMIFS('Resource Annual'!$O:$O,'Resource Annual'!$D:$D,$AL$2,'Resource Annual'!$A:$A,AQ$4,'Resource Annual'!$J:$J,$AL32)</f>
        <v>0</v>
      </c>
      <c r="AR32" s="15">
        <f>SUMIFS('Resource Annual'!$O:$O,'Resource Annual'!$D:$D,$AL$2,'Resource Annual'!$A:$A,AR$4,'Resource Annual'!$J:$J,$AL32)</f>
        <v>0</v>
      </c>
      <c r="AS32" s="15">
        <f>SUMIFS('Resource Annual'!$O:$O,'Resource Annual'!$D:$D,$AL$2,'Resource Annual'!$A:$A,AS$4,'Resource Annual'!$J:$J,$AL32)</f>
        <v>0</v>
      </c>
      <c r="AT32" s="15">
        <f>SUMIFS('Resource Annual'!$O:$O,'Resource Annual'!$D:$D,$AL$2,'Resource Annual'!$A:$A,AT$4,'Resource Annual'!$J:$J,$AL32)</f>
        <v>0</v>
      </c>
      <c r="AU32" s="15">
        <f>SUMIFS('Resource Annual'!$O:$O,'Resource Annual'!$D:$D,$AL$2,'Resource Annual'!$A:$A,AU$4,'Resource Annual'!$J:$J,$AL32)</f>
        <v>4110.8695678711001</v>
      </c>
      <c r="AV32" s="15">
        <f>SUMIFS('Resource Annual'!$O:$O,'Resource Annual'!$D:$D,$AL$2,'Resource Annual'!$A:$A,AV$4,'Resource Annual'!$J:$J,$AL32)</f>
        <v>5872.9193000793584</v>
      </c>
      <c r="AW32" s="15">
        <f>SUMIFS('Resource Annual'!$O:$O,'Resource Annual'!$D:$D,$AL$2,'Resource Annual'!$A:$A,AW$4,'Resource Annual'!$J:$J,$AL32)</f>
        <v>0</v>
      </c>
      <c r="AX32" s="15">
        <f t="shared" si="2"/>
        <v>-4601.2884674072293</v>
      </c>
      <c r="AY32" s="15">
        <f t="shared" si="1"/>
        <v>0</v>
      </c>
      <c r="AZ32" s="36">
        <f>SUMIFS('Area Annual'!$N:$N,'Area Annual'!$A:$A,$AL$2,'Area Annual'!$E:$E,$AL32,'Area Annual'!$D:$D,"KPCO")</f>
        <v>4867.5968933105496</v>
      </c>
      <c r="BA32" s="36">
        <f>SUMIFS('Area Annual'!$O:$O,'Area Annual'!$A:$A,$AL$2,'Area Annual'!$E:$E,$AL32,'Area Annual'!$D:$D,"KPCO")</f>
        <v>266.30842590332003</v>
      </c>
      <c r="BB32" s="36"/>
      <c r="BC32" s="48"/>
      <c r="BD32" s="15">
        <f>SUMIFS('Resource Annual'!$L:$L,'Resource Annual'!$D:$D,$AL$2,'Resource Annual'!$B:$B,BD$4,'Resource Annual'!$J:$J,$AL32)</f>
        <v>0</v>
      </c>
      <c r="BE32" s="15">
        <f>SUMIFS('Resource Annual'!$L:$L,'Resource Annual'!$D:$D,$AL$2,'Resource Annual'!$B:$B,BE$4,'Resource Annual'!$J:$J,$AL32)</f>
        <v>0</v>
      </c>
      <c r="BF32" s="15">
        <f>SUMIFS('Resource Annual'!$L:$L,'Resource Annual'!$D:$D,$AL$2,'Resource Annual'!$B:$B,BF$4,'Resource Annual'!$J:$J,$AL32)</f>
        <v>125</v>
      </c>
      <c r="BG32" s="15">
        <f>SUMIFS('Resource Annual'!$L:$L,'Resource Annual'!$D:$D,$AL$2,'Resource Annual'!$B:$B,BG$4,'Resource Annual'!$J:$J,$AL32)</f>
        <v>0</v>
      </c>
      <c r="BH32" s="15">
        <f>SUMIFS('Resource Annual'!$L:$L,'Resource Annual'!$D:$D,$AL$2,'Resource Annual'!$B:$B,BH$4,'Resource Annual'!$J:$J,$AL32)</f>
        <v>0</v>
      </c>
      <c r="BI32" s="15">
        <f>SUMIFS('Resource Annual'!$L:$L,'Resource Annual'!$D:$D,$AL$2,'Resource Annual'!$B:$B,BI$4,'Resource Annual'!$J:$J,$AL32)</f>
        <v>0</v>
      </c>
      <c r="BJ32" s="15">
        <f>SUMIFS('Resource Annual'!$L:$L,'Resource Annual'!$D:$D,$AL$2,'Resource Annual'!$B:$B,BJ$4,'Resource Annual'!$J:$J,$AL32)</f>
        <v>2160</v>
      </c>
      <c r="BK32" s="15">
        <f>SUMIFS('Resource Annual'!$L:$L,'Resource Annual'!$D:$D,$AL$2,'Resource Annual'!$B:$B,BK$4,'Resource Annual'!$J:$J,$AL32)</f>
        <v>0</v>
      </c>
      <c r="BL32" s="15">
        <f>SUMIFS('Resource Annual'!$L:$L,'Resource Annual'!$D:$D,$AL$2,'Resource Annual'!$B:$B,BL$4,'Resource Annual'!$J:$J,$AL32)</f>
        <v>0</v>
      </c>
      <c r="BM32" s="15">
        <f>SUMIFS('Resource Annual'!$L:$L,'Resource Annual'!$D:$D,$AL$2,'Resource Annual'!$B:$B,BM$4,'Resource Annual'!$J:$J,$AL32)</f>
        <v>1900</v>
      </c>
      <c r="BN32" s="15">
        <f>SUMIFS('Resource Annual'!$L:$L,'Resource Annual'!$D:$D,$AL$2,'Resource Annual'!$B:$B,BN$4,'Resource Annual'!$J:$J,$AL32)</f>
        <v>12</v>
      </c>
      <c r="BO32" s="15">
        <f>SUMIFS('Resource Annual'!$L:$L,'Resource Annual'!$D:$D,$AL$2,'Resource Annual'!$B:$B,BO$4,'Resource Annual'!$J:$J,$AL32)</f>
        <v>50</v>
      </c>
      <c r="BQ32" s="15">
        <f>SUMIFS('Resource Annual'!$M:$M,'Resource Annual'!$D:$D,$AL$2,'Resource Annual'!$B:$B,BQ$4,'Resource Annual'!$J:$J,$AL32)</f>
        <v>0</v>
      </c>
      <c r="BR32" s="15">
        <f>SUMIFS('Resource Annual'!$M:$M,'Resource Annual'!$D:$D,$AL$2,'Resource Annual'!$B:$B,BR$4,'Resource Annual'!$J:$J,$AL32)</f>
        <v>0</v>
      </c>
      <c r="BS32" s="15">
        <f>SUMIFS('Resource Annual'!$M:$M,'Resource Annual'!$D:$D,$AL$2,'Resource Annual'!$B:$B,BS$4,'Resource Annual'!$J:$J,$AL32)</f>
        <v>125</v>
      </c>
      <c r="BT32" s="15">
        <f>SUMIFS('Resource Annual'!$M:$M,'Resource Annual'!$D:$D,$AL$2,'Resource Annual'!$B:$B,BT$4,'Resource Annual'!$J:$J,$AL32)</f>
        <v>0</v>
      </c>
      <c r="BU32" s="15">
        <f>SUMIFS('Resource Annual'!$M:$M,'Resource Annual'!$D:$D,$AL$2,'Resource Annual'!$B:$B,BU$4,'Resource Annual'!$J:$J,$AL32)</f>
        <v>0</v>
      </c>
      <c r="BV32" s="15">
        <f>SUMIFS('Resource Annual'!$M:$M,'Resource Annual'!$D:$D,$AL$2,'Resource Annual'!$B:$B,BV$4,'Resource Annual'!$J:$J,$AL32)</f>
        <v>0</v>
      </c>
      <c r="BW32" s="15">
        <f>SUMIFS('Resource Annual'!$M:$M,'Resource Annual'!$D:$D,$AL$2,'Resource Annual'!$B:$B,BW$4,'Resource Annual'!$J:$J,$AL32)</f>
        <v>583.20000696182285</v>
      </c>
      <c r="BX32" s="15">
        <f>SUMIFS('Resource Annual'!$M:$M,'Resource Annual'!$D:$D,$AL$2,'Resource Annual'!$B:$B,BX$4,'Resource Annual'!$J:$J,$AL32)</f>
        <v>0</v>
      </c>
      <c r="BY32" s="15">
        <f>SUMIFS('Resource Annual'!$M:$M,'Resource Annual'!$D:$D,$AL$2,'Resource Annual'!$B:$B,BY$4,'Resource Annual'!$J:$J,$AL32)</f>
        <v>224</v>
      </c>
      <c r="BZ32" s="15">
        <f>SUMIFS('Resource Annual'!$M:$M,'Resource Annual'!$D:$D,$AL$2,'Resource Annual'!$B:$B,BZ$4,'Resource Annual'!$J:$J,$AL32)</f>
        <v>9.6000003814697301</v>
      </c>
      <c r="CA32" s="15">
        <f>SUMIFS('Resource Annual'!$M:$M,'Resource Annual'!$D:$D,$AL$2,'Resource Annual'!$B:$B,CA$4,'Resource Annual'!$J:$J,$AL32)</f>
        <v>50</v>
      </c>
    </row>
    <row r="33" spans="38:81" ht="16.5" x14ac:dyDescent="0.5">
      <c r="AL33" s="48">
        <v>2049</v>
      </c>
      <c r="AM33" s="15">
        <f>SUMIFS('Area Annual'!F:F,'Area Annual'!E:E,AL33,'Area Annual'!A:A,$AL$2)</f>
        <v>881.71002197265602</v>
      </c>
      <c r="AN33" s="15">
        <f>SUMIFS('Area Annual'!M:M,'Area Annual'!A:A,$AL$2,'Area Annual'!E:E,AL33)</f>
        <v>5371.1204528808603</v>
      </c>
      <c r="AO33" s="15">
        <f>SUMIFS('Resource Annual'!$O:$O,'Resource Annual'!$D:$D,$AL$2,'Resource Annual'!$A:$A,AO$4,'Resource Annual'!$J:$J,$AL33)</f>
        <v>0</v>
      </c>
      <c r="AP33" s="15">
        <f>SUMIFS('Resource Annual'!$O:$O,'Resource Annual'!$D:$D,$AL$2,'Resource Annual'!$A:$A,AP$4,'Resource Annual'!$J:$J,$AL33)</f>
        <v>0</v>
      </c>
      <c r="AQ33" s="15">
        <f>SUMIFS('Resource Annual'!$O:$O,'Resource Annual'!$D:$D,$AL$2,'Resource Annual'!$A:$A,AQ$4,'Resource Annual'!$J:$J,$AL33)</f>
        <v>0</v>
      </c>
      <c r="AR33" s="15">
        <f>SUMIFS('Resource Annual'!$O:$O,'Resource Annual'!$D:$D,$AL$2,'Resource Annual'!$A:$A,AR$4,'Resource Annual'!$J:$J,$AL33)</f>
        <v>0</v>
      </c>
      <c r="AS33" s="15">
        <f>SUMIFS('Resource Annual'!$O:$O,'Resource Annual'!$D:$D,$AL$2,'Resource Annual'!$A:$A,AS$4,'Resource Annual'!$J:$J,$AL33)</f>
        <v>0</v>
      </c>
      <c r="AT33" s="15">
        <f>SUMIFS('Resource Annual'!$O:$O,'Resource Annual'!$D:$D,$AL$2,'Resource Annual'!$A:$A,AT$4,'Resource Annual'!$J:$J,$AL33)</f>
        <v>0</v>
      </c>
      <c r="AU33" s="15">
        <f>SUMIFS('Resource Annual'!$O:$O,'Resource Annual'!$D:$D,$AL$2,'Resource Annual'!$A:$A,AU$4,'Resource Annual'!$J:$J,$AL33)</f>
        <v>4140.0237324237742</v>
      </c>
      <c r="AV33" s="15">
        <f>SUMIFS('Resource Annual'!$O:$O,'Resource Annual'!$D:$D,$AL$2,'Resource Annual'!$A:$A,AV$4,'Resource Annual'!$J:$J,$AL33)</f>
        <v>5855.0075225830215</v>
      </c>
      <c r="AW33" s="15">
        <f>SUMIFS('Resource Annual'!$O:$O,'Resource Annual'!$D:$D,$AL$2,'Resource Annual'!$A:$A,AW$4,'Resource Annual'!$J:$J,$AL33)</f>
        <v>0</v>
      </c>
      <c r="AX33" s="15">
        <f t="shared" si="2"/>
        <v>-4623.9107818603497</v>
      </c>
      <c r="AY33" s="15">
        <f t="shared" si="1"/>
        <v>0</v>
      </c>
      <c r="AZ33" s="36">
        <f>SUMIFS('Area Annual'!$N:$N,'Area Annual'!$A:$A,$AL$2,'Area Annual'!$E:$E,$AL33,'Area Annual'!$D:$D,"KPCO")</f>
        <v>4899.8720397949201</v>
      </c>
      <c r="BA33" s="36">
        <f>SUMIFS('Area Annual'!$O:$O,'Area Annual'!$A:$A,$AL$2,'Area Annual'!$E:$E,$AL33,'Area Annual'!$D:$D,"KPCO")</f>
        <v>275.96125793457003</v>
      </c>
      <c r="BB33" s="36"/>
      <c r="BC33" s="48"/>
      <c r="BD33" s="15">
        <f>SUMIFS('Resource Annual'!$L:$L,'Resource Annual'!$D:$D,$AL$2,'Resource Annual'!$B:$B,BD$4,'Resource Annual'!$J:$J,$AL33)</f>
        <v>0</v>
      </c>
      <c r="BE33" s="15">
        <f>SUMIFS('Resource Annual'!$L:$L,'Resource Annual'!$D:$D,$AL$2,'Resource Annual'!$B:$B,BE$4,'Resource Annual'!$J:$J,$AL33)</f>
        <v>0</v>
      </c>
      <c r="BF33" s="15">
        <f>SUMIFS('Resource Annual'!$L:$L,'Resource Annual'!$D:$D,$AL$2,'Resource Annual'!$B:$B,BF$4,'Resource Annual'!$J:$J,$AL33)</f>
        <v>125</v>
      </c>
      <c r="BG33" s="15">
        <f>SUMIFS('Resource Annual'!$L:$L,'Resource Annual'!$D:$D,$AL$2,'Resource Annual'!$B:$B,BG$4,'Resource Annual'!$J:$J,$AL33)</f>
        <v>0</v>
      </c>
      <c r="BH33" s="15">
        <f>SUMIFS('Resource Annual'!$L:$L,'Resource Annual'!$D:$D,$AL$2,'Resource Annual'!$B:$B,BH$4,'Resource Annual'!$J:$J,$AL33)</f>
        <v>0</v>
      </c>
      <c r="BI33" s="15">
        <f>SUMIFS('Resource Annual'!$L:$L,'Resource Annual'!$D:$D,$AL$2,'Resource Annual'!$B:$B,BI$4,'Resource Annual'!$J:$J,$AL33)</f>
        <v>0</v>
      </c>
      <c r="BJ33" s="15">
        <f>SUMIFS('Resource Annual'!$L:$L,'Resource Annual'!$D:$D,$AL$2,'Resource Annual'!$B:$B,BJ$4,'Resource Annual'!$J:$J,$AL33)</f>
        <v>2160</v>
      </c>
      <c r="BK33" s="15">
        <f>SUMIFS('Resource Annual'!$L:$L,'Resource Annual'!$D:$D,$AL$2,'Resource Annual'!$B:$B,BK$4,'Resource Annual'!$J:$J,$AL33)</f>
        <v>0</v>
      </c>
      <c r="BL33" s="15">
        <f>SUMIFS('Resource Annual'!$L:$L,'Resource Annual'!$D:$D,$AL$2,'Resource Annual'!$B:$B,BL$4,'Resource Annual'!$J:$J,$AL33)</f>
        <v>0</v>
      </c>
      <c r="BM33" s="15">
        <f>SUMIFS('Resource Annual'!$L:$L,'Resource Annual'!$D:$D,$AL$2,'Resource Annual'!$B:$B,BM$4,'Resource Annual'!$J:$J,$AL33)</f>
        <v>1900</v>
      </c>
      <c r="BN33" s="15">
        <f>SUMIFS('Resource Annual'!$L:$L,'Resource Annual'!$D:$D,$AL$2,'Resource Annual'!$B:$B,BN$4,'Resource Annual'!$J:$J,$AL33)</f>
        <v>12</v>
      </c>
      <c r="BO33" s="15">
        <f>SUMIFS('Resource Annual'!$L:$L,'Resource Annual'!$D:$D,$AL$2,'Resource Annual'!$B:$B,BO$4,'Resource Annual'!$J:$J,$AL33)</f>
        <v>50</v>
      </c>
      <c r="BQ33" s="15">
        <f>SUMIFS('Resource Annual'!$M:$M,'Resource Annual'!$D:$D,$AL$2,'Resource Annual'!$B:$B,BQ$4,'Resource Annual'!$J:$J,$AL33)</f>
        <v>0</v>
      </c>
      <c r="BR33" s="15">
        <f>SUMIFS('Resource Annual'!$M:$M,'Resource Annual'!$D:$D,$AL$2,'Resource Annual'!$B:$B,BR$4,'Resource Annual'!$J:$J,$AL33)</f>
        <v>0</v>
      </c>
      <c r="BS33" s="15">
        <f>SUMIFS('Resource Annual'!$M:$M,'Resource Annual'!$D:$D,$AL$2,'Resource Annual'!$B:$B,BS$4,'Resource Annual'!$J:$J,$AL33)</f>
        <v>125</v>
      </c>
      <c r="BT33" s="15">
        <f>SUMIFS('Resource Annual'!$M:$M,'Resource Annual'!$D:$D,$AL$2,'Resource Annual'!$B:$B,BT$4,'Resource Annual'!$J:$J,$AL33)</f>
        <v>0</v>
      </c>
      <c r="BU33" s="15">
        <f>SUMIFS('Resource Annual'!$M:$M,'Resource Annual'!$D:$D,$AL$2,'Resource Annual'!$B:$B,BU$4,'Resource Annual'!$J:$J,$AL33)</f>
        <v>0</v>
      </c>
      <c r="BV33" s="15">
        <f>SUMIFS('Resource Annual'!$M:$M,'Resource Annual'!$D:$D,$AL$2,'Resource Annual'!$B:$B,BV$4,'Resource Annual'!$J:$J,$AL33)</f>
        <v>0</v>
      </c>
      <c r="BW33" s="15">
        <f>SUMIFS('Resource Annual'!$M:$M,'Resource Annual'!$D:$D,$AL$2,'Resource Annual'!$B:$B,BW$4,'Resource Annual'!$J:$J,$AL33)</f>
        <v>583.20000696182285</v>
      </c>
      <c r="BX33" s="15">
        <f>SUMIFS('Resource Annual'!$M:$M,'Resource Annual'!$D:$D,$AL$2,'Resource Annual'!$B:$B,BX$4,'Resource Annual'!$J:$J,$AL33)</f>
        <v>0</v>
      </c>
      <c r="BY33" s="15">
        <f>SUMIFS('Resource Annual'!$M:$M,'Resource Annual'!$D:$D,$AL$2,'Resource Annual'!$B:$B,BY$4,'Resource Annual'!$J:$J,$AL33)</f>
        <v>224</v>
      </c>
      <c r="BZ33" s="15">
        <f>SUMIFS('Resource Annual'!$M:$M,'Resource Annual'!$D:$D,$AL$2,'Resource Annual'!$B:$B,BZ$4,'Resource Annual'!$J:$J,$AL33)</f>
        <v>9.6000003814697301</v>
      </c>
      <c r="CA33" s="15">
        <f>SUMIFS('Resource Annual'!$M:$M,'Resource Annual'!$D:$D,$AL$2,'Resource Annual'!$B:$B,CA$4,'Resource Annual'!$J:$J,$AL33)</f>
        <v>50</v>
      </c>
    </row>
    <row r="34" spans="38:81" ht="16.5" x14ac:dyDescent="0.5">
      <c r="AL34" s="48">
        <v>2050</v>
      </c>
      <c r="AM34" s="15">
        <f>SUMIFS('Area Annual'!F:F,'Area Annual'!E:E,AL34,'Area Annual'!A:A,$AL$2)</f>
        <v>880.59002685546898</v>
      </c>
      <c r="AN34" s="15">
        <f>SUMIFS('Area Annual'!M:M,'Area Annual'!A:A,$AL$2,'Area Annual'!E:E,AL34)</f>
        <v>5384.4817810058603</v>
      </c>
      <c r="AO34" s="15">
        <f>SUMIFS('Resource Annual'!$O:$O,'Resource Annual'!$D:$D,$AL$2,'Resource Annual'!$A:$A,AO$4,'Resource Annual'!$J:$J,$AL34)</f>
        <v>0</v>
      </c>
      <c r="AP34" s="15">
        <f>SUMIFS('Resource Annual'!$O:$O,'Resource Annual'!$D:$D,$AL$2,'Resource Annual'!$A:$A,AP$4,'Resource Annual'!$J:$J,$AL34)</f>
        <v>0</v>
      </c>
      <c r="AQ34" s="15">
        <f>SUMIFS('Resource Annual'!$O:$O,'Resource Annual'!$D:$D,$AL$2,'Resource Annual'!$A:$A,AQ$4,'Resource Annual'!$J:$J,$AL34)</f>
        <v>0</v>
      </c>
      <c r="AR34" s="15">
        <f>SUMIFS('Resource Annual'!$O:$O,'Resource Annual'!$D:$D,$AL$2,'Resource Annual'!$A:$A,AR$4,'Resource Annual'!$J:$J,$AL34)</f>
        <v>0</v>
      </c>
      <c r="AS34" s="15">
        <f>SUMIFS('Resource Annual'!$O:$O,'Resource Annual'!$D:$D,$AL$2,'Resource Annual'!$A:$A,AS$4,'Resource Annual'!$J:$J,$AL34)</f>
        <v>0</v>
      </c>
      <c r="AT34" s="15">
        <f>SUMIFS('Resource Annual'!$O:$O,'Resource Annual'!$D:$D,$AL$2,'Resource Annual'!$A:$A,AT$4,'Resource Annual'!$J:$J,$AL34)</f>
        <v>0</v>
      </c>
      <c r="AU34" s="15">
        <f>SUMIFS('Resource Annual'!$O:$O,'Resource Annual'!$D:$D,$AL$2,'Resource Annual'!$A:$A,AU$4,'Resource Annual'!$J:$J,$AL34)</f>
        <v>4115.5063453912817</v>
      </c>
      <c r="AV34" s="15">
        <f>SUMIFS('Resource Annual'!$O:$O,'Resource Annual'!$D:$D,$AL$2,'Resource Annual'!$A:$A,AV$4,'Resource Annual'!$J:$J,$AL34)</f>
        <v>6139.7465362548974</v>
      </c>
      <c r="AW34" s="15">
        <f>SUMIFS('Resource Annual'!$O:$O,'Resource Annual'!$D:$D,$AL$2,'Resource Annual'!$A:$A,AW$4,'Resource Annual'!$J:$J,$AL34)</f>
        <v>0</v>
      </c>
      <c r="AX34" s="15">
        <f t="shared" si="2"/>
        <v>-4870.7716674804697</v>
      </c>
      <c r="AY34" s="15">
        <f t="shared" si="1"/>
        <v>0</v>
      </c>
      <c r="AZ34" s="36">
        <f>SUMIFS('Area Annual'!$N:$N,'Area Annual'!$A:$A,$AL$2,'Area Annual'!$E:$E,$AL34,'Area Annual'!$D:$D,"KPCO")</f>
        <v>5118.9153747558603</v>
      </c>
      <c r="BA34" s="36">
        <f>SUMIFS('Area Annual'!$O:$O,'Area Annual'!$A:$A,$AL$2,'Area Annual'!$E:$E,$AL34,'Area Annual'!$D:$D,"KPCO")</f>
        <v>248.14370727539099</v>
      </c>
      <c r="BB34" s="36"/>
      <c r="BC34" s="48"/>
      <c r="BD34" s="15">
        <f>SUMIFS('Resource Annual'!$L:$L,'Resource Annual'!$D:$D,$AL$2,'Resource Annual'!$B:$B,BD$4,'Resource Annual'!$J:$J,$AL34)</f>
        <v>0</v>
      </c>
      <c r="BE34" s="15">
        <f>SUMIFS('Resource Annual'!$L:$L,'Resource Annual'!$D:$D,$AL$2,'Resource Annual'!$B:$B,BE$4,'Resource Annual'!$J:$J,$AL34)</f>
        <v>0</v>
      </c>
      <c r="BF34" s="15">
        <f>SUMIFS('Resource Annual'!$L:$L,'Resource Annual'!$D:$D,$AL$2,'Resource Annual'!$B:$B,BF$4,'Resource Annual'!$J:$J,$AL34)</f>
        <v>125</v>
      </c>
      <c r="BG34" s="15">
        <f>SUMIFS('Resource Annual'!$L:$L,'Resource Annual'!$D:$D,$AL$2,'Resource Annual'!$B:$B,BG$4,'Resource Annual'!$J:$J,$AL34)</f>
        <v>0</v>
      </c>
      <c r="BH34" s="15">
        <f>SUMIFS('Resource Annual'!$L:$L,'Resource Annual'!$D:$D,$AL$2,'Resource Annual'!$B:$B,BH$4,'Resource Annual'!$J:$J,$AL34)</f>
        <v>0</v>
      </c>
      <c r="BI34" s="15">
        <f>SUMIFS('Resource Annual'!$L:$L,'Resource Annual'!$D:$D,$AL$2,'Resource Annual'!$B:$B,BI$4,'Resource Annual'!$J:$J,$AL34)</f>
        <v>0</v>
      </c>
      <c r="BJ34" s="15">
        <f>SUMIFS('Resource Annual'!$L:$L,'Resource Annual'!$D:$D,$AL$2,'Resource Annual'!$B:$B,BJ$4,'Resource Annual'!$J:$J,$AL34)</f>
        <v>2160</v>
      </c>
      <c r="BK34" s="15">
        <f>SUMIFS('Resource Annual'!$L:$L,'Resource Annual'!$D:$D,$AL$2,'Resource Annual'!$B:$B,BK$4,'Resource Annual'!$J:$J,$AL34)</f>
        <v>0</v>
      </c>
      <c r="BL34" s="15">
        <f>SUMIFS('Resource Annual'!$L:$L,'Resource Annual'!$D:$D,$AL$2,'Resource Annual'!$B:$B,BL$4,'Resource Annual'!$J:$J,$AL34)</f>
        <v>0</v>
      </c>
      <c r="BM34" s="15">
        <f>SUMIFS('Resource Annual'!$L:$L,'Resource Annual'!$D:$D,$AL$2,'Resource Annual'!$B:$B,BM$4,'Resource Annual'!$J:$J,$AL34)</f>
        <v>2000</v>
      </c>
      <c r="BN34" s="15">
        <f>SUMIFS('Resource Annual'!$L:$L,'Resource Annual'!$D:$D,$AL$2,'Resource Annual'!$B:$B,BN$4,'Resource Annual'!$J:$J,$AL34)</f>
        <v>12</v>
      </c>
      <c r="BO34" s="15">
        <f>SUMIFS('Resource Annual'!$L:$L,'Resource Annual'!$D:$D,$AL$2,'Resource Annual'!$B:$B,BO$4,'Resource Annual'!$J:$J,$AL34)</f>
        <v>50</v>
      </c>
      <c r="BQ34" s="15">
        <f>SUMIFS('Resource Annual'!$M:$M,'Resource Annual'!$D:$D,$AL$2,'Resource Annual'!$B:$B,BQ$4,'Resource Annual'!$J:$J,$AL34)</f>
        <v>0</v>
      </c>
      <c r="BR34" s="15">
        <f>SUMIFS('Resource Annual'!$M:$M,'Resource Annual'!$D:$D,$AL$2,'Resource Annual'!$B:$B,BR$4,'Resource Annual'!$J:$J,$AL34)</f>
        <v>0</v>
      </c>
      <c r="BS34" s="15">
        <f>SUMIFS('Resource Annual'!$M:$M,'Resource Annual'!$D:$D,$AL$2,'Resource Annual'!$B:$B,BS$4,'Resource Annual'!$J:$J,$AL34)</f>
        <v>125</v>
      </c>
      <c r="BT34" s="15">
        <f>SUMIFS('Resource Annual'!$M:$M,'Resource Annual'!$D:$D,$AL$2,'Resource Annual'!$B:$B,BT$4,'Resource Annual'!$J:$J,$AL34)</f>
        <v>0</v>
      </c>
      <c r="BU34" s="15">
        <f>SUMIFS('Resource Annual'!$M:$M,'Resource Annual'!$D:$D,$AL$2,'Resource Annual'!$B:$B,BU$4,'Resource Annual'!$J:$J,$AL34)</f>
        <v>0</v>
      </c>
      <c r="BV34" s="15">
        <f>SUMIFS('Resource Annual'!$M:$M,'Resource Annual'!$D:$D,$AL$2,'Resource Annual'!$B:$B,BV$4,'Resource Annual'!$J:$J,$AL34)</f>
        <v>0</v>
      </c>
      <c r="BW34" s="15">
        <f>SUMIFS('Resource Annual'!$M:$M,'Resource Annual'!$D:$D,$AL$2,'Resource Annual'!$B:$B,BW$4,'Resource Annual'!$J:$J,$AL34)</f>
        <v>583.20000696182285</v>
      </c>
      <c r="BX34" s="15">
        <f>SUMIFS('Resource Annual'!$M:$M,'Resource Annual'!$D:$D,$AL$2,'Resource Annual'!$B:$B,BX$4,'Resource Annual'!$J:$J,$AL34)</f>
        <v>0</v>
      </c>
      <c r="BY34" s="15">
        <f>SUMIFS('Resource Annual'!$M:$M,'Resource Annual'!$D:$D,$AL$2,'Resource Annual'!$B:$B,BY$4,'Resource Annual'!$J:$J,$AL34)</f>
        <v>236</v>
      </c>
      <c r="BZ34" s="15">
        <f>SUMIFS('Resource Annual'!$M:$M,'Resource Annual'!$D:$D,$AL$2,'Resource Annual'!$B:$B,BZ$4,'Resource Annual'!$J:$J,$AL34)</f>
        <v>9.6000003814697301</v>
      </c>
      <c r="CA34" s="15">
        <f>SUMIFS('Resource Annual'!$M:$M,'Resource Annual'!$D:$D,$AL$2,'Resource Annual'!$B:$B,CA$4,'Resource Annual'!$J:$J,$AL34)</f>
        <v>50</v>
      </c>
    </row>
    <row r="35" spans="38:81" ht="16.5" x14ac:dyDescent="0.5">
      <c r="AL35" s="24" t="s">
        <v>140</v>
      </c>
      <c r="AN35" s="23">
        <f t="shared" ref="AN35:AX35" si="3">SUM(AN5:AN34)</f>
        <v>165239.21276855472</v>
      </c>
      <c r="AO35" s="23">
        <f t="shared" si="3"/>
        <v>0</v>
      </c>
      <c r="AP35" s="23">
        <f t="shared" si="3"/>
        <v>38302.001403808594</v>
      </c>
      <c r="AQ35" s="23">
        <f t="shared" si="3"/>
        <v>2897.8921375274658</v>
      </c>
      <c r="AR35" s="23">
        <f t="shared" si="3"/>
        <v>0</v>
      </c>
      <c r="AS35" s="23">
        <f t="shared" si="3"/>
        <v>0</v>
      </c>
      <c r="AT35" s="23">
        <f t="shared" si="3"/>
        <v>0</v>
      </c>
      <c r="AU35" s="23">
        <f t="shared" si="3"/>
        <v>79519.96946823597</v>
      </c>
      <c r="AV35" s="23">
        <f t="shared" si="3"/>
        <v>55907.4628925324</v>
      </c>
      <c r="AW35" s="23">
        <f t="shared" si="3"/>
        <v>0</v>
      </c>
      <c r="AX35" s="23">
        <f t="shared" si="3"/>
        <v>-11388.109033107725</v>
      </c>
      <c r="AY35" s="23"/>
      <c r="AZ35" s="37">
        <f>SUM(AZ5:AZ34)</f>
        <v>57009.772581499055</v>
      </c>
      <c r="BA35" s="37">
        <f>SUM(BA5:BA34)</f>
        <v>45621.663548391327</v>
      </c>
      <c r="BB35" s="37"/>
      <c r="BD35" s="23">
        <f t="shared" ref="BD35:BN35" si="4">SUM(BD5:BD34)</f>
        <v>0</v>
      </c>
      <c r="BE35" s="23">
        <f t="shared" si="4"/>
        <v>16189</v>
      </c>
      <c r="BF35" s="23">
        <f t="shared" si="4"/>
        <v>5450</v>
      </c>
      <c r="BG35" s="23">
        <f t="shared" si="4"/>
        <v>0</v>
      </c>
      <c r="BH35" s="23">
        <f t="shared" si="4"/>
        <v>0</v>
      </c>
      <c r="BI35" s="23">
        <f t="shared" si="4"/>
        <v>0</v>
      </c>
      <c r="BJ35" s="23">
        <f t="shared" si="4"/>
        <v>38120</v>
      </c>
      <c r="BK35" s="23">
        <f t="shared" si="4"/>
        <v>0</v>
      </c>
      <c r="BL35" s="23">
        <f t="shared" si="4"/>
        <v>0</v>
      </c>
      <c r="BM35" s="23">
        <f t="shared" si="4"/>
        <v>17800</v>
      </c>
      <c r="BN35" s="23">
        <f t="shared" si="4"/>
        <v>120</v>
      </c>
      <c r="BO35" s="23">
        <f t="shared" ref="BO35" si="5">SUM(BO5:BO34)</f>
        <v>1600</v>
      </c>
      <c r="BP35" s="23"/>
      <c r="BQ35" s="23"/>
      <c r="BR35" s="23"/>
      <c r="BS35" s="23"/>
      <c r="CC35" s="23"/>
    </row>
    <row r="37" spans="38:81" ht="16.5" x14ac:dyDescent="0.5">
      <c r="BD37" s="115"/>
      <c r="BE37" s="115"/>
      <c r="BF37" s="115"/>
      <c r="BG37" s="115"/>
      <c r="BH37" s="115"/>
      <c r="BI37" s="115"/>
      <c r="BJ37" s="115"/>
      <c r="BK37" s="115"/>
      <c r="BL37" s="115"/>
      <c r="BM37" s="115"/>
      <c r="BN37" s="115"/>
    </row>
    <row r="38" spans="38:81" ht="16.5" x14ac:dyDescent="0.5">
      <c r="BD38" s="46"/>
      <c r="BE38" s="46"/>
      <c r="BF38" s="46"/>
      <c r="BG38" s="46"/>
      <c r="BH38" s="46"/>
      <c r="BI38" s="46"/>
      <c r="BJ38" s="46"/>
      <c r="BK38" s="46"/>
      <c r="BL38" s="46"/>
      <c r="BM38" s="46"/>
      <c r="BN38" s="46"/>
    </row>
    <row r="39" spans="38:81" ht="16.5" x14ac:dyDescent="0.5">
      <c r="AL39" s="48"/>
      <c r="BJ39" s="53"/>
      <c r="BK39" s="53"/>
      <c r="BL39" s="54"/>
      <c r="BM39" s="54"/>
    </row>
    <row r="40" spans="38:81" ht="16.5" x14ac:dyDescent="0.5">
      <c r="AL40" s="48"/>
      <c r="BJ40" s="53"/>
      <c r="BK40" s="53"/>
      <c r="BL40" s="54"/>
      <c r="BM40" s="54"/>
    </row>
    <row r="41" spans="38:81" ht="16.5" x14ac:dyDescent="0.5">
      <c r="AL41" s="48"/>
      <c r="BJ41" s="53"/>
      <c r="BK41" s="53"/>
      <c r="BL41" s="54"/>
      <c r="BM41" s="54"/>
    </row>
    <row r="42" spans="38:81" ht="16.5" x14ac:dyDescent="0.5">
      <c r="AL42" s="48"/>
      <c r="BJ42" s="53"/>
      <c r="BK42" s="53"/>
      <c r="BL42" s="54"/>
      <c r="BM42" s="54"/>
    </row>
    <row r="43" spans="38:81" ht="16.5" x14ac:dyDescent="0.5">
      <c r="AL43" s="48"/>
      <c r="BJ43" s="53"/>
      <c r="BK43" s="53"/>
      <c r="BL43" s="54"/>
      <c r="BM43" s="54"/>
    </row>
    <row r="44" spans="38:81" ht="16.5" x14ac:dyDescent="0.5">
      <c r="AL44" s="48"/>
      <c r="BJ44" s="53"/>
      <c r="BK44" s="53"/>
      <c r="BL44" s="54"/>
      <c r="BM44" s="54"/>
    </row>
    <row r="45" spans="38:81" ht="16.5" x14ac:dyDescent="0.5">
      <c r="AL45" s="48"/>
      <c r="BJ45" s="53"/>
      <c r="BK45" s="53"/>
      <c r="BL45" s="54"/>
      <c r="BM45" s="54"/>
    </row>
    <row r="46" spans="38:81" ht="16.5" x14ac:dyDescent="0.5">
      <c r="AL46" s="48"/>
      <c r="BJ46" s="53"/>
      <c r="BK46" s="53"/>
      <c r="BL46" s="54"/>
      <c r="BM46" s="54"/>
    </row>
    <row r="47" spans="38:81" ht="16.5" x14ac:dyDescent="0.5">
      <c r="AL47" s="48"/>
      <c r="BJ47" s="53"/>
      <c r="BK47" s="53"/>
      <c r="BL47" s="54"/>
      <c r="BM47" s="54"/>
    </row>
    <row r="48" spans="38:81" ht="16.5" x14ac:dyDescent="0.5">
      <c r="AL48" s="48"/>
      <c r="BJ48" s="53"/>
      <c r="BK48" s="53"/>
      <c r="BL48" s="54"/>
      <c r="BM48" s="54"/>
    </row>
    <row r="49" spans="38:65" ht="16.5" x14ac:dyDescent="0.5">
      <c r="AL49" s="48"/>
      <c r="BJ49" s="53"/>
      <c r="BK49" s="53"/>
      <c r="BL49" s="54"/>
      <c r="BM49" s="54"/>
    </row>
    <row r="50" spans="38:65" x14ac:dyDescent="0.5">
      <c r="AL50" s="48"/>
      <c r="BJ50" s="53"/>
      <c r="BK50" s="53"/>
      <c r="BL50" s="54"/>
      <c r="BM50" s="54"/>
    </row>
    <row r="51" spans="38:65" x14ac:dyDescent="0.5">
      <c r="AL51" s="48"/>
      <c r="BJ51" s="53"/>
      <c r="BK51" s="53"/>
      <c r="BL51" s="54"/>
      <c r="BM51" s="54"/>
    </row>
    <row r="52" spans="38:65" x14ac:dyDescent="0.5">
      <c r="AL52" s="48"/>
      <c r="BJ52" s="53"/>
      <c r="BK52" s="53"/>
      <c r="BL52" s="54"/>
      <c r="BM52" s="54"/>
    </row>
    <row r="53" spans="38:65" x14ac:dyDescent="0.5">
      <c r="AL53" s="48"/>
      <c r="BJ53" s="53"/>
      <c r="BK53" s="53"/>
      <c r="BL53" s="54"/>
      <c r="BM53" s="54"/>
    </row>
    <row r="54" spans="38:65" x14ac:dyDescent="0.5">
      <c r="AL54" s="48"/>
      <c r="BJ54" s="53"/>
      <c r="BK54" s="53"/>
      <c r="BL54" s="54"/>
      <c r="BM54" s="54"/>
    </row>
    <row r="55" spans="38:65" x14ac:dyDescent="0.5">
      <c r="AL55" s="48"/>
      <c r="BJ55" s="53"/>
      <c r="BK55" s="53"/>
      <c r="BL55" s="54"/>
      <c r="BM55" s="54"/>
    </row>
    <row r="56" spans="38:65" x14ac:dyDescent="0.5">
      <c r="AL56" s="48"/>
      <c r="BJ56" s="53"/>
      <c r="BK56" s="53"/>
      <c r="BL56" s="54"/>
      <c r="BM56" s="54"/>
    </row>
    <row r="57" spans="38:65" x14ac:dyDescent="0.5">
      <c r="AL57" s="48"/>
      <c r="BJ57" s="53"/>
      <c r="BK57" s="53"/>
      <c r="BL57" s="54"/>
      <c r="BM57" s="54"/>
    </row>
    <row r="58" spans="38:65" x14ac:dyDescent="0.5">
      <c r="AL58" s="48"/>
      <c r="BJ58" s="53"/>
      <c r="BK58" s="53"/>
      <c r="BL58" s="54"/>
      <c r="BM58" s="54"/>
    </row>
  </sheetData>
  <mergeCells count="3">
    <mergeCell ref="AO3:AW3"/>
    <mergeCell ref="BQ3:BZ3"/>
    <mergeCell ref="BD3:BN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8F5D460-BA6C-4FD2-983E-B1207C3F332D}">
          <x14:formula1>
            <xm:f>'Scenario Info'!$B$2:$B$5</xm:f>
          </x14:formula1>
          <xm:sqref>AL2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A439F-95D5-4C3B-A41B-FF529FFC8DE4}">
  <sheetPr>
    <tabColor theme="7" tint="0.59999389629810485"/>
  </sheetPr>
  <dimension ref="B2:CD35"/>
  <sheetViews>
    <sheetView zoomScale="70" zoomScaleNormal="70" workbookViewId="0">
      <pane xSplit="38" ySplit="4" topLeftCell="BL5" activePane="bottomRight" state="frozen"/>
      <selection activeCell="CB39" sqref="CB39"/>
      <selection pane="topRight" activeCell="CB39" sqref="CB39"/>
      <selection pane="bottomLeft" activeCell="CB39" sqref="CB39"/>
      <selection pane="bottomRight" activeCell="AL2" sqref="AL2"/>
    </sheetView>
  </sheetViews>
  <sheetFormatPr defaultRowHeight="18" x14ac:dyDescent="0.5"/>
  <cols>
    <col min="1" max="37" width="2.6640625" customWidth="1"/>
    <col min="38" max="38" width="15.5546875" bestFit="1" customWidth="1"/>
    <col min="39" max="39" width="10.77734375" bestFit="1" customWidth="1"/>
    <col min="40" max="40" width="10.109375" customWidth="1"/>
    <col min="41" max="42" width="9.109375" bestFit="1" customWidth="1"/>
    <col min="43" max="43" width="8.44140625" customWidth="1"/>
    <col min="44" max="44" width="9" bestFit="1" customWidth="1"/>
    <col min="45" max="45" width="8" bestFit="1" customWidth="1"/>
    <col min="46" max="46" width="9.109375" bestFit="1" customWidth="1"/>
    <col min="47" max="47" width="8.21875" bestFit="1" customWidth="1"/>
    <col min="48" max="48" width="15.88671875" bestFit="1" customWidth="1"/>
    <col min="49" max="49" width="16.44140625" bestFit="1" customWidth="1"/>
    <col min="50" max="50" width="16.44140625" customWidth="1"/>
    <col min="51" max="51" width="25.77734375" style="48" bestFit="1" customWidth="1"/>
    <col min="52" max="53" width="16.44140625" style="33" customWidth="1"/>
    <col min="54" max="54" width="2.6640625" customWidth="1"/>
    <col min="57" max="57" width="9.109375" bestFit="1" customWidth="1"/>
    <col min="61" max="61" width="12.5546875" bestFit="1" customWidth="1"/>
    <col min="62" max="62" width="9.77734375" bestFit="1" customWidth="1"/>
    <col min="63" max="63" width="15.88671875" bestFit="1" customWidth="1"/>
    <col min="64" max="64" width="15.5546875" bestFit="1" customWidth="1"/>
    <col min="65" max="65" width="15.33203125" bestFit="1" customWidth="1"/>
    <col min="66" max="66" width="16.33203125" bestFit="1" customWidth="1"/>
    <col min="67" max="67" width="16.33203125" style="119" customWidth="1"/>
    <col min="68" max="68" width="2.6640625" customWidth="1"/>
    <col min="81" max="81" width="16.33203125" style="119" customWidth="1"/>
  </cols>
  <sheetData>
    <row r="2" spans="2:82" ht="21" x14ac:dyDescent="0.6">
      <c r="AL2" s="16" t="s">
        <v>417</v>
      </c>
      <c r="AM2" s="16"/>
      <c r="AX2" s="23"/>
    </row>
    <row r="3" spans="2:82" ht="16.5" x14ac:dyDescent="0.5">
      <c r="B3" t="s">
        <v>11</v>
      </c>
      <c r="AN3" s="192" t="s">
        <v>11</v>
      </c>
      <c r="AO3" s="192"/>
      <c r="AP3" s="192"/>
      <c r="AQ3" s="192"/>
      <c r="AR3" s="192"/>
      <c r="AS3" s="192"/>
      <c r="AT3" s="192"/>
      <c r="AU3" s="192"/>
      <c r="AV3" s="192"/>
      <c r="AW3" s="192"/>
      <c r="AX3" s="39"/>
      <c r="AY3" s="103"/>
      <c r="AZ3" s="34"/>
      <c r="BA3" s="34"/>
      <c r="BC3" s="192" t="s">
        <v>8</v>
      </c>
      <c r="BD3" s="192"/>
      <c r="BE3" s="192"/>
      <c r="BF3" s="192"/>
      <c r="BG3" s="192"/>
      <c r="BH3" s="192"/>
      <c r="BI3" s="192"/>
      <c r="BJ3" s="192"/>
      <c r="BK3" s="192"/>
      <c r="BL3" s="192"/>
      <c r="BM3" s="192"/>
      <c r="BN3" s="192"/>
      <c r="BO3" s="120"/>
      <c r="BQ3" s="192" t="s">
        <v>9</v>
      </c>
      <c r="BR3" s="192"/>
      <c r="BS3" s="192"/>
      <c r="BT3" s="192"/>
      <c r="BU3" s="192"/>
      <c r="BV3" s="192"/>
      <c r="BW3" s="192"/>
      <c r="BX3" s="192"/>
      <c r="BY3" s="192"/>
      <c r="BZ3" s="192"/>
      <c r="CA3" s="192"/>
      <c r="CB3" s="192"/>
      <c r="CC3" s="120"/>
    </row>
    <row r="4" spans="2:82" s="1" customFormat="1" ht="16.5" x14ac:dyDescent="0.5">
      <c r="AM4" s="1" t="s">
        <v>163</v>
      </c>
      <c r="AN4" s="1" t="s">
        <v>62</v>
      </c>
      <c r="AO4" s="1" t="s">
        <v>63</v>
      </c>
      <c r="AP4" s="1" t="s">
        <v>52</v>
      </c>
      <c r="AQ4" s="1" t="s">
        <v>64</v>
      </c>
      <c r="AR4" s="1" t="s">
        <v>65</v>
      </c>
      <c r="AS4" s="1" t="s">
        <v>66</v>
      </c>
      <c r="AT4" s="1" t="s">
        <v>68</v>
      </c>
      <c r="AU4" s="1" t="s">
        <v>67</v>
      </c>
      <c r="AV4" s="1" t="s">
        <v>69</v>
      </c>
      <c r="AW4" s="1" t="s">
        <v>53</v>
      </c>
      <c r="AX4" s="1" t="s">
        <v>162</v>
      </c>
      <c r="AY4" s="46" t="s">
        <v>313</v>
      </c>
      <c r="AZ4" s="35" t="s">
        <v>158</v>
      </c>
      <c r="BA4" s="35" t="s">
        <v>157</v>
      </c>
      <c r="BC4" s="1" t="s">
        <v>62</v>
      </c>
      <c r="BD4" s="1" t="s">
        <v>63</v>
      </c>
      <c r="BE4" s="1" t="s">
        <v>52</v>
      </c>
      <c r="BF4" s="1" t="s">
        <v>64</v>
      </c>
      <c r="BG4" s="1" t="s">
        <v>65</v>
      </c>
      <c r="BH4" s="1" t="s">
        <v>66</v>
      </c>
      <c r="BI4" s="1" t="s">
        <v>54</v>
      </c>
      <c r="BJ4" s="1" t="s">
        <v>55</v>
      </c>
      <c r="BK4" s="1" t="s">
        <v>69</v>
      </c>
      <c r="BL4" s="1" t="s">
        <v>56</v>
      </c>
      <c r="BM4" s="1" t="s">
        <v>70</v>
      </c>
      <c r="BN4" s="1" t="s">
        <v>53</v>
      </c>
      <c r="BO4" s="46" t="s">
        <v>404</v>
      </c>
      <c r="BQ4" s="1" t="s">
        <v>62</v>
      </c>
      <c r="BR4" s="1" t="s">
        <v>63</v>
      </c>
      <c r="BS4" s="1" t="s">
        <v>52</v>
      </c>
      <c r="BT4" s="1" t="s">
        <v>64</v>
      </c>
      <c r="BU4" s="1" t="s">
        <v>65</v>
      </c>
      <c r="BV4" s="1" t="s">
        <v>66</v>
      </c>
      <c r="BW4" s="1" t="s">
        <v>54</v>
      </c>
      <c r="BX4" s="1" t="s">
        <v>55</v>
      </c>
      <c r="BY4" s="1" t="s">
        <v>69</v>
      </c>
      <c r="BZ4" s="1" t="s">
        <v>56</v>
      </c>
      <c r="CA4" s="1" t="s">
        <v>70</v>
      </c>
      <c r="CB4" s="1" t="s">
        <v>53</v>
      </c>
      <c r="CC4" s="46" t="s">
        <v>404</v>
      </c>
      <c r="CD4" s="1" t="s">
        <v>168</v>
      </c>
    </row>
    <row r="5" spans="2:82" ht="16.5" x14ac:dyDescent="0.5">
      <c r="AL5">
        <v>2021</v>
      </c>
      <c r="AM5" s="15">
        <f>SUMIFS('Area Annual'!M:M,'Area Annual'!A:A,$AL$2,'Area Annual'!E:E,AL5)</f>
        <v>5586.1985473632803</v>
      </c>
      <c r="AN5" s="15">
        <f>SUMIFS('Resource Annual'!$O:$O,'Resource Annual'!$D:$D,$AL$2,'Resource Annual'!$A:$A,AN$4,'Resource Annual'!$J:$J,$AL5)</f>
        <v>0</v>
      </c>
      <c r="AO5" s="15">
        <f>SUMIFS('Resource Annual'!$O:$O,'Resource Annual'!$D:$D,$AL$2,'Resource Annual'!$A:$A,AO$4,'Resource Annual'!$J:$J,$AL5)</f>
        <v>3977.4471015930148</v>
      </c>
      <c r="AP5" s="15">
        <f>SUMIFS('Resource Annual'!$O:$O,'Resource Annual'!$D:$D,$AL$2,'Resource Annual'!$A:$A,AP$4,'Resource Annual'!$J:$J,$AL5)</f>
        <v>190.83677673339801</v>
      </c>
      <c r="AQ5" s="15">
        <f>SUMIFS('Resource Annual'!$O:$O,'Resource Annual'!$D:$D,$AL$2,'Resource Annual'!$A:$A,AQ$4,'Resource Annual'!$J:$J,$AL5)</f>
        <v>0</v>
      </c>
      <c r="AR5" s="15">
        <f>SUMIFS('Resource Annual'!$O:$O,'Resource Annual'!$D:$D,$AL$2,'Resource Annual'!$A:$A,AR$4,'Resource Annual'!$J:$J,$AL5)</f>
        <v>0</v>
      </c>
      <c r="AS5" s="15">
        <f>SUMIFS('Resource Annual'!$O:$O,'Resource Annual'!$D:$D,$AL$2,'Resource Annual'!$A:$A,AS$4,'Resource Annual'!$J:$J,$AL5)</f>
        <v>0</v>
      </c>
      <c r="AT5" s="15">
        <f>SUMIFS('Resource Annual'!$O:$O,'Resource Annual'!$D:$D,$AL$2,'Resource Annual'!$A:$A,AT$4,'Resource Annual'!$J:$J,$AL5)</f>
        <v>0</v>
      </c>
      <c r="AU5" s="15">
        <f>SUMIFS('Resource Annual'!$O:$O,'Resource Annual'!$D:$D,$AL$2,'Resource Annual'!$A:$A,AU$4,'Resource Annual'!$J:$J,$AL5)</f>
        <v>0</v>
      </c>
      <c r="AV5" s="15">
        <f>SUMIFS('Resource Annual'!$O:$O,'Resource Annual'!$D:$D,$AL$2,'Resource Annual'!$A:$A,AV$4,'Resource Annual'!$J:$J,$AL5)</f>
        <v>0</v>
      </c>
      <c r="AW5" s="15">
        <f>SUMIFS('Resource Annual'!$O:$O,'Resource Annual'!$D:$D,$AL$2,'Resource Annual'!$A:$A,AW$4,'Resource Annual'!$J:$J,$AL5)</f>
        <v>0</v>
      </c>
      <c r="AX5" s="15">
        <f t="shared" ref="AX5:AX23" si="0">BA5-AZ5</f>
        <v>1417.9153633117689</v>
      </c>
      <c r="AY5" s="15">
        <f>IF(AX5&gt;0,AX5,0)</f>
        <v>1417.9153633117689</v>
      </c>
      <c r="AZ5" s="36">
        <f>SUMIFS('Area Annual'!$N:$N,'Area Annual'!$A:$A,$AL$2,'Area Annual'!$E:$E,$AL5,'Area Annual'!$D:$D,"KPCO")</f>
        <v>232.27867175266101</v>
      </c>
      <c r="BA5" s="36">
        <f>SUMIFS('Area Annual'!$O:$O,'Area Annual'!$A:$A,$AL$2,'Area Annual'!$E:$E,$AL5,'Area Annual'!$D:$D,"KPCO")</f>
        <v>1650.19403506443</v>
      </c>
      <c r="BC5" s="15">
        <f>SUMIFS('Resource Annual'!$L:$L,'Resource Annual'!$D:$D,$AL$2,'Resource Annual'!$B:$B,BC$4,'Resource Annual'!$J:$J,$AL5)</f>
        <v>0</v>
      </c>
      <c r="BD5" s="15">
        <f>SUMIFS('Resource Annual'!$L:$L,'Resource Annual'!$D:$D,$AL$2,'Resource Annual'!$B:$B,BD$4,'Resource Annual'!$J:$J,$AL5)</f>
        <v>1172</v>
      </c>
      <c r="BE5" s="15">
        <f>SUMIFS('Resource Annual'!$L:$L,'Resource Annual'!$D:$D,$AL$2,'Resource Annual'!$B:$B,BE$4,'Resource Annual'!$J:$J,$AL5)</f>
        <v>295</v>
      </c>
      <c r="BF5" s="15">
        <f>SUMIFS('Resource Annual'!$L:$L,'Resource Annual'!$D:$D,$AL$2,'Resource Annual'!$B:$B,BF$4,'Resource Annual'!$J:$J,$AL5)</f>
        <v>0</v>
      </c>
      <c r="BG5" s="15">
        <f>SUMIFS('Resource Annual'!$L:$L,'Resource Annual'!$D:$D,$AL$2,'Resource Annual'!$B:$B,BG$4,'Resource Annual'!$J:$J,$AL5)</f>
        <v>0</v>
      </c>
      <c r="BH5" s="15">
        <f>SUMIFS('Resource Annual'!$L:$L,'Resource Annual'!$D:$D,$AL$2,'Resource Annual'!$B:$B,BH$4,'Resource Annual'!$J:$J,$AL5)</f>
        <v>0</v>
      </c>
      <c r="BI5" s="15">
        <f>SUMIFS('Resource Annual'!$L:$L,'Resource Annual'!$D:$D,$AL$2,'Resource Annual'!$B:$B,BI$4,'Resource Annual'!$J:$J,$AL5)</f>
        <v>0</v>
      </c>
      <c r="BJ5" s="15">
        <f>SUMIFS('Resource Annual'!$L:$L,'Resource Annual'!$D:$D,$AL$2,'Resource Annual'!$B:$B,BJ$4,'Resource Annual'!$J:$J,$AL5)</f>
        <v>0</v>
      </c>
      <c r="BK5" s="15">
        <f>SUMIFS('Resource Annual'!$L:$L,'Resource Annual'!$D:$D,$AL$2,'Resource Annual'!$B:$B,BK$4,'Resource Annual'!$J:$J,$AL5)</f>
        <v>0</v>
      </c>
      <c r="BL5" s="15">
        <f>SUMIFS('Resource Annual'!$L:$L,'Resource Annual'!$D:$D,$AL$2,'Resource Annual'!$B:$B,BL$4,'Resource Annual'!$J:$J,$AL5)</f>
        <v>0</v>
      </c>
      <c r="BM5" s="15">
        <f>SUMIFS('Resource Annual'!$L:$L,'Resource Annual'!$D:$D,$AL$2,'Resource Annual'!$B:$B,BM$4,'Resource Annual'!$J:$J,$AL5)</f>
        <v>0</v>
      </c>
      <c r="BN5" s="15">
        <f>SUMIFS('Resource Annual'!$L:$L,'Resource Annual'!$D:$D,$AL$2,'Resource Annual'!$B:$B,BN$4,'Resource Annual'!$J:$J,$AL5)</f>
        <v>0</v>
      </c>
      <c r="BO5" s="15">
        <f>SUMIFS('Resource Annual'!$L:$L,'Resource Annual'!$D:$D,$AL$2,'Resource Annual'!$B:$B,BO$4,'Resource Annual'!$J:$J,$AL5)</f>
        <v>0</v>
      </c>
      <c r="BQ5" s="15">
        <f>SUMIFS('Resource Annual'!$M:$M,'Resource Annual'!$D:$D,$AL$2,'Resource Annual'!$B:$B,BQ$4,'Resource Annual'!$J:$J,$AL5)</f>
        <v>0</v>
      </c>
      <c r="BR5" s="15">
        <f>SUMIFS('Resource Annual'!$M:$M,'Resource Annual'!$D:$D,$AL$2,'Resource Annual'!$B:$B,BR$4,'Resource Annual'!$J:$J,$AL5)</f>
        <v>1172</v>
      </c>
      <c r="BS5" s="15">
        <f>SUMIFS('Resource Annual'!$M:$M,'Resource Annual'!$D:$D,$AL$2,'Resource Annual'!$B:$B,BS$4,'Resource Annual'!$J:$J,$AL5)</f>
        <v>295</v>
      </c>
      <c r="BT5" s="15">
        <f>SUMIFS('Resource Annual'!$M:$M,'Resource Annual'!$D:$D,$AL$2,'Resource Annual'!$B:$B,BT$4,'Resource Annual'!$J:$J,$AL5)</f>
        <v>0</v>
      </c>
      <c r="BU5" s="15">
        <f>SUMIFS('Resource Annual'!$M:$M,'Resource Annual'!$D:$D,$AL$2,'Resource Annual'!$B:$B,BU$4,'Resource Annual'!$J:$J,$AL5)</f>
        <v>0</v>
      </c>
      <c r="BV5" s="15">
        <f>SUMIFS('Resource Annual'!$M:$M,'Resource Annual'!$D:$D,$AL$2,'Resource Annual'!$B:$B,BV$4,'Resource Annual'!$J:$J,$AL5)</f>
        <v>0</v>
      </c>
      <c r="BW5" s="15">
        <f>SUMIFS('Resource Annual'!$M:$M,'Resource Annual'!$D:$D,$AL$2,'Resource Annual'!$B:$B,BW$4,'Resource Annual'!$J:$J,$AL5)</f>
        <v>0</v>
      </c>
      <c r="BX5" s="15">
        <f>SUMIFS('Resource Annual'!$M:$M,'Resource Annual'!$D:$D,$AL$2,'Resource Annual'!$B:$B,BX$4,'Resource Annual'!$J:$J,$AL5)</f>
        <v>0</v>
      </c>
      <c r="BY5" s="15">
        <f>SUMIFS('Resource Annual'!$M:$M,'Resource Annual'!$D:$D,$AL$2,'Resource Annual'!$B:$B,BY$4,'Resource Annual'!$J:$J,$AL5)</f>
        <v>0</v>
      </c>
      <c r="BZ5" s="15">
        <f>SUMIFS('Resource Annual'!$M:$M,'Resource Annual'!$D:$D,$AL$2,'Resource Annual'!$B:$B,BZ$4,'Resource Annual'!$J:$J,$AL5)</f>
        <v>0</v>
      </c>
      <c r="CA5" s="15">
        <f>SUMIFS('Resource Annual'!$M:$M,'Resource Annual'!$D:$D,$AL$2,'Resource Annual'!$B:$B,CA$4,'Resource Annual'!$J:$J,$AL5)</f>
        <v>0</v>
      </c>
      <c r="CB5" s="15">
        <f>SUMIFS('Resource Annual'!$M:$M,'Resource Annual'!$D:$D,$AL$2,'Resource Annual'!$B:$B,CB$4,'Resource Annual'!$J:$J,$AL5)</f>
        <v>0</v>
      </c>
      <c r="CC5" s="15">
        <f>SUMIFS('Resource Annual'!$M:$M,'Resource Annual'!$D:$D,$AL$2,'Resource Annual'!$B:$B,CC$4,'Resource Annual'!$J:$J,$AL5)</f>
        <v>0</v>
      </c>
      <c r="CD5" s="15">
        <f>SUMIFS('Area Annual'!F:F,'Area Annual'!E:E,AL5,'Area Annual'!A:A,$AL$2)</f>
        <v>955.49041748046898</v>
      </c>
    </row>
    <row r="6" spans="2:82" ht="16.5" x14ac:dyDescent="0.5">
      <c r="AL6">
        <v>2022</v>
      </c>
      <c r="AM6" s="15">
        <f>SUMIFS('Area Annual'!M:M,'Area Annual'!A:A,$AL$2,'Area Annual'!E:E,AL6)</f>
        <v>5653.7536621093795</v>
      </c>
      <c r="AN6" s="15">
        <f>SUMIFS('Resource Annual'!$O:$O,'Resource Annual'!$D:$D,$AL$2,'Resource Annual'!$A:$A,AN$4,'Resource Annual'!$J:$J,$AL6)</f>
        <v>0</v>
      </c>
      <c r="AO6" s="15">
        <f>SUMIFS('Resource Annual'!$O:$O,'Resource Annual'!$D:$D,$AL$2,'Resource Annual'!$A:$A,AO$4,'Resource Annual'!$J:$J,$AL6)</f>
        <v>3003.7844619750958</v>
      </c>
      <c r="AP6" s="15">
        <f>SUMIFS('Resource Annual'!$O:$O,'Resource Annual'!$D:$D,$AL$2,'Resource Annual'!$A:$A,AP$4,'Resource Annual'!$J:$J,$AL6)</f>
        <v>377.33641815185501</v>
      </c>
      <c r="AQ6" s="15">
        <f>SUMIFS('Resource Annual'!$O:$O,'Resource Annual'!$D:$D,$AL$2,'Resource Annual'!$A:$A,AQ$4,'Resource Annual'!$J:$J,$AL6)</f>
        <v>0</v>
      </c>
      <c r="AR6" s="15">
        <f>SUMIFS('Resource Annual'!$O:$O,'Resource Annual'!$D:$D,$AL$2,'Resource Annual'!$A:$A,AR$4,'Resource Annual'!$J:$J,$AL6)</f>
        <v>0</v>
      </c>
      <c r="AS6" s="15">
        <f>SUMIFS('Resource Annual'!$O:$O,'Resource Annual'!$D:$D,$AL$2,'Resource Annual'!$A:$A,AS$4,'Resource Annual'!$J:$J,$AL6)</f>
        <v>0</v>
      </c>
      <c r="AT6" s="15">
        <f>SUMIFS('Resource Annual'!$O:$O,'Resource Annual'!$D:$D,$AL$2,'Resource Annual'!$A:$A,AT$4,'Resource Annual'!$J:$J,$AL6)</f>
        <v>0</v>
      </c>
      <c r="AU6" s="15">
        <f>SUMIFS('Resource Annual'!$O:$O,'Resource Annual'!$D:$D,$AL$2,'Resource Annual'!$A:$A,AU$4,'Resource Annual'!$J:$J,$AL6)</f>
        <v>0</v>
      </c>
      <c r="AV6" s="15">
        <f>SUMIFS('Resource Annual'!$O:$O,'Resource Annual'!$D:$D,$AL$2,'Resource Annual'!$A:$A,AV$4,'Resource Annual'!$J:$J,$AL6)</f>
        <v>0</v>
      </c>
      <c r="AW6" s="15">
        <f>SUMIFS('Resource Annual'!$O:$O,'Resource Annual'!$D:$D,$AL$2,'Resource Annual'!$A:$A,AW$4,'Resource Annual'!$J:$J,$AL6)</f>
        <v>0</v>
      </c>
      <c r="AX6" s="15">
        <f t="shared" si="0"/>
        <v>2272.633262634281</v>
      </c>
      <c r="AY6" s="15">
        <f t="shared" ref="AY6:AY23" si="1">IF(AX6&gt;0,AX6,0)</f>
        <v>2272.633262634281</v>
      </c>
      <c r="AZ6" s="36">
        <f>SUMIFS('Area Annual'!$N:$N,'Area Annual'!$A:$A,$AL$2,'Area Annual'!$E:$E,$AL6,'Area Annual'!$D:$D,"KPCO")</f>
        <v>132.04057121276901</v>
      </c>
      <c r="BA6" s="36">
        <f>SUMIFS('Area Annual'!$O:$O,'Area Annual'!$A:$A,$AL$2,'Area Annual'!$E:$E,$AL6,'Area Annual'!$D:$D,"KPCO")</f>
        <v>2404.67383384705</v>
      </c>
      <c r="BC6" s="15">
        <f>SUMIFS('Resource Annual'!$L:$L,'Resource Annual'!$D:$D,$AL$2,'Resource Annual'!$B:$B,BC$4,'Resource Annual'!$J:$J,$AL6)</f>
        <v>0</v>
      </c>
      <c r="BD6" s="15">
        <f>SUMIFS('Resource Annual'!$L:$L,'Resource Annual'!$D:$D,$AL$2,'Resource Annual'!$B:$B,BD$4,'Resource Annual'!$J:$J,$AL6)</f>
        <v>977</v>
      </c>
      <c r="BE6" s="15">
        <f>SUMIFS('Resource Annual'!$L:$L,'Resource Annual'!$D:$D,$AL$2,'Resource Annual'!$B:$B,BE$4,'Resource Annual'!$J:$J,$AL6)</f>
        <v>295</v>
      </c>
      <c r="BF6" s="15">
        <f>SUMIFS('Resource Annual'!$L:$L,'Resource Annual'!$D:$D,$AL$2,'Resource Annual'!$B:$B,BF$4,'Resource Annual'!$J:$J,$AL6)</f>
        <v>0</v>
      </c>
      <c r="BG6" s="15">
        <f>SUMIFS('Resource Annual'!$L:$L,'Resource Annual'!$D:$D,$AL$2,'Resource Annual'!$B:$B,BG$4,'Resource Annual'!$J:$J,$AL6)</f>
        <v>0</v>
      </c>
      <c r="BH6" s="15">
        <f>SUMIFS('Resource Annual'!$L:$L,'Resource Annual'!$D:$D,$AL$2,'Resource Annual'!$B:$B,BH$4,'Resource Annual'!$J:$J,$AL6)</f>
        <v>0</v>
      </c>
      <c r="BI6" s="15">
        <f>SUMIFS('Resource Annual'!$L:$L,'Resource Annual'!$D:$D,$AL$2,'Resource Annual'!$B:$B,BI$4,'Resource Annual'!$J:$J,$AL6)</f>
        <v>0</v>
      </c>
      <c r="BJ6" s="15">
        <f>SUMIFS('Resource Annual'!$L:$L,'Resource Annual'!$D:$D,$AL$2,'Resource Annual'!$B:$B,BJ$4,'Resource Annual'!$J:$J,$AL6)</f>
        <v>0</v>
      </c>
      <c r="BK6" s="15">
        <f>SUMIFS('Resource Annual'!$L:$L,'Resource Annual'!$D:$D,$AL$2,'Resource Annual'!$B:$B,BK$4,'Resource Annual'!$J:$J,$AL6)</f>
        <v>0</v>
      </c>
      <c r="BL6" s="15">
        <f>SUMIFS('Resource Annual'!$L:$L,'Resource Annual'!$D:$D,$AL$2,'Resource Annual'!$B:$B,BL$4,'Resource Annual'!$J:$J,$AL6)</f>
        <v>0</v>
      </c>
      <c r="BM6" s="15">
        <f>SUMIFS('Resource Annual'!$L:$L,'Resource Annual'!$D:$D,$AL$2,'Resource Annual'!$B:$B,BM$4,'Resource Annual'!$J:$J,$AL6)</f>
        <v>0</v>
      </c>
      <c r="BN6" s="15">
        <f>SUMIFS('Resource Annual'!$L:$L,'Resource Annual'!$D:$D,$AL$2,'Resource Annual'!$B:$B,BN$4,'Resource Annual'!$J:$J,$AL6)</f>
        <v>0</v>
      </c>
      <c r="BO6" s="15">
        <f>SUMIFS('Resource Annual'!$L:$L,'Resource Annual'!$D:$D,$AL$2,'Resource Annual'!$B:$B,BO$4,'Resource Annual'!$J:$J,$AL6)</f>
        <v>0</v>
      </c>
      <c r="BQ6" s="15">
        <f>SUMIFS('Resource Annual'!$M:$M,'Resource Annual'!$D:$D,$AL$2,'Resource Annual'!$B:$B,BQ$4,'Resource Annual'!$J:$J,$AL6)</f>
        <v>0</v>
      </c>
      <c r="BR6" s="15">
        <f>SUMIFS('Resource Annual'!$M:$M,'Resource Annual'!$D:$D,$AL$2,'Resource Annual'!$B:$B,BR$4,'Resource Annual'!$J:$J,$AL6)</f>
        <v>977</v>
      </c>
      <c r="BS6" s="15">
        <f>SUMIFS('Resource Annual'!$M:$M,'Resource Annual'!$D:$D,$AL$2,'Resource Annual'!$B:$B,BS$4,'Resource Annual'!$J:$J,$AL6)</f>
        <v>295</v>
      </c>
      <c r="BT6" s="15">
        <f>SUMIFS('Resource Annual'!$M:$M,'Resource Annual'!$D:$D,$AL$2,'Resource Annual'!$B:$B,BT$4,'Resource Annual'!$J:$J,$AL6)</f>
        <v>0</v>
      </c>
      <c r="BU6" s="15">
        <f>SUMIFS('Resource Annual'!$M:$M,'Resource Annual'!$D:$D,$AL$2,'Resource Annual'!$B:$B,BU$4,'Resource Annual'!$J:$J,$AL6)</f>
        <v>0</v>
      </c>
      <c r="BV6" s="15">
        <f>SUMIFS('Resource Annual'!$M:$M,'Resource Annual'!$D:$D,$AL$2,'Resource Annual'!$B:$B,BV$4,'Resource Annual'!$J:$J,$AL6)</f>
        <v>0</v>
      </c>
      <c r="BW6" s="15">
        <f>SUMIFS('Resource Annual'!$M:$M,'Resource Annual'!$D:$D,$AL$2,'Resource Annual'!$B:$B,BW$4,'Resource Annual'!$J:$J,$AL6)</f>
        <v>0</v>
      </c>
      <c r="BX6" s="15">
        <f>SUMIFS('Resource Annual'!$M:$M,'Resource Annual'!$D:$D,$AL$2,'Resource Annual'!$B:$B,BX$4,'Resource Annual'!$J:$J,$AL6)</f>
        <v>0</v>
      </c>
      <c r="BY6" s="15">
        <f>SUMIFS('Resource Annual'!$M:$M,'Resource Annual'!$D:$D,$AL$2,'Resource Annual'!$B:$B,BY$4,'Resource Annual'!$J:$J,$AL6)</f>
        <v>0</v>
      </c>
      <c r="BZ6" s="15">
        <f>SUMIFS('Resource Annual'!$M:$M,'Resource Annual'!$D:$D,$AL$2,'Resource Annual'!$B:$B,BZ$4,'Resource Annual'!$J:$J,$AL6)</f>
        <v>0</v>
      </c>
      <c r="CA6" s="15">
        <f>SUMIFS('Resource Annual'!$M:$M,'Resource Annual'!$D:$D,$AL$2,'Resource Annual'!$B:$B,CA$4,'Resource Annual'!$J:$J,$AL6)</f>
        <v>0</v>
      </c>
      <c r="CB6" s="15">
        <f>SUMIFS('Resource Annual'!$M:$M,'Resource Annual'!$D:$D,$AL$2,'Resource Annual'!$B:$B,CB$4,'Resource Annual'!$J:$J,$AL6)</f>
        <v>0</v>
      </c>
      <c r="CC6" s="15">
        <f>SUMIFS('Resource Annual'!$M:$M,'Resource Annual'!$D:$D,$AL$2,'Resource Annual'!$B:$B,CC$4,'Resource Annual'!$J:$J,$AL6)</f>
        <v>0</v>
      </c>
      <c r="CD6" s="15">
        <f>SUMIFS('Area Annual'!F:F,'Area Annual'!E:E,AL6,'Area Annual'!A:A,$AL$2)</f>
        <v>978.13079833984398</v>
      </c>
    </row>
    <row r="7" spans="2:82" ht="16.5" x14ac:dyDescent="0.5">
      <c r="AL7">
        <v>2023</v>
      </c>
      <c r="AM7" s="15">
        <f>SUMIFS('Area Annual'!M:M,'Area Annual'!A:A,$AL$2,'Area Annual'!E:E,AL7)</f>
        <v>5645.6453552246103</v>
      </c>
      <c r="AN7" s="15">
        <f>SUMIFS('Resource Annual'!$O:$O,'Resource Annual'!$D:$D,$AL$2,'Resource Annual'!$A:$A,AN$4,'Resource Annual'!$J:$J,$AL7)</f>
        <v>0</v>
      </c>
      <c r="AO7" s="15">
        <f>SUMIFS('Resource Annual'!$O:$O,'Resource Annual'!$D:$D,$AL$2,'Resource Annual'!$A:$A,AO$4,'Resource Annual'!$J:$J,$AL7)</f>
        <v>2249.9332199096698</v>
      </c>
      <c r="AP7" s="15">
        <f>SUMIFS('Resource Annual'!$O:$O,'Resource Annual'!$D:$D,$AL$2,'Resource Annual'!$A:$A,AP$4,'Resource Annual'!$J:$J,$AL7)</f>
        <v>472.75480651855497</v>
      </c>
      <c r="AQ7" s="15">
        <f>SUMIFS('Resource Annual'!$O:$O,'Resource Annual'!$D:$D,$AL$2,'Resource Annual'!$A:$A,AQ$4,'Resource Annual'!$J:$J,$AL7)</f>
        <v>0</v>
      </c>
      <c r="AR7" s="15">
        <f>SUMIFS('Resource Annual'!$O:$O,'Resource Annual'!$D:$D,$AL$2,'Resource Annual'!$A:$A,AR$4,'Resource Annual'!$J:$J,$AL7)</f>
        <v>0</v>
      </c>
      <c r="AS7" s="15">
        <f>SUMIFS('Resource Annual'!$O:$O,'Resource Annual'!$D:$D,$AL$2,'Resource Annual'!$A:$A,AS$4,'Resource Annual'!$J:$J,$AL7)</f>
        <v>0</v>
      </c>
      <c r="AT7" s="15">
        <f>SUMIFS('Resource Annual'!$O:$O,'Resource Annual'!$D:$D,$AL$2,'Resource Annual'!$A:$A,AT$4,'Resource Annual'!$J:$J,$AL7)</f>
        <v>0</v>
      </c>
      <c r="AU7" s="15">
        <f>SUMIFS('Resource Annual'!$O:$O,'Resource Annual'!$D:$D,$AL$2,'Resource Annual'!$A:$A,AU$4,'Resource Annual'!$J:$J,$AL7)</f>
        <v>641.98740577697799</v>
      </c>
      <c r="AV7" s="15">
        <f>SUMIFS('Resource Annual'!$O:$O,'Resource Annual'!$D:$D,$AL$2,'Resource Annual'!$A:$A,AV$4,'Resource Annual'!$J:$J,$AL7)</f>
        <v>0</v>
      </c>
      <c r="AW7" s="15">
        <f>SUMIFS('Resource Annual'!$O:$O,'Resource Annual'!$D:$D,$AL$2,'Resource Annual'!$A:$A,AW$4,'Resource Annual'!$J:$J,$AL7)</f>
        <v>0</v>
      </c>
      <c r="AX7" s="15">
        <f t="shared" si="0"/>
        <v>2280.969831943512</v>
      </c>
      <c r="AY7" s="15">
        <f t="shared" si="1"/>
        <v>2280.969831943512</v>
      </c>
      <c r="AZ7" s="36">
        <f>SUMIFS('Area Annual'!$N:$N,'Area Annual'!$A:$A,$AL$2,'Area Annual'!$E:$E,$AL7,'Area Annual'!$D:$D,"KPCO")</f>
        <v>70.578378677368207</v>
      </c>
      <c r="BA7" s="36">
        <f>SUMIFS('Area Annual'!$O:$O,'Area Annual'!$A:$A,$AL$2,'Area Annual'!$E:$E,$AL7,'Area Annual'!$D:$D,"KPCO")</f>
        <v>2351.5482106208801</v>
      </c>
      <c r="BC7" s="15">
        <f>SUMIFS('Resource Annual'!$L:$L,'Resource Annual'!$D:$D,$AL$2,'Resource Annual'!$B:$B,BC$4,'Resource Annual'!$J:$J,$AL7)</f>
        <v>0</v>
      </c>
      <c r="BD7" s="15">
        <f>SUMIFS('Resource Annual'!$L:$L,'Resource Annual'!$D:$D,$AL$2,'Resource Annual'!$B:$B,BD$4,'Resource Annual'!$J:$J,$AL7)</f>
        <v>780</v>
      </c>
      <c r="BE7" s="15">
        <f>SUMIFS('Resource Annual'!$L:$L,'Resource Annual'!$D:$D,$AL$2,'Resource Annual'!$B:$B,BE$4,'Resource Annual'!$J:$J,$AL7)</f>
        <v>295</v>
      </c>
      <c r="BF7" s="15">
        <f>SUMIFS('Resource Annual'!$L:$L,'Resource Annual'!$D:$D,$AL$2,'Resource Annual'!$B:$B,BF$4,'Resource Annual'!$J:$J,$AL7)</f>
        <v>0</v>
      </c>
      <c r="BG7" s="15">
        <f>SUMIFS('Resource Annual'!$L:$L,'Resource Annual'!$D:$D,$AL$2,'Resource Annual'!$B:$B,BG$4,'Resource Annual'!$J:$J,$AL7)</f>
        <v>0</v>
      </c>
      <c r="BH7" s="15">
        <f>SUMIFS('Resource Annual'!$L:$L,'Resource Annual'!$D:$D,$AL$2,'Resource Annual'!$B:$B,BH$4,'Resource Annual'!$J:$J,$AL7)</f>
        <v>0</v>
      </c>
      <c r="BI7" s="15">
        <f>SUMIFS('Resource Annual'!$L:$L,'Resource Annual'!$D:$D,$AL$2,'Resource Annual'!$B:$B,BI$4,'Resource Annual'!$J:$J,$AL7)</f>
        <v>0</v>
      </c>
      <c r="BJ7" s="15">
        <f>SUMIFS('Resource Annual'!$L:$L,'Resource Annual'!$D:$D,$AL$2,'Resource Annual'!$B:$B,BJ$4,'Resource Annual'!$J:$J,$AL7)</f>
        <v>0</v>
      </c>
      <c r="BK7" s="15">
        <f>SUMIFS('Resource Annual'!$L:$L,'Resource Annual'!$D:$D,$AL$2,'Resource Annual'!$B:$B,BK$4,'Resource Annual'!$J:$J,$AL7)</f>
        <v>0</v>
      </c>
      <c r="BL7" s="15">
        <f>SUMIFS('Resource Annual'!$L:$L,'Resource Annual'!$D:$D,$AL$2,'Resource Annual'!$B:$B,BL$4,'Resource Annual'!$J:$J,$AL7)</f>
        <v>0</v>
      </c>
      <c r="BM7" s="15">
        <f>SUMIFS('Resource Annual'!$L:$L,'Resource Annual'!$D:$D,$AL$2,'Resource Annual'!$B:$B,BM$4,'Resource Annual'!$J:$J,$AL7)</f>
        <v>200</v>
      </c>
      <c r="BN7" s="15">
        <f>SUMIFS('Resource Annual'!$L:$L,'Resource Annual'!$D:$D,$AL$2,'Resource Annual'!$B:$B,BN$4,'Resource Annual'!$J:$J,$AL7)</f>
        <v>0</v>
      </c>
      <c r="BO7" s="15">
        <f>SUMIFS('Resource Annual'!$L:$L,'Resource Annual'!$D:$D,$AL$2,'Resource Annual'!$B:$B,BO$4,'Resource Annual'!$J:$J,$AL7)</f>
        <v>0</v>
      </c>
      <c r="BQ7" s="15">
        <f>SUMIFS('Resource Annual'!$M:$M,'Resource Annual'!$D:$D,$AL$2,'Resource Annual'!$B:$B,BQ$4,'Resource Annual'!$J:$J,$AL7)</f>
        <v>0</v>
      </c>
      <c r="BR7" s="15">
        <f>SUMIFS('Resource Annual'!$M:$M,'Resource Annual'!$D:$D,$AL$2,'Resource Annual'!$B:$B,BR$4,'Resource Annual'!$J:$J,$AL7)</f>
        <v>780</v>
      </c>
      <c r="BS7" s="15">
        <f>SUMIFS('Resource Annual'!$M:$M,'Resource Annual'!$D:$D,$AL$2,'Resource Annual'!$B:$B,BS$4,'Resource Annual'!$J:$J,$AL7)</f>
        <v>295</v>
      </c>
      <c r="BT7" s="15">
        <f>SUMIFS('Resource Annual'!$M:$M,'Resource Annual'!$D:$D,$AL$2,'Resource Annual'!$B:$B,BT$4,'Resource Annual'!$J:$J,$AL7)</f>
        <v>0</v>
      </c>
      <c r="BU7" s="15">
        <f>SUMIFS('Resource Annual'!$M:$M,'Resource Annual'!$D:$D,$AL$2,'Resource Annual'!$B:$B,BU$4,'Resource Annual'!$J:$J,$AL7)</f>
        <v>0</v>
      </c>
      <c r="BV7" s="15">
        <f>SUMIFS('Resource Annual'!$M:$M,'Resource Annual'!$D:$D,$AL$2,'Resource Annual'!$B:$B,BV$4,'Resource Annual'!$J:$J,$AL7)</f>
        <v>0</v>
      </c>
      <c r="BW7" s="15">
        <f>SUMIFS('Resource Annual'!$M:$M,'Resource Annual'!$D:$D,$AL$2,'Resource Annual'!$B:$B,BW$4,'Resource Annual'!$J:$J,$AL7)</f>
        <v>0</v>
      </c>
      <c r="BX7" s="15">
        <f>SUMIFS('Resource Annual'!$M:$M,'Resource Annual'!$D:$D,$AL$2,'Resource Annual'!$B:$B,BX$4,'Resource Annual'!$J:$J,$AL7)</f>
        <v>0</v>
      </c>
      <c r="BY7" s="15">
        <f>SUMIFS('Resource Annual'!$M:$M,'Resource Annual'!$D:$D,$AL$2,'Resource Annual'!$B:$B,BY$4,'Resource Annual'!$J:$J,$AL7)</f>
        <v>0</v>
      </c>
      <c r="BZ7" s="15">
        <f>SUMIFS('Resource Annual'!$M:$M,'Resource Annual'!$D:$D,$AL$2,'Resource Annual'!$B:$B,BZ$4,'Resource Annual'!$J:$J,$AL7)</f>
        <v>0</v>
      </c>
      <c r="CA7" s="15">
        <f>SUMIFS('Resource Annual'!$M:$M,'Resource Annual'!$D:$D,$AL$2,'Resource Annual'!$B:$B,CA$4,'Resource Annual'!$J:$J,$AL7)</f>
        <v>20</v>
      </c>
      <c r="CB7" s="15">
        <f>SUMIFS('Resource Annual'!$M:$M,'Resource Annual'!$D:$D,$AL$2,'Resource Annual'!$B:$B,CB$4,'Resource Annual'!$J:$J,$AL7)</f>
        <v>0</v>
      </c>
      <c r="CC7" s="15">
        <f>SUMIFS('Resource Annual'!$M:$M,'Resource Annual'!$D:$D,$AL$2,'Resource Annual'!$B:$B,CC$4,'Resource Annual'!$J:$J,$AL7)</f>
        <v>0</v>
      </c>
      <c r="CD7" s="15">
        <f>SUMIFS('Area Annual'!F:F,'Area Annual'!E:E,AL7,'Area Annual'!A:A,$AL$2)</f>
        <v>992.6220703125</v>
      </c>
    </row>
    <row r="8" spans="2:82" ht="16.5" x14ac:dyDescent="0.5">
      <c r="AL8">
        <v>2024</v>
      </c>
      <c r="AM8" s="15">
        <f>SUMIFS('Area Annual'!M:M,'Area Annual'!A:A,$AL$2,'Area Annual'!E:E,AL8)</f>
        <v>5586.3847961425799</v>
      </c>
      <c r="AN8" s="15">
        <f>SUMIFS('Resource Annual'!$O:$O,'Resource Annual'!$D:$D,$AL$2,'Resource Annual'!$A:$A,AN$4,'Resource Annual'!$J:$J,$AL8)</f>
        <v>0</v>
      </c>
      <c r="AO8" s="15">
        <f>SUMIFS('Resource Annual'!$O:$O,'Resource Annual'!$D:$D,$AL$2,'Resource Annual'!$A:$A,AO$4,'Resource Annual'!$J:$J,$AL8)</f>
        <v>2287.1534233093298</v>
      </c>
      <c r="AP8" s="15">
        <f>SUMIFS('Resource Annual'!$O:$O,'Resource Annual'!$D:$D,$AL$2,'Resource Annual'!$A:$A,AP$4,'Resource Annual'!$J:$J,$AL8)</f>
        <v>472.754829406738</v>
      </c>
      <c r="AQ8" s="15">
        <f>SUMIFS('Resource Annual'!$O:$O,'Resource Annual'!$D:$D,$AL$2,'Resource Annual'!$A:$A,AQ$4,'Resource Annual'!$J:$J,$AL8)</f>
        <v>0</v>
      </c>
      <c r="AR8" s="15">
        <f>SUMIFS('Resource Annual'!$O:$O,'Resource Annual'!$D:$D,$AL$2,'Resource Annual'!$A:$A,AR$4,'Resource Annual'!$J:$J,$AL8)</f>
        <v>0</v>
      </c>
      <c r="AS8" s="15">
        <f>SUMIFS('Resource Annual'!$O:$O,'Resource Annual'!$D:$D,$AL$2,'Resource Annual'!$A:$A,AS$4,'Resource Annual'!$J:$J,$AL8)</f>
        <v>0</v>
      </c>
      <c r="AT8" s="15">
        <f>SUMIFS('Resource Annual'!$O:$O,'Resource Annual'!$D:$D,$AL$2,'Resource Annual'!$A:$A,AT$4,'Resource Annual'!$J:$J,$AL8)</f>
        <v>0</v>
      </c>
      <c r="AU8" s="15">
        <f>SUMIFS('Resource Annual'!$O:$O,'Resource Annual'!$D:$D,$AL$2,'Resource Annual'!$A:$A,AU$4,'Resource Annual'!$J:$J,$AL8)</f>
        <v>646.59901046752896</v>
      </c>
      <c r="AV8" s="15">
        <f>SUMIFS('Resource Annual'!$O:$O,'Resource Annual'!$D:$D,$AL$2,'Resource Annual'!$A:$A,AV$4,'Resource Annual'!$J:$J,$AL8)</f>
        <v>0</v>
      </c>
      <c r="AW8" s="15">
        <f>SUMIFS('Resource Annual'!$O:$O,'Resource Annual'!$D:$D,$AL$2,'Resource Annual'!$A:$A,AW$4,'Resource Annual'!$J:$J,$AL8)</f>
        <v>0</v>
      </c>
      <c r="AX8" s="15">
        <f t="shared" si="0"/>
        <v>2179.8780188560477</v>
      </c>
      <c r="AY8" s="15">
        <f t="shared" si="1"/>
        <v>2179.8780188560477</v>
      </c>
      <c r="AZ8" s="36">
        <f>SUMIFS('Area Annual'!$N:$N,'Area Annual'!$A:$A,$AL$2,'Area Annual'!$E:$E,$AL8,'Area Annual'!$D:$D,"KPCO")</f>
        <v>81.3635870814323</v>
      </c>
      <c r="BA8" s="36">
        <f>SUMIFS('Area Annual'!$O:$O,'Area Annual'!$A:$A,$AL$2,'Area Annual'!$E:$E,$AL8,'Area Annual'!$D:$D,"KPCO")</f>
        <v>2261.24160593748</v>
      </c>
      <c r="BC8" s="15">
        <f>SUMIFS('Resource Annual'!$L:$L,'Resource Annual'!$D:$D,$AL$2,'Resource Annual'!$B:$B,BC$4,'Resource Annual'!$J:$J,$AL8)</f>
        <v>0</v>
      </c>
      <c r="BD8" s="15">
        <f>SUMIFS('Resource Annual'!$L:$L,'Resource Annual'!$D:$D,$AL$2,'Resource Annual'!$B:$B,BD$4,'Resource Annual'!$J:$J,$AL8)</f>
        <v>780</v>
      </c>
      <c r="BE8" s="15">
        <f>SUMIFS('Resource Annual'!$L:$L,'Resource Annual'!$D:$D,$AL$2,'Resource Annual'!$B:$B,BE$4,'Resource Annual'!$J:$J,$AL8)</f>
        <v>295</v>
      </c>
      <c r="BF8" s="15">
        <f>SUMIFS('Resource Annual'!$L:$L,'Resource Annual'!$D:$D,$AL$2,'Resource Annual'!$B:$B,BF$4,'Resource Annual'!$J:$J,$AL8)</f>
        <v>0</v>
      </c>
      <c r="BG8" s="15">
        <f>SUMIFS('Resource Annual'!$L:$L,'Resource Annual'!$D:$D,$AL$2,'Resource Annual'!$B:$B,BG$4,'Resource Annual'!$J:$J,$AL8)</f>
        <v>0</v>
      </c>
      <c r="BH8" s="15">
        <f>SUMIFS('Resource Annual'!$L:$L,'Resource Annual'!$D:$D,$AL$2,'Resource Annual'!$B:$B,BH$4,'Resource Annual'!$J:$J,$AL8)</f>
        <v>0</v>
      </c>
      <c r="BI8" s="15">
        <f>SUMIFS('Resource Annual'!$L:$L,'Resource Annual'!$D:$D,$AL$2,'Resource Annual'!$B:$B,BI$4,'Resource Annual'!$J:$J,$AL8)</f>
        <v>0</v>
      </c>
      <c r="BJ8" s="15">
        <f>SUMIFS('Resource Annual'!$L:$L,'Resource Annual'!$D:$D,$AL$2,'Resource Annual'!$B:$B,BJ$4,'Resource Annual'!$J:$J,$AL8)</f>
        <v>0</v>
      </c>
      <c r="BK8" s="15">
        <f>SUMIFS('Resource Annual'!$L:$L,'Resource Annual'!$D:$D,$AL$2,'Resource Annual'!$B:$B,BK$4,'Resource Annual'!$J:$J,$AL8)</f>
        <v>0</v>
      </c>
      <c r="BL8" s="15">
        <f>SUMIFS('Resource Annual'!$L:$L,'Resource Annual'!$D:$D,$AL$2,'Resource Annual'!$B:$B,BL$4,'Resource Annual'!$J:$J,$AL8)</f>
        <v>0</v>
      </c>
      <c r="BM8" s="15">
        <f>SUMIFS('Resource Annual'!$L:$L,'Resource Annual'!$D:$D,$AL$2,'Resource Annual'!$B:$B,BM$4,'Resource Annual'!$J:$J,$AL8)</f>
        <v>200</v>
      </c>
      <c r="BN8" s="15">
        <f>SUMIFS('Resource Annual'!$L:$L,'Resource Annual'!$D:$D,$AL$2,'Resource Annual'!$B:$B,BN$4,'Resource Annual'!$J:$J,$AL8)</f>
        <v>0</v>
      </c>
      <c r="BO8" s="15">
        <f>SUMIFS('Resource Annual'!$L:$L,'Resource Annual'!$D:$D,$AL$2,'Resource Annual'!$B:$B,BO$4,'Resource Annual'!$J:$J,$AL8)</f>
        <v>0</v>
      </c>
      <c r="BQ8" s="15">
        <f>SUMIFS('Resource Annual'!$M:$M,'Resource Annual'!$D:$D,$AL$2,'Resource Annual'!$B:$B,BQ$4,'Resource Annual'!$J:$J,$AL8)</f>
        <v>0</v>
      </c>
      <c r="BR8" s="15">
        <f>SUMIFS('Resource Annual'!$M:$M,'Resource Annual'!$D:$D,$AL$2,'Resource Annual'!$B:$B,BR$4,'Resource Annual'!$J:$J,$AL8)</f>
        <v>780</v>
      </c>
      <c r="BS8" s="15">
        <f>SUMIFS('Resource Annual'!$M:$M,'Resource Annual'!$D:$D,$AL$2,'Resource Annual'!$B:$B,BS$4,'Resource Annual'!$J:$J,$AL8)</f>
        <v>295</v>
      </c>
      <c r="BT8" s="15">
        <f>SUMIFS('Resource Annual'!$M:$M,'Resource Annual'!$D:$D,$AL$2,'Resource Annual'!$B:$B,BT$4,'Resource Annual'!$J:$J,$AL8)</f>
        <v>0</v>
      </c>
      <c r="BU8" s="15">
        <f>SUMIFS('Resource Annual'!$M:$M,'Resource Annual'!$D:$D,$AL$2,'Resource Annual'!$B:$B,BU$4,'Resource Annual'!$J:$J,$AL8)</f>
        <v>0</v>
      </c>
      <c r="BV8" s="15">
        <f>SUMIFS('Resource Annual'!$M:$M,'Resource Annual'!$D:$D,$AL$2,'Resource Annual'!$B:$B,BV$4,'Resource Annual'!$J:$J,$AL8)</f>
        <v>0</v>
      </c>
      <c r="BW8" s="15">
        <f>SUMIFS('Resource Annual'!$M:$M,'Resource Annual'!$D:$D,$AL$2,'Resource Annual'!$B:$B,BW$4,'Resource Annual'!$J:$J,$AL8)</f>
        <v>0</v>
      </c>
      <c r="BX8" s="15">
        <f>SUMIFS('Resource Annual'!$M:$M,'Resource Annual'!$D:$D,$AL$2,'Resource Annual'!$B:$B,BX$4,'Resource Annual'!$J:$J,$AL8)</f>
        <v>0</v>
      </c>
      <c r="BY8" s="15">
        <f>SUMIFS('Resource Annual'!$M:$M,'Resource Annual'!$D:$D,$AL$2,'Resource Annual'!$B:$B,BY$4,'Resource Annual'!$J:$J,$AL8)</f>
        <v>0</v>
      </c>
      <c r="BZ8" s="15">
        <f>SUMIFS('Resource Annual'!$M:$M,'Resource Annual'!$D:$D,$AL$2,'Resource Annual'!$B:$B,BZ$4,'Resource Annual'!$J:$J,$AL8)</f>
        <v>0</v>
      </c>
      <c r="CA8" s="15">
        <f>SUMIFS('Resource Annual'!$M:$M,'Resource Annual'!$D:$D,$AL$2,'Resource Annual'!$B:$B,CA$4,'Resource Annual'!$J:$J,$AL8)</f>
        <v>20</v>
      </c>
      <c r="CB8" s="15">
        <f>SUMIFS('Resource Annual'!$M:$M,'Resource Annual'!$D:$D,$AL$2,'Resource Annual'!$B:$B,CB$4,'Resource Annual'!$J:$J,$AL8)</f>
        <v>0</v>
      </c>
      <c r="CC8" s="15">
        <f>SUMIFS('Resource Annual'!$M:$M,'Resource Annual'!$D:$D,$AL$2,'Resource Annual'!$B:$B,CC$4,'Resource Annual'!$J:$J,$AL8)</f>
        <v>0</v>
      </c>
      <c r="CD8" s="15">
        <f>SUMIFS('Area Annual'!F:F,'Area Annual'!E:E,AL8,'Area Annual'!A:A,$AL$2)</f>
        <v>919.35418701171898</v>
      </c>
    </row>
    <row r="9" spans="2:82" ht="16.5" x14ac:dyDescent="0.5">
      <c r="AL9">
        <v>2025</v>
      </c>
      <c r="AM9" s="15">
        <f>SUMIFS('Area Annual'!M:M,'Area Annual'!A:A,$AL$2,'Area Annual'!E:E,AL9)</f>
        <v>5566.330078125</v>
      </c>
      <c r="AN9" s="15">
        <f>SUMIFS('Resource Annual'!$O:$O,'Resource Annual'!$D:$D,$AL$2,'Resource Annual'!$A:$A,AN$4,'Resource Annual'!$J:$J,$AL9)</f>
        <v>0</v>
      </c>
      <c r="AO9" s="15">
        <f>SUMIFS('Resource Annual'!$O:$O,'Resource Annual'!$D:$D,$AL$2,'Resource Annual'!$A:$A,AO$4,'Resource Annual'!$J:$J,$AL9)</f>
        <v>2469.39501571655</v>
      </c>
      <c r="AP9" s="15">
        <f>SUMIFS('Resource Annual'!$O:$O,'Resource Annual'!$D:$D,$AL$2,'Resource Annual'!$A:$A,AP$4,'Resource Annual'!$J:$J,$AL9)</f>
        <v>286.25521087646501</v>
      </c>
      <c r="AQ9" s="15">
        <f>SUMIFS('Resource Annual'!$O:$O,'Resource Annual'!$D:$D,$AL$2,'Resource Annual'!$A:$A,AQ$4,'Resource Annual'!$J:$J,$AL9)</f>
        <v>0</v>
      </c>
      <c r="AR9" s="15">
        <f>SUMIFS('Resource Annual'!$O:$O,'Resource Annual'!$D:$D,$AL$2,'Resource Annual'!$A:$A,AR$4,'Resource Annual'!$J:$J,$AL9)</f>
        <v>0</v>
      </c>
      <c r="AS9" s="15">
        <f>SUMIFS('Resource Annual'!$O:$O,'Resource Annual'!$D:$D,$AL$2,'Resource Annual'!$A:$A,AS$4,'Resource Annual'!$J:$J,$AL9)</f>
        <v>0</v>
      </c>
      <c r="AT9" s="15">
        <f>SUMIFS('Resource Annual'!$O:$O,'Resource Annual'!$D:$D,$AL$2,'Resource Annual'!$A:$A,AT$4,'Resource Annual'!$J:$J,$AL9)</f>
        <v>0</v>
      </c>
      <c r="AU9" s="15">
        <f>SUMIFS('Resource Annual'!$O:$O,'Resource Annual'!$D:$D,$AL$2,'Resource Annual'!$A:$A,AU$4,'Resource Annual'!$J:$J,$AL9)</f>
        <v>1287.444187164306</v>
      </c>
      <c r="AV9" s="15">
        <f>SUMIFS('Resource Annual'!$O:$O,'Resource Annual'!$D:$D,$AL$2,'Resource Annual'!$A:$A,AV$4,'Resource Annual'!$J:$J,$AL9)</f>
        <v>0</v>
      </c>
      <c r="AW9" s="15">
        <f>SUMIFS('Resource Annual'!$O:$O,'Resource Annual'!$D:$D,$AL$2,'Resource Annual'!$A:$A,AW$4,'Resource Annual'!$J:$J,$AL9)</f>
        <v>0</v>
      </c>
      <c r="AX9" s="15">
        <f t="shared" si="0"/>
        <v>1523.2363395690888</v>
      </c>
      <c r="AY9" s="15">
        <f t="shared" si="1"/>
        <v>1523.2363395690888</v>
      </c>
      <c r="AZ9" s="36">
        <f>SUMIFS('Area Annual'!$N:$N,'Area Annual'!$A:$A,$AL$2,'Area Annual'!$E:$E,$AL9,'Area Annual'!$D:$D,"KPCO")</f>
        <v>162.58214932680099</v>
      </c>
      <c r="BA9" s="36">
        <f>SUMIFS('Area Annual'!$O:$O,'Area Annual'!$A:$A,$AL$2,'Area Annual'!$E:$E,$AL9,'Area Annual'!$D:$D,"KPCO")</f>
        <v>1685.8184888958899</v>
      </c>
      <c r="BC9" s="15">
        <f>SUMIFS('Resource Annual'!$L:$L,'Resource Annual'!$D:$D,$AL$2,'Resource Annual'!$B:$B,BC$4,'Resource Annual'!$J:$J,$AL9)</f>
        <v>0</v>
      </c>
      <c r="BD9" s="15">
        <f>SUMIFS('Resource Annual'!$L:$L,'Resource Annual'!$D:$D,$AL$2,'Resource Annual'!$B:$B,BD$4,'Resource Annual'!$J:$J,$AL9)</f>
        <v>780</v>
      </c>
      <c r="BE9" s="15">
        <f>SUMIFS('Resource Annual'!$L:$L,'Resource Annual'!$D:$D,$AL$2,'Resource Annual'!$B:$B,BE$4,'Resource Annual'!$J:$J,$AL9)</f>
        <v>295</v>
      </c>
      <c r="BF9" s="15">
        <f>SUMIFS('Resource Annual'!$L:$L,'Resource Annual'!$D:$D,$AL$2,'Resource Annual'!$B:$B,BF$4,'Resource Annual'!$J:$J,$AL9)</f>
        <v>0</v>
      </c>
      <c r="BG9" s="15">
        <f>SUMIFS('Resource Annual'!$L:$L,'Resource Annual'!$D:$D,$AL$2,'Resource Annual'!$B:$B,BG$4,'Resource Annual'!$J:$J,$AL9)</f>
        <v>0</v>
      </c>
      <c r="BH9" s="15">
        <f>SUMIFS('Resource Annual'!$L:$L,'Resource Annual'!$D:$D,$AL$2,'Resource Annual'!$B:$B,BH$4,'Resource Annual'!$J:$J,$AL9)</f>
        <v>0</v>
      </c>
      <c r="BI9" s="15">
        <f>SUMIFS('Resource Annual'!$L:$L,'Resource Annual'!$D:$D,$AL$2,'Resource Annual'!$B:$B,BI$4,'Resource Annual'!$J:$J,$AL9)</f>
        <v>0</v>
      </c>
      <c r="BJ9" s="15">
        <f>SUMIFS('Resource Annual'!$L:$L,'Resource Annual'!$D:$D,$AL$2,'Resource Annual'!$B:$B,BJ$4,'Resource Annual'!$J:$J,$AL9)</f>
        <v>0</v>
      </c>
      <c r="BK9" s="15">
        <f>SUMIFS('Resource Annual'!$L:$L,'Resource Annual'!$D:$D,$AL$2,'Resource Annual'!$B:$B,BK$4,'Resource Annual'!$J:$J,$AL9)</f>
        <v>0</v>
      </c>
      <c r="BL9" s="15">
        <f>SUMIFS('Resource Annual'!$L:$L,'Resource Annual'!$D:$D,$AL$2,'Resource Annual'!$B:$B,BL$4,'Resource Annual'!$J:$J,$AL9)</f>
        <v>0</v>
      </c>
      <c r="BM9" s="15">
        <f>SUMIFS('Resource Annual'!$L:$L,'Resource Annual'!$D:$D,$AL$2,'Resource Annual'!$B:$B,BM$4,'Resource Annual'!$J:$J,$AL9)</f>
        <v>400</v>
      </c>
      <c r="BN9" s="15">
        <f>SUMIFS('Resource Annual'!$L:$L,'Resource Annual'!$D:$D,$AL$2,'Resource Annual'!$B:$B,BN$4,'Resource Annual'!$J:$J,$AL9)</f>
        <v>0</v>
      </c>
      <c r="BO9" s="15">
        <f>SUMIFS('Resource Annual'!$L:$L,'Resource Annual'!$D:$D,$AL$2,'Resource Annual'!$B:$B,BO$4,'Resource Annual'!$J:$J,$AL9)</f>
        <v>0</v>
      </c>
      <c r="BQ9" s="15">
        <f>SUMIFS('Resource Annual'!$M:$M,'Resource Annual'!$D:$D,$AL$2,'Resource Annual'!$B:$B,BQ$4,'Resource Annual'!$J:$J,$AL9)</f>
        <v>0</v>
      </c>
      <c r="BR9" s="15">
        <f>SUMIFS('Resource Annual'!$M:$M,'Resource Annual'!$D:$D,$AL$2,'Resource Annual'!$B:$B,BR$4,'Resource Annual'!$J:$J,$AL9)</f>
        <v>780</v>
      </c>
      <c r="BS9" s="15">
        <f>SUMIFS('Resource Annual'!$M:$M,'Resource Annual'!$D:$D,$AL$2,'Resource Annual'!$B:$B,BS$4,'Resource Annual'!$J:$J,$AL9)</f>
        <v>295</v>
      </c>
      <c r="BT9" s="15">
        <f>SUMIFS('Resource Annual'!$M:$M,'Resource Annual'!$D:$D,$AL$2,'Resource Annual'!$B:$B,BT$4,'Resource Annual'!$J:$J,$AL9)</f>
        <v>0</v>
      </c>
      <c r="BU9" s="15">
        <f>SUMIFS('Resource Annual'!$M:$M,'Resource Annual'!$D:$D,$AL$2,'Resource Annual'!$B:$B,BU$4,'Resource Annual'!$J:$J,$AL9)</f>
        <v>0</v>
      </c>
      <c r="BV9" s="15">
        <f>SUMIFS('Resource Annual'!$M:$M,'Resource Annual'!$D:$D,$AL$2,'Resource Annual'!$B:$B,BV$4,'Resource Annual'!$J:$J,$AL9)</f>
        <v>0</v>
      </c>
      <c r="BW9" s="15">
        <f>SUMIFS('Resource Annual'!$M:$M,'Resource Annual'!$D:$D,$AL$2,'Resource Annual'!$B:$B,BW$4,'Resource Annual'!$J:$J,$AL9)</f>
        <v>0</v>
      </c>
      <c r="BX9" s="15">
        <f>SUMIFS('Resource Annual'!$M:$M,'Resource Annual'!$D:$D,$AL$2,'Resource Annual'!$B:$B,BX$4,'Resource Annual'!$J:$J,$AL9)</f>
        <v>0</v>
      </c>
      <c r="BY9" s="15">
        <f>SUMIFS('Resource Annual'!$M:$M,'Resource Annual'!$D:$D,$AL$2,'Resource Annual'!$B:$B,BY$4,'Resource Annual'!$J:$J,$AL9)</f>
        <v>0</v>
      </c>
      <c r="BZ9" s="15">
        <f>SUMIFS('Resource Annual'!$M:$M,'Resource Annual'!$D:$D,$AL$2,'Resource Annual'!$B:$B,BZ$4,'Resource Annual'!$J:$J,$AL9)</f>
        <v>0</v>
      </c>
      <c r="CA9" s="15">
        <f>SUMIFS('Resource Annual'!$M:$M,'Resource Annual'!$D:$D,$AL$2,'Resource Annual'!$B:$B,CA$4,'Resource Annual'!$J:$J,$AL9)</f>
        <v>44</v>
      </c>
      <c r="CB9" s="15">
        <f>SUMIFS('Resource Annual'!$M:$M,'Resource Annual'!$D:$D,$AL$2,'Resource Annual'!$B:$B,CB$4,'Resource Annual'!$J:$J,$AL9)</f>
        <v>0</v>
      </c>
      <c r="CC9" s="15">
        <f>SUMIFS('Resource Annual'!$M:$M,'Resource Annual'!$D:$D,$AL$2,'Resource Annual'!$B:$B,CC$4,'Resource Annual'!$J:$J,$AL9)</f>
        <v>0</v>
      </c>
      <c r="CD9" s="15">
        <f>SUMIFS('Area Annual'!F:F,'Area Annual'!E:E,AL9,'Area Annual'!A:A,$AL$2)</f>
        <v>917.29052734375</v>
      </c>
    </row>
    <row r="10" spans="2:82" ht="16.5" x14ac:dyDescent="0.5">
      <c r="AL10">
        <v>2026</v>
      </c>
      <c r="AM10" s="15">
        <f>SUMIFS('Area Annual'!M:M,'Area Annual'!A:A,$AL$2,'Area Annual'!E:E,AL10)</f>
        <v>5567.2893066406295</v>
      </c>
      <c r="AN10" s="15">
        <f>SUMIFS('Resource Annual'!$O:$O,'Resource Annual'!$D:$D,$AL$2,'Resource Annual'!$A:$A,AN$4,'Resource Annual'!$J:$J,$AL10)</f>
        <v>0</v>
      </c>
      <c r="AO10" s="15">
        <f>SUMIFS('Resource Annual'!$O:$O,'Resource Annual'!$D:$D,$AL$2,'Resource Annual'!$A:$A,AO$4,'Resource Annual'!$J:$J,$AL10)</f>
        <v>2471.3659210205096</v>
      </c>
      <c r="AP10" s="15">
        <f>SUMIFS('Resource Annual'!$O:$O,'Resource Annual'!$D:$D,$AL$2,'Resource Annual'!$A:$A,AP$4,'Resource Annual'!$J:$J,$AL10)</f>
        <v>190.83682250976599</v>
      </c>
      <c r="AQ10" s="15">
        <f>SUMIFS('Resource Annual'!$O:$O,'Resource Annual'!$D:$D,$AL$2,'Resource Annual'!$A:$A,AQ$4,'Resource Annual'!$J:$J,$AL10)</f>
        <v>0</v>
      </c>
      <c r="AR10" s="15">
        <f>SUMIFS('Resource Annual'!$O:$O,'Resource Annual'!$D:$D,$AL$2,'Resource Annual'!$A:$A,AR$4,'Resource Annual'!$J:$J,$AL10)</f>
        <v>0</v>
      </c>
      <c r="AS10" s="15">
        <f>SUMIFS('Resource Annual'!$O:$O,'Resource Annual'!$D:$D,$AL$2,'Resource Annual'!$A:$A,AS$4,'Resource Annual'!$J:$J,$AL10)</f>
        <v>0</v>
      </c>
      <c r="AT10" s="15">
        <f>SUMIFS('Resource Annual'!$O:$O,'Resource Annual'!$D:$D,$AL$2,'Resource Annual'!$A:$A,AT$4,'Resource Annual'!$J:$J,$AL10)</f>
        <v>931.38453674316395</v>
      </c>
      <c r="AU10" s="15">
        <f>SUMIFS('Resource Annual'!$O:$O,'Resource Annual'!$D:$D,$AL$2,'Resource Annual'!$A:$A,AU$4,'Resource Annual'!$J:$J,$AL10)</f>
        <v>1288.237880706788</v>
      </c>
      <c r="AV10" s="15">
        <f>SUMIFS('Resource Annual'!$O:$O,'Resource Annual'!$D:$D,$AL$2,'Resource Annual'!$A:$A,AV$4,'Resource Annual'!$J:$J,$AL10)</f>
        <v>0</v>
      </c>
      <c r="AW10" s="15">
        <f>SUMIFS('Resource Annual'!$O:$O,'Resource Annual'!$D:$D,$AL$2,'Resource Annual'!$A:$A,AW$4,'Resource Annual'!$J:$J,$AL10)</f>
        <v>0</v>
      </c>
      <c r="AX10" s="15">
        <f t="shared" si="0"/>
        <v>685.46495246887707</v>
      </c>
      <c r="AY10" s="15">
        <f t="shared" si="1"/>
        <v>685.46495246887707</v>
      </c>
      <c r="AZ10" s="36">
        <f>SUMIFS('Area Annual'!$N:$N,'Area Annual'!$A:$A,$AL$2,'Area Annual'!$E:$E,$AL10,'Area Annual'!$D:$D,"KPCO")</f>
        <v>412.04298496246298</v>
      </c>
      <c r="BA10" s="36">
        <f>SUMIFS('Area Annual'!$O:$O,'Area Annual'!$A:$A,$AL$2,'Area Annual'!$E:$E,$AL10,'Area Annual'!$D:$D,"KPCO")</f>
        <v>1097.50793743134</v>
      </c>
      <c r="BC10" s="15">
        <f>SUMIFS('Resource Annual'!$L:$L,'Resource Annual'!$D:$D,$AL$2,'Resource Annual'!$B:$B,BC$4,'Resource Annual'!$J:$J,$AL10)</f>
        <v>0</v>
      </c>
      <c r="BD10" s="15">
        <f>SUMIFS('Resource Annual'!$L:$L,'Resource Annual'!$D:$D,$AL$2,'Resource Annual'!$B:$B,BD$4,'Resource Annual'!$J:$J,$AL10)</f>
        <v>780</v>
      </c>
      <c r="BE10" s="15">
        <f>SUMIFS('Resource Annual'!$L:$L,'Resource Annual'!$D:$D,$AL$2,'Resource Annual'!$B:$B,BE$4,'Resource Annual'!$J:$J,$AL10)</f>
        <v>295</v>
      </c>
      <c r="BF10" s="15">
        <f>SUMIFS('Resource Annual'!$L:$L,'Resource Annual'!$D:$D,$AL$2,'Resource Annual'!$B:$B,BF$4,'Resource Annual'!$J:$J,$AL10)</f>
        <v>0</v>
      </c>
      <c r="BG10" s="15">
        <f>SUMIFS('Resource Annual'!$L:$L,'Resource Annual'!$D:$D,$AL$2,'Resource Annual'!$B:$B,BG$4,'Resource Annual'!$J:$J,$AL10)</f>
        <v>0</v>
      </c>
      <c r="BH10" s="15">
        <f>SUMIFS('Resource Annual'!$L:$L,'Resource Annual'!$D:$D,$AL$2,'Resource Annual'!$B:$B,BH$4,'Resource Annual'!$J:$J,$AL10)</f>
        <v>0</v>
      </c>
      <c r="BI10" s="15">
        <f>SUMIFS('Resource Annual'!$L:$L,'Resource Annual'!$D:$D,$AL$2,'Resource Annual'!$B:$B,BI$4,'Resource Annual'!$J:$J,$AL10)</f>
        <v>400</v>
      </c>
      <c r="BJ10" s="15">
        <f>SUMIFS('Resource Annual'!$L:$L,'Resource Annual'!$D:$D,$AL$2,'Resource Annual'!$B:$B,BJ$4,'Resource Annual'!$J:$J,$AL10)</f>
        <v>0</v>
      </c>
      <c r="BK10" s="15">
        <f>SUMIFS('Resource Annual'!$L:$L,'Resource Annual'!$D:$D,$AL$2,'Resource Annual'!$B:$B,BK$4,'Resource Annual'!$J:$J,$AL10)</f>
        <v>0</v>
      </c>
      <c r="BL10" s="15">
        <f>SUMIFS('Resource Annual'!$L:$L,'Resource Annual'!$D:$D,$AL$2,'Resource Annual'!$B:$B,BL$4,'Resource Annual'!$J:$J,$AL10)</f>
        <v>0</v>
      </c>
      <c r="BM10" s="15">
        <f>SUMIFS('Resource Annual'!$L:$L,'Resource Annual'!$D:$D,$AL$2,'Resource Annual'!$B:$B,BM$4,'Resource Annual'!$J:$J,$AL10)</f>
        <v>400</v>
      </c>
      <c r="BN10" s="15">
        <f>SUMIFS('Resource Annual'!$L:$L,'Resource Annual'!$D:$D,$AL$2,'Resource Annual'!$B:$B,BN$4,'Resource Annual'!$J:$J,$AL10)</f>
        <v>0</v>
      </c>
      <c r="BO10" s="15">
        <f>SUMIFS('Resource Annual'!$L:$L,'Resource Annual'!$D:$D,$AL$2,'Resource Annual'!$B:$B,BO$4,'Resource Annual'!$J:$J,$AL10)</f>
        <v>0</v>
      </c>
      <c r="BQ10" s="15">
        <f>SUMIFS('Resource Annual'!$M:$M,'Resource Annual'!$D:$D,$AL$2,'Resource Annual'!$B:$B,BQ$4,'Resource Annual'!$J:$J,$AL10)</f>
        <v>0</v>
      </c>
      <c r="BR10" s="15">
        <f>SUMIFS('Resource Annual'!$M:$M,'Resource Annual'!$D:$D,$AL$2,'Resource Annual'!$B:$B,BR$4,'Resource Annual'!$J:$J,$AL10)</f>
        <v>780</v>
      </c>
      <c r="BS10" s="15">
        <f>SUMIFS('Resource Annual'!$M:$M,'Resource Annual'!$D:$D,$AL$2,'Resource Annual'!$B:$B,BS$4,'Resource Annual'!$J:$J,$AL10)</f>
        <v>295</v>
      </c>
      <c r="BT10" s="15">
        <f>SUMIFS('Resource Annual'!$M:$M,'Resource Annual'!$D:$D,$AL$2,'Resource Annual'!$B:$B,BT$4,'Resource Annual'!$J:$J,$AL10)</f>
        <v>0</v>
      </c>
      <c r="BU10" s="15">
        <f>SUMIFS('Resource Annual'!$M:$M,'Resource Annual'!$D:$D,$AL$2,'Resource Annual'!$B:$B,BU$4,'Resource Annual'!$J:$J,$AL10)</f>
        <v>0</v>
      </c>
      <c r="BV10" s="15">
        <f>SUMIFS('Resource Annual'!$M:$M,'Resource Annual'!$D:$D,$AL$2,'Resource Annual'!$B:$B,BV$4,'Resource Annual'!$J:$J,$AL10)</f>
        <v>0</v>
      </c>
      <c r="BW10" s="15">
        <f>SUMIFS('Resource Annual'!$M:$M,'Resource Annual'!$D:$D,$AL$2,'Resource Annual'!$B:$B,BW$4,'Resource Annual'!$J:$J,$AL10)</f>
        <v>196</v>
      </c>
      <c r="BX10" s="15">
        <f>SUMIFS('Resource Annual'!$M:$M,'Resource Annual'!$D:$D,$AL$2,'Resource Annual'!$B:$B,BX$4,'Resource Annual'!$J:$J,$AL10)</f>
        <v>0</v>
      </c>
      <c r="BY10" s="15">
        <f>SUMIFS('Resource Annual'!$M:$M,'Resource Annual'!$D:$D,$AL$2,'Resource Annual'!$B:$B,BY$4,'Resource Annual'!$J:$J,$AL10)</f>
        <v>0</v>
      </c>
      <c r="BZ10" s="15">
        <f>SUMIFS('Resource Annual'!$M:$M,'Resource Annual'!$D:$D,$AL$2,'Resource Annual'!$B:$B,BZ$4,'Resource Annual'!$J:$J,$AL10)</f>
        <v>0</v>
      </c>
      <c r="CA10" s="15">
        <f>SUMIFS('Resource Annual'!$M:$M,'Resource Annual'!$D:$D,$AL$2,'Resource Annual'!$B:$B,CA$4,'Resource Annual'!$J:$J,$AL10)</f>
        <v>44</v>
      </c>
      <c r="CB10" s="15">
        <f>SUMIFS('Resource Annual'!$M:$M,'Resource Annual'!$D:$D,$AL$2,'Resource Annual'!$B:$B,CB$4,'Resource Annual'!$J:$J,$AL10)</f>
        <v>0</v>
      </c>
      <c r="CC10" s="15">
        <f>SUMIFS('Resource Annual'!$M:$M,'Resource Annual'!$D:$D,$AL$2,'Resource Annual'!$B:$B,CC$4,'Resource Annual'!$J:$J,$AL10)</f>
        <v>0</v>
      </c>
      <c r="CD10" s="15">
        <f>SUMIFS('Area Annual'!F:F,'Area Annual'!E:E,AL10,'Area Annual'!A:A,$AL$2)</f>
        <v>916.23187255859398</v>
      </c>
    </row>
    <row r="11" spans="2:82" ht="16.5" x14ac:dyDescent="0.5">
      <c r="AL11">
        <v>2027</v>
      </c>
      <c r="AM11" s="15">
        <f>SUMIFS('Area Annual'!M:M,'Area Annual'!A:A,$AL$2,'Area Annual'!E:E,AL11)</f>
        <v>5562.8591613769504</v>
      </c>
      <c r="AN11" s="15">
        <f>SUMIFS('Resource Annual'!$O:$O,'Resource Annual'!$D:$D,$AL$2,'Resource Annual'!$A:$A,AN$4,'Resource Annual'!$J:$J,$AL11)</f>
        <v>0</v>
      </c>
      <c r="AO11" s="15">
        <f>SUMIFS('Resource Annual'!$O:$O,'Resource Annual'!$D:$D,$AL$2,'Resource Annual'!$A:$A,AO$4,'Resource Annual'!$J:$J,$AL11)</f>
        <v>2613.68822097779</v>
      </c>
      <c r="AP11" s="15">
        <f>SUMIFS('Resource Annual'!$O:$O,'Resource Annual'!$D:$D,$AL$2,'Resource Annual'!$A:$A,AP$4,'Resource Annual'!$J:$J,$AL11)</f>
        <v>190.83677673339801</v>
      </c>
      <c r="AQ11" s="15">
        <f>SUMIFS('Resource Annual'!$O:$O,'Resource Annual'!$D:$D,$AL$2,'Resource Annual'!$A:$A,AQ$4,'Resource Annual'!$J:$J,$AL11)</f>
        <v>0</v>
      </c>
      <c r="AR11" s="15">
        <f>SUMIFS('Resource Annual'!$O:$O,'Resource Annual'!$D:$D,$AL$2,'Resource Annual'!$A:$A,AR$4,'Resource Annual'!$J:$J,$AL11)</f>
        <v>0</v>
      </c>
      <c r="AS11" s="15">
        <f>SUMIFS('Resource Annual'!$O:$O,'Resource Annual'!$D:$D,$AL$2,'Resource Annual'!$A:$A,AS$4,'Resource Annual'!$J:$J,$AL11)</f>
        <v>0</v>
      </c>
      <c r="AT11" s="15">
        <f>SUMIFS('Resource Annual'!$O:$O,'Resource Annual'!$D:$D,$AL$2,'Resource Annual'!$A:$A,AT$4,'Resource Annual'!$J:$J,$AL11)</f>
        <v>2095.098026275632</v>
      </c>
      <c r="AU11" s="15">
        <f>SUMIFS('Resource Annual'!$O:$O,'Resource Annual'!$D:$D,$AL$2,'Resource Annual'!$A:$A,AU$4,'Resource Annual'!$J:$J,$AL11)</f>
        <v>1286.164562225342</v>
      </c>
      <c r="AV11" s="15">
        <f>SUMIFS('Resource Annual'!$O:$O,'Resource Annual'!$D:$D,$AL$2,'Resource Annual'!$A:$A,AV$4,'Resource Annual'!$J:$J,$AL11)</f>
        <v>0</v>
      </c>
      <c r="AW11" s="15">
        <f>SUMIFS('Resource Annual'!$O:$O,'Resource Annual'!$D:$D,$AL$2,'Resource Annual'!$A:$A,AW$4,'Resource Annual'!$J:$J,$AL11)</f>
        <v>0</v>
      </c>
      <c r="AX11" s="15">
        <f t="shared" si="0"/>
        <v>-622.92715454101699</v>
      </c>
      <c r="AY11" s="15">
        <f t="shared" si="1"/>
        <v>0</v>
      </c>
      <c r="AZ11" s="36">
        <f>SUMIFS('Area Annual'!$N:$N,'Area Annual'!$A:$A,$AL$2,'Area Annual'!$E:$E,$AL11,'Area Annual'!$D:$D,"KPCO")</f>
        <v>1380.15464782715</v>
      </c>
      <c r="BA11" s="36">
        <f>SUMIFS('Area Annual'!$O:$O,'Area Annual'!$A:$A,$AL$2,'Area Annual'!$E:$E,$AL11,'Area Annual'!$D:$D,"KPCO")</f>
        <v>757.22749328613304</v>
      </c>
      <c r="BC11" s="15">
        <f>SUMIFS('Resource Annual'!$L:$L,'Resource Annual'!$D:$D,$AL$2,'Resource Annual'!$B:$B,BC$4,'Resource Annual'!$J:$J,$AL11)</f>
        <v>0</v>
      </c>
      <c r="BD11" s="15">
        <f>SUMIFS('Resource Annual'!$L:$L,'Resource Annual'!$D:$D,$AL$2,'Resource Annual'!$B:$B,BD$4,'Resource Annual'!$J:$J,$AL11)</f>
        <v>780</v>
      </c>
      <c r="BE11" s="15">
        <f>SUMIFS('Resource Annual'!$L:$L,'Resource Annual'!$D:$D,$AL$2,'Resource Annual'!$B:$B,BE$4,'Resource Annual'!$J:$J,$AL11)</f>
        <v>295</v>
      </c>
      <c r="BF11" s="15">
        <f>SUMIFS('Resource Annual'!$L:$L,'Resource Annual'!$D:$D,$AL$2,'Resource Annual'!$B:$B,BF$4,'Resource Annual'!$J:$J,$AL11)</f>
        <v>0</v>
      </c>
      <c r="BG11" s="15">
        <f>SUMIFS('Resource Annual'!$L:$L,'Resource Annual'!$D:$D,$AL$2,'Resource Annual'!$B:$B,BG$4,'Resource Annual'!$J:$J,$AL11)</f>
        <v>0</v>
      </c>
      <c r="BH11" s="15">
        <f>SUMIFS('Resource Annual'!$L:$L,'Resource Annual'!$D:$D,$AL$2,'Resource Annual'!$B:$B,BH$4,'Resource Annual'!$J:$J,$AL11)</f>
        <v>0</v>
      </c>
      <c r="BI11" s="15">
        <f>SUMIFS('Resource Annual'!$L:$L,'Resource Annual'!$D:$D,$AL$2,'Resource Annual'!$B:$B,BI$4,'Resource Annual'!$J:$J,$AL11)</f>
        <v>900</v>
      </c>
      <c r="BJ11" s="15">
        <f>SUMIFS('Resource Annual'!$L:$L,'Resource Annual'!$D:$D,$AL$2,'Resource Annual'!$B:$B,BJ$4,'Resource Annual'!$J:$J,$AL11)</f>
        <v>0</v>
      </c>
      <c r="BK11" s="15">
        <f>SUMIFS('Resource Annual'!$L:$L,'Resource Annual'!$D:$D,$AL$2,'Resource Annual'!$B:$B,BK$4,'Resource Annual'!$J:$J,$AL11)</f>
        <v>0</v>
      </c>
      <c r="BL11" s="15">
        <f>SUMIFS('Resource Annual'!$L:$L,'Resource Annual'!$D:$D,$AL$2,'Resource Annual'!$B:$B,BL$4,'Resource Annual'!$J:$J,$AL11)</f>
        <v>0</v>
      </c>
      <c r="BM11" s="15">
        <f>SUMIFS('Resource Annual'!$L:$L,'Resource Annual'!$D:$D,$AL$2,'Resource Annual'!$B:$B,BM$4,'Resource Annual'!$J:$J,$AL11)</f>
        <v>400</v>
      </c>
      <c r="BN11" s="15">
        <f>SUMIFS('Resource Annual'!$L:$L,'Resource Annual'!$D:$D,$AL$2,'Resource Annual'!$B:$B,BN$4,'Resource Annual'!$J:$J,$AL11)</f>
        <v>0</v>
      </c>
      <c r="BO11" s="15">
        <f>SUMIFS('Resource Annual'!$L:$L,'Resource Annual'!$D:$D,$AL$2,'Resource Annual'!$B:$B,BO$4,'Resource Annual'!$J:$J,$AL11)</f>
        <v>0</v>
      </c>
      <c r="BQ11" s="15">
        <f>SUMIFS('Resource Annual'!$M:$M,'Resource Annual'!$D:$D,$AL$2,'Resource Annual'!$B:$B,BQ$4,'Resource Annual'!$J:$J,$AL11)</f>
        <v>0</v>
      </c>
      <c r="BR11" s="15">
        <f>SUMIFS('Resource Annual'!$M:$M,'Resource Annual'!$D:$D,$AL$2,'Resource Annual'!$B:$B,BR$4,'Resource Annual'!$J:$J,$AL11)</f>
        <v>780</v>
      </c>
      <c r="BS11" s="15">
        <f>SUMIFS('Resource Annual'!$M:$M,'Resource Annual'!$D:$D,$AL$2,'Resource Annual'!$B:$B,BS$4,'Resource Annual'!$J:$J,$AL11)</f>
        <v>295</v>
      </c>
      <c r="BT11" s="15">
        <f>SUMIFS('Resource Annual'!$M:$M,'Resource Annual'!$D:$D,$AL$2,'Resource Annual'!$B:$B,BT$4,'Resource Annual'!$J:$J,$AL11)</f>
        <v>0</v>
      </c>
      <c r="BU11" s="15">
        <f>SUMIFS('Resource Annual'!$M:$M,'Resource Annual'!$D:$D,$AL$2,'Resource Annual'!$B:$B,BU$4,'Resource Annual'!$J:$J,$AL11)</f>
        <v>0</v>
      </c>
      <c r="BV11" s="15">
        <f>SUMIFS('Resource Annual'!$M:$M,'Resource Annual'!$D:$D,$AL$2,'Resource Annual'!$B:$B,BV$4,'Resource Annual'!$J:$J,$AL11)</f>
        <v>0</v>
      </c>
      <c r="BW11" s="15">
        <f>SUMIFS('Resource Annual'!$M:$M,'Resource Annual'!$D:$D,$AL$2,'Resource Annual'!$B:$B,BW$4,'Resource Annual'!$J:$J,$AL11)</f>
        <v>396</v>
      </c>
      <c r="BX11" s="15">
        <f>SUMIFS('Resource Annual'!$M:$M,'Resource Annual'!$D:$D,$AL$2,'Resource Annual'!$B:$B,BX$4,'Resource Annual'!$J:$J,$AL11)</f>
        <v>0</v>
      </c>
      <c r="BY11" s="15">
        <f>SUMIFS('Resource Annual'!$M:$M,'Resource Annual'!$D:$D,$AL$2,'Resource Annual'!$B:$B,BY$4,'Resource Annual'!$J:$J,$AL11)</f>
        <v>0</v>
      </c>
      <c r="BZ11" s="15">
        <f>SUMIFS('Resource Annual'!$M:$M,'Resource Annual'!$D:$D,$AL$2,'Resource Annual'!$B:$B,BZ$4,'Resource Annual'!$J:$J,$AL11)</f>
        <v>0</v>
      </c>
      <c r="CA11" s="15">
        <f>SUMIFS('Resource Annual'!$M:$M,'Resource Annual'!$D:$D,$AL$2,'Resource Annual'!$B:$B,CA$4,'Resource Annual'!$J:$J,$AL11)</f>
        <v>44</v>
      </c>
      <c r="CB11" s="15">
        <f>SUMIFS('Resource Annual'!$M:$M,'Resource Annual'!$D:$D,$AL$2,'Resource Annual'!$B:$B,CB$4,'Resource Annual'!$J:$J,$AL11)</f>
        <v>0</v>
      </c>
      <c r="CC11" s="15">
        <f>SUMIFS('Resource Annual'!$M:$M,'Resource Annual'!$D:$D,$AL$2,'Resource Annual'!$B:$B,CC$4,'Resource Annual'!$J:$J,$AL11)</f>
        <v>0</v>
      </c>
      <c r="CD11" s="15">
        <f>SUMIFS('Area Annual'!F:F,'Area Annual'!E:E,AL11,'Area Annual'!A:A,$AL$2)</f>
        <v>913.59979248046898</v>
      </c>
    </row>
    <row r="12" spans="2:82" ht="16.5" x14ac:dyDescent="0.5">
      <c r="AL12">
        <v>2028</v>
      </c>
      <c r="AM12" s="15">
        <f>SUMIFS('Area Annual'!M:M,'Area Annual'!A:A,$AL$2,'Area Annual'!E:E,AL12)</f>
        <v>5561.5941162109402</v>
      </c>
      <c r="AN12" s="15">
        <f>SUMIFS('Resource Annual'!$O:$O,'Resource Annual'!$D:$D,$AL$2,'Resource Annual'!$A:$A,AN$4,'Resource Annual'!$J:$J,$AL12)</f>
        <v>0</v>
      </c>
      <c r="AO12" s="15">
        <f>SUMIFS('Resource Annual'!$O:$O,'Resource Annual'!$D:$D,$AL$2,'Resource Annual'!$A:$A,AO$4,'Resource Annual'!$J:$J,$AL12)</f>
        <v>2023.75661468506</v>
      </c>
      <c r="AP12" s="15">
        <f>SUMIFS('Resource Annual'!$O:$O,'Resource Annual'!$D:$D,$AL$2,'Resource Annual'!$A:$A,AP$4,'Resource Annual'!$J:$J,$AL12)</f>
        <v>132.266471862793</v>
      </c>
      <c r="AQ12" s="15">
        <f>SUMIFS('Resource Annual'!$O:$O,'Resource Annual'!$D:$D,$AL$2,'Resource Annual'!$A:$A,AQ$4,'Resource Annual'!$J:$J,$AL12)</f>
        <v>0</v>
      </c>
      <c r="AR12" s="15">
        <f>SUMIFS('Resource Annual'!$O:$O,'Resource Annual'!$D:$D,$AL$2,'Resource Annual'!$A:$A,AR$4,'Resource Annual'!$J:$J,$AL12)</f>
        <v>0</v>
      </c>
      <c r="AS12" s="15">
        <f>SUMIFS('Resource Annual'!$O:$O,'Resource Annual'!$D:$D,$AL$2,'Resource Annual'!$A:$A,AS$4,'Resource Annual'!$J:$J,$AL12)</f>
        <v>0</v>
      </c>
      <c r="AT12" s="15">
        <f>SUMIFS('Resource Annual'!$O:$O,'Resource Annual'!$D:$D,$AL$2,'Resource Annual'!$A:$A,AT$4,'Resource Annual'!$J:$J,$AL12)</f>
        <v>3249.71701812745</v>
      </c>
      <c r="AU12" s="15">
        <f>SUMIFS('Resource Annual'!$O:$O,'Resource Annual'!$D:$D,$AL$2,'Resource Annual'!$A:$A,AU$4,'Resource Annual'!$J:$J,$AL12)</f>
        <v>1290.9272804260261</v>
      </c>
      <c r="AV12" s="15">
        <f>SUMIFS('Resource Annual'!$O:$O,'Resource Annual'!$D:$D,$AL$2,'Resource Annual'!$A:$A,AV$4,'Resource Annual'!$J:$J,$AL12)</f>
        <v>0</v>
      </c>
      <c r="AW12" s="15">
        <f>SUMIFS('Resource Annual'!$O:$O,'Resource Annual'!$D:$D,$AL$2,'Resource Annual'!$A:$A,AW$4,'Resource Annual'!$J:$J,$AL12)</f>
        <v>0</v>
      </c>
      <c r="AX12" s="15">
        <f t="shared" si="0"/>
        <v>-1135.0734519958501</v>
      </c>
      <c r="AY12" s="15">
        <f t="shared" si="1"/>
        <v>0</v>
      </c>
      <c r="AZ12" s="36">
        <f>SUMIFS('Area Annual'!$N:$N,'Area Annual'!$A:$A,$AL$2,'Area Annual'!$E:$E,$AL12,'Area Annual'!$D:$D,"KPCO")</f>
        <v>2199.9300918579102</v>
      </c>
      <c r="BA12" s="36">
        <f>SUMIFS('Area Annual'!$O:$O,'Area Annual'!$A:$A,$AL$2,'Area Annual'!$E:$E,$AL12,'Area Annual'!$D:$D,"KPCO")</f>
        <v>1064.8566398620601</v>
      </c>
      <c r="BC12" s="15">
        <f>SUMIFS('Resource Annual'!$L:$L,'Resource Annual'!$D:$D,$AL$2,'Resource Annual'!$B:$B,BC$4,'Resource Annual'!$J:$J,$AL12)</f>
        <v>0</v>
      </c>
      <c r="BD12" s="15">
        <f>SUMIFS('Resource Annual'!$L:$L,'Resource Annual'!$D:$D,$AL$2,'Resource Annual'!$B:$B,BD$4,'Resource Annual'!$J:$J,$AL12)</f>
        <v>780</v>
      </c>
      <c r="BE12" s="15">
        <f>SUMIFS('Resource Annual'!$L:$L,'Resource Annual'!$D:$D,$AL$2,'Resource Annual'!$B:$B,BE$4,'Resource Annual'!$J:$J,$AL12)</f>
        <v>295</v>
      </c>
      <c r="BF12" s="15">
        <f>SUMIFS('Resource Annual'!$L:$L,'Resource Annual'!$D:$D,$AL$2,'Resource Annual'!$B:$B,BF$4,'Resource Annual'!$J:$J,$AL12)</f>
        <v>0</v>
      </c>
      <c r="BG12" s="15">
        <f>SUMIFS('Resource Annual'!$L:$L,'Resource Annual'!$D:$D,$AL$2,'Resource Annual'!$B:$B,BG$4,'Resource Annual'!$J:$J,$AL12)</f>
        <v>0</v>
      </c>
      <c r="BH12" s="15">
        <f>SUMIFS('Resource Annual'!$L:$L,'Resource Annual'!$D:$D,$AL$2,'Resource Annual'!$B:$B,BH$4,'Resource Annual'!$J:$J,$AL12)</f>
        <v>0</v>
      </c>
      <c r="BI12" s="15">
        <f>SUMIFS('Resource Annual'!$L:$L,'Resource Annual'!$D:$D,$AL$2,'Resource Annual'!$B:$B,BI$4,'Resource Annual'!$J:$J,$AL12)</f>
        <v>1400</v>
      </c>
      <c r="BJ12" s="15">
        <f>SUMIFS('Resource Annual'!$L:$L,'Resource Annual'!$D:$D,$AL$2,'Resource Annual'!$B:$B,BJ$4,'Resource Annual'!$J:$J,$AL12)</f>
        <v>0</v>
      </c>
      <c r="BK12" s="15">
        <f>SUMIFS('Resource Annual'!$L:$L,'Resource Annual'!$D:$D,$AL$2,'Resource Annual'!$B:$B,BK$4,'Resource Annual'!$J:$J,$AL12)</f>
        <v>0</v>
      </c>
      <c r="BL12" s="15">
        <f>SUMIFS('Resource Annual'!$L:$L,'Resource Annual'!$D:$D,$AL$2,'Resource Annual'!$B:$B,BL$4,'Resource Annual'!$J:$J,$AL12)</f>
        <v>0</v>
      </c>
      <c r="BM12" s="15">
        <f>SUMIFS('Resource Annual'!$L:$L,'Resource Annual'!$D:$D,$AL$2,'Resource Annual'!$B:$B,BM$4,'Resource Annual'!$J:$J,$AL12)</f>
        <v>400</v>
      </c>
      <c r="BN12" s="15">
        <f>SUMIFS('Resource Annual'!$L:$L,'Resource Annual'!$D:$D,$AL$2,'Resource Annual'!$B:$B,BN$4,'Resource Annual'!$J:$J,$AL12)</f>
        <v>0</v>
      </c>
      <c r="BO12" s="15">
        <f>SUMIFS('Resource Annual'!$L:$L,'Resource Annual'!$D:$D,$AL$2,'Resource Annual'!$B:$B,BO$4,'Resource Annual'!$J:$J,$AL12)</f>
        <v>0</v>
      </c>
      <c r="BQ12" s="15">
        <f>SUMIFS('Resource Annual'!$M:$M,'Resource Annual'!$D:$D,$AL$2,'Resource Annual'!$B:$B,BQ$4,'Resource Annual'!$J:$J,$AL12)</f>
        <v>0</v>
      </c>
      <c r="BR12" s="15">
        <f>SUMIFS('Resource Annual'!$M:$M,'Resource Annual'!$D:$D,$AL$2,'Resource Annual'!$B:$B,BR$4,'Resource Annual'!$J:$J,$AL12)</f>
        <v>780</v>
      </c>
      <c r="BS12" s="15">
        <f>SUMIFS('Resource Annual'!$M:$M,'Resource Annual'!$D:$D,$AL$2,'Resource Annual'!$B:$B,BS$4,'Resource Annual'!$J:$J,$AL12)</f>
        <v>295</v>
      </c>
      <c r="BT12" s="15">
        <f>SUMIFS('Resource Annual'!$M:$M,'Resource Annual'!$D:$D,$AL$2,'Resource Annual'!$B:$B,BT$4,'Resource Annual'!$J:$J,$AL12)</f>
        <v>0</v>
      </c>
      <c r="BU12" s="15">
        <f>SUMIFS('Resource Annual'!$M:$M,'Resource Annual'!$D:$D,$AL$2,'Resource Annual'!$B:$B,BU$4,'Resource Annual'!$J:$J,$AL12)</f>
        <v>0</v>
      </c>
      <c r="BV12" s="15">
        <f>SUMIFS('Resource Annual'!$M:$M,'Resource Annual'!$D:$D,$AL$2,'Resource Annual'!$B:$B,BV$4,'Resource Annual'!$J:$J,$AL12)</f>
        <v>0</v>
      </c>
      <c r="BW12" s="15">
        <f>SUMIFS('Resource Annual'!$M:$M,'Resource Annual'!$D:$D,$AL$2,'Resource Annual'!$B:$B,BW$4,'Resource Annual'!$J:$J,$AL12)</f>
        <v>596</v>
      </c>
      <c r="BX12" s="15">
        <f>SUMIFS('Resource Annual'!$M:$M,'Resource Annual'!$D:$D,$AL$2,'Resource Annual'!$B:$B,BX$4,'Resource Annual'!$J:$J,$AL12)</f>
        <v>0</v>
      </c>
      <c r="BY12" s="15">
        <f>SUMIFS('Resource Annual'!$M:$M,'Resource Annual'!$D:$D,$AL$2,'Resource Annual'!$B:$B,BY$4,'Resource Annual'!$J:$J,$AL12)</f>
        <v>0</v>
      </c>
      <c r="BZ12" s="15">
        <f>SUMIFS('Resource Annual'!$M:$M,'Resource Annual'!$D:$D,$AL$2,'Resource Annual'!$B:$B,BZ$4,'Resource Annual'!$J:$J,$AL12)</f>
        <v>0</v>
      </c>
      <c r="CA12" s="15">
        <f>SUMIFS('Resource Annual'!$M:$M,'Resource Annual'!$D:$D,$AL$2,'Resource Annual'!$B:$B,CA$4,'Resource Annual'!$J:$J,$AL12)</f>
        <v>44</v>
      </c>
      <c r="CB12" s="15">
        <f>SUMIFS('Resource Annual'!$M:$M,'Resource Annual'!$D:$D,$AL$2,'Resource Annual'!$B:$B,CB$4,'Resource Annual'!$J:$J,$AL12)</f>
        <v>0</v>
      </c>
      <c r="CC12" s="15">
        <f>SUMIFS('Resource Annual'!$M:$M,'Resource Annual'!$D:$D,$AL$2,'Resource Annual'!$B:$B,CC$4,'Resource Annual'!$J:$J,$AL12)</f>
        <v>0</v>
      </c>
      <c r="CD12" s="15">
        <f>SUMIFS('Area Annual'!F:F,'Area Annual'!E:E,AL12,'Area Annual'!A:A,$AL$2)</f>
        <v>909.01287841796898</v>
      </c>
    </row>
    <row r="13" spans="2:82" ht="16.5" x14ac:dyDescent="0.5">
      <c r="AL13">
        <v>2029</v>
      </c>
      <c r="AM13" s="15">
        <f>SUMIFS('Area Annual'!M:M,'Area Annual'!A:A,$AL$2,'Area Annual'!E:E,AL13)</f>
        <v>5561.6545104980496</v>
      </c>
      <c r="AN13" s="15">
        <f>SUMIFS('Resource Annual'!$O:$O,'Resource Annual'!$D:$D,$AL$2,'Resource Annual'!$A:$A,AN$4,'Resource Annual'!$J:$J,$AL13)</f>
        <v>0</v>
      </c>
      <c r="AO13" s="15">
        <f>SUMIFS('Resource Annual'!$O:$O,'Resource Annual'!$D:$D,$AL$2,'Resource Annual'!$A:$A,AO$4,'Resource Annual'!$J:$J,$AL13)</f>
        <v>0</v>
      </c>
      <c r="AP13" s="15">
        <f>SUMIFS('Resource Annual'!$O:$O,'Resource Annual'!$D:$D,$AL$2,'Resource Annual'!$A:$A,AP$4,'Resource Annual'!$J:$J,$AL13)</f>
        <v>155.36296081543</v>
      </c>
      <c r="AQ13" s="15">
        <f>SUMIFS('Resource Annual'!$O:$O,'Resource Annual'!$D:$D,$AL$2,'Resource Annual'!$A:$A,AQ$4,'Resource Annual'!$J:$J,$AL13)</f>
        <v>0</v>
      </c>
      <c r="AR13" s="15">
        <f>SUMIFS('Resource Annual'!$O:$O,'Resource Annual'!$D:$D,$AL$2,'Resource Annual'!$A:$A,AR$4,'Resource Annual'!$J:$J,$AL13)</f>
        <v>0</v>
      </c>
      <c r="AS13" s="15">
        <f>SUMIFS('Resource Annual'!$O:$O,'Resource Annual'!$D:$D,$AL$2,'Resource Annual'!$A:$A,AS$4,'Resource Annual'!$J:$J,$AL13)</f>
        <v>0</v>
      </c>
      <c r="AT13" s="15">
        <f>SUMIFS('Resource Annual'!$O:$O,'Resource Annual'!$D:$D,$AL$2,'Resource Annual'!$A:$A,AT$4,'Resource Annual'!$J:$J,$AL13)</f>
        <v>4082.0633316040039</v>
      </c>
      <c r="AU13" s="15">
        <f>SUMIFS('Resource Annual'!$O:$O,'Resource Annual'!$D:$D,$AL$2,'Resource Annual'!$A:$A,AU$4,'Resource Annual'!$J:$J,$AL13)</f>
        <v>1276.607975006104</v>
      </c>
      <c r="AV13" s="15">
        <f>SUMIFS('Resource Annual'!$O:$O,'Resource Annual'!$D:$D,$AL$2,'Resource Annual'!$A:$A,AV$4,'Resource Annual'!$J:$J,$AL13)</f>
        <v>0</v>
      </c>
      <c r="AW13" s="15">
        <f>SUMIFS('Resource Annual'!$O:$O,'Resource Annual'!$D:$D,$AL$2,'Resource Annual'!$A:$A,AW$4,'Resource Annual'!$J:$J,$AL13)</f>
        <v>0</v>
      </c>
      <c r="AX13" s="15">
        <f t="shared" si="0"/>
        <v>47.619727849959872</v>
      </c>
      <c r="AY13" s="15">
        <f t="shared" si="1"/>
        <v>47.619727849959872</v>
      </c>
      <c r="AZ13" s="36">
        <f>SUMIFS('Area Annual'!$N:$N,'Area Annual'!$A:$A,$AL$2,'Area Annual'!$E:$E,$AL13,'Area Annual'!$D:$D,"KPCO")</f>
        <v>2124.5033874511701</v>
      </c>
      <c r="BA13" s="36">
        <f>SUMIFS('Area Annual'!$O:$O,'Area Annual'!$A:$A,$AL$2,'Area Annual'!$E:$E,$AL13,'Area Annual'!$D:$D,"KPCO")</f>
        <v>2172.1231153011299</v>
      </c>
      <c r="BC13" s="15">
        <f>SUMIFS('Resource Annual'!$L:$L,'Resource Annual'!$D:$D,$AL$2,'Resource Annual'!$B:$B,BC$4,'Resource Annual'!$J:$J,$AL13)</f>
        <v>0</v>
      </c>
      <c r="BD13" s="15">
        <f>SUMIFS('Resource Annual'!$L:$L,'Resource Annual'!$D:$D,$AL$2,'Resource Annual'!$B:$B,BD$4,'Resource Annual'!$J:$J,$AL13)</f>
        <v>0</v>
      </c>
      <c r="BE13" s="15">
        <f>SUMIFS('Resource Annual'!$L:$L,'Resource Annual'!$D:$D,$AL$2,'Resource Annual'!$B:$B,BE$4,'Resource Annual'!$J:$J,$AL13)</f>
        <v>295</v>
      </c>
      <c r="BF13" s="15">
        <f>SUMIFS('Resource Annual'!$L:$L,'Resource Annual'!$D:$D,$AL$2,'Resource Annual'!$B:$B,BF$4,'Resource Annual'!$J:$J,$AL13)</f>
        <v>0</v>
      </c>
      <c r="BG13" s="15">
        <f>SUMIFS('Resource Annual'!$L:$L,'Resource Annual'!$D:$D,$AL$2,'Resource Annual'!$B:$B,BG$4,'Resource Annual'!$J:$J,$AL13)</f>
        <v>0</v>
      </c>
      <c r="BH13" s="15">
        <f>SUMIFS('Resource Annual'!$L:$L,'Resource Annual'!$D:$D,$AL$2,'Resource Annual'!$B:$B,BH$4,'Resource Annual'!$J:$J,$AL13)</f>
        <v>0</v>
      </c>
      <c r="BI13" s="15">
        <f>SUMIFS('Resource Annual'!$L:$L,'Resource Annual'!$D:$D,$AL$2,'Resource Annual'!$B:$B,BI$4,'Resource Annual'!$J:$J,$AL13)</f>
        <v>1800</v>
      </c>
      <c r="BJ13" s="15">
        <f>SUMIFS('Resource Annual'!$L:$L,'Resource Annual'!$D:$D,$AL$2,'Resource Annual'!$B:$B,BJ$4,'Resource Annual'!$J:$J,$AL13)</f>
        <v>0</v>
      </c>
      <c r="BK13" s="15">
        <f>SUMIFS('Resource Annual'!$L:$L,'Resource Annual'!$D:$D,$AL$2,'Resource Annual'!$B:$B,BK$4,'Resource Annual'!$J:$J,$AL13)</f>
        <v>0</v>
      </c>
      <c r="BL13" s="15">
        <f>SUMIFS('Resource Annual'!$L:$L,'Resource Annual'!$D:$D,$AL$2,'Resource Annual'!$B:$B,BL$4,'Resource Annual'!$J:$J,$AL13)</f>
        <v>0</v>
      </c>
      <c r="BM13" s="15">
        <f>SUMIFS('Resource Annual'!$L:$L,'Resource Annual'!$D:$D,$AL$2,'Resource Annual'!$B:$B,BM$4,'Resource Annual'!$J:$J,$AL13)</f>
        <v>400</v>
      </c>
      <c r="BN13" s="15">
        <f>SUMIFS('Resource Annual'!$L:$L,'Resource Annual'!$D:$D,$AL$2,'Resource Annual'!$B:$B,BN$4,'Resource Annual'!$J:$J,$AL13)</f>
        <v>0</v>
      </c>
      <c r="BO13" s="15">
        <f>SUMIFS('Resource Annual'!$L:$L,'Resource Annual'!$D:$D,$AL$2,'Resource Annual'!$B:$B,BO$4,'Resource Annual'!$J:$J,$AL13)</f>
        <v>0</v>
      </c>
      <c r="BQ13" s="15">
        <f>SUMIFS('Resource Annual'!$M:$M,'Resource Annual'!$D:$D,$AL$2,'Resource Annual'!$B:$B,BQ$4,'Resource Annual'!$J:$J,$AL13)</f>
        <v>0</v>
      </c>
      <c r="BR13" s="15">
        <f>SUMIFS('Resource Annual'!$M:$M,'Resource Annual'!$D:$D,$AL$2,'Resource Annual'!$B:$B,BR$4,'Resource Annual'!$J:$J,$AL13)</f>
        <v>0</v>
      </c>
      <c r="BS13" s="15">
        <f>SUMIFS('Resource Annual'!$M:$M,'Resource Annual'!$D:$D,$AL$2,'Resource Annual'!$B:$B,BS$4,'Resource Annual'!$J:$J,$AL13)</f>
        <v>295</v>
      </c>
      <c r="BT13" s="15">
        <f>SUMIFS('Resource Annual'!$M:$M,'Resource Annual'!$D:$D,$AL$2,'Resource Annual'!$B:$B,BT$4,'Resource Annual'!$J:$J,$AL13)</f>
        <v>0</v>
      </c>
      <c r="BU13" s="15">
        <f>SUMIFS('Resource Annual'!$M:$M,'Resource Annual'!$D:$D,$AL$2,'Resource Annual'!$B:$B,BU$4,'Resource Annual'!$J:$J,$AL13)</f>
        <v>0</v>
      </c>
      <c r="BV13" s="15">
        <f>SUMIFS('Resource Annual'!$M:$M,'Resource Annual'!$D:$D,$AL$2,'Resource Annual'!$B:$B,BV$4,'Resource Annual'!$J:$J,$AL13)</f>
        <v>0</v>
      </c>
      <c r="BW13" s="15">
        <f>SUMIFS('Resource Annual'!$M:$M,'Resource Annual'!$D:$D,$AL$2,'Resource Annual'!$B:$B,BW$4,'Resource Annual'!$J:$J,$AL13)</f>
        <v>756</v>
      </c>
      <c r="BX13" s="15">
        <f>SUMIFS('Resource Annual'!$M:$M,'Resource Annual'!$D:$D,$AL$2,'Resource Annual'!$B:$B,BX$4,'Resource Annual'!$J:$J,$AL13)</f>
        <v>0</v>
      </c>
      <c r="BY13" s="15">
        <f>SUMIFS('Resource Annual'!$M:$M,'Resource Annual'!$D:$D,$AL$2,'Resource Annual'!$B:$B,BY$4,'Resource Annual'!$J:$J,$AL13)</f>
        <v>0</v>
      </c>
      <c r="BZ13" s="15">
        <f>SUMIFS('Resource Annual'!$M:$M,'Resource Annual'!$D:$D,$AL$2,'Resource Annual'!$B:$B,BZ$4,'Resource Annual'!$J:$J,$AL13)</f>
        <v>0</v>
      </c>
      <c r="CA13" s="15">
        <f>SUMIFS('Resource Annual'!$M:$M,'Resource Annual'!$D:$D,$AL$2,'Resource Annual'!$B:$B,CA$4,'Resource Annual'!$J:$J,$AL13)</f>
        <v>44</v>
      </c>
      <c r="CB13" s="15">
        <f>SUMIFS('Resource Annual'!$M:$M,'Resource Annual'!$D:$D,$AL$2,'Resource Annual'!$B:$B,CB$4,'Resource Annual'!$J:$J,$AL13)</f>
        <v>0</v>
      </c>
      <c r="CC13" s="15">
        <f>SUMIFS('Resource Annual'!$M:$M,'Resource Annual'!$D:$D,$AL$2,'Resource Annual'!$B:$B,CC$4,'Resource Annual'!$J:$J,$AL13)</f>
        <v>0</v>
      </c>
      <c r="CD13" s="15">
        <f>SUMIFS('Area Annual'!F:F,'Area Annual'!E:E,AL13,'Area Annual'!A:A,$AL$2)</f>
        <v>908.85540771484398</v>
      </c>
    </row>
    <row r="14" spans="2:82" ht="16.5" x14ac:dyDescent="0.5">
      <c r="AL14">
        <v>2030</v>
      </c>
      <c r="AM14" s="15">
        <f>SUMIFS('Area Annual'!M:M,'Area Annual'!A:A,$AL$2,'Area Annual'!E:E,AL14)</f>
        <v>5556.1241149902298</v>
      </c>
      <c r="AN14" s="15">
        <f>SUMIFS('Resource Annual'!$O:$O,'Resource Annual'!$D:$D,$AL$2,'Resource Annual'!$A:$A,AN$4,'Resource Annual'!$J:$J,$AL14)</f>
        <v>0</v>
      </c>
      <c r="AO14" s="15">
        <f>SUMIFS('Resource Annual'!$O:$O,'Resource Annual'!$D:$D,$AL$2,'Resource Annual'!$A:$A,AO$4,'Resource Annual'!$J:$J,$AL14)</f>
        <v>0</v>
      </c>
      <c r="AP14" s="15">
        <f>SUMIFS('Resource Annual'!$O:$O,'Resource Annual'!$D:$D,$AL$2,'Resource Annual'!$A:$A,AP$4,'Resource Annual'!$J:$J,$AL14)</f>
        <v>154.45680236816401</v>
      </c>
      <c r="AQ14" s="15">
        <f>SUMIFS('Resource Annual'!$O:$O,'Resource Annual'!$D:$D,$AL$2,'Resource Annual'!$A:$A,AQ$4,'Resource Annual'!$J:$J,$AL14)</f>
        <v>0</v>
      </c>
      <c r="AR14" s="15">
        <f>SUMIFS('Resource Annual'!$O:$O,'Resource Annual'!$D:$D,$AL$2,'Resource Annual'!$A:$A,AR$4,'Resource Annual'!$J:$J,$AL14)</f>
        <v>0</v>
      </c>
      <c r="AS14" s="15">
        <f>SUMIFS('Resource Annual'!$O:$O,'Resource Annual'!$D:$D,$AL$2,'Resource Annual'!$A:$A,AS$4,'Resource Annual'!$J:$J,$AL14)</f>
        <v>0</v>
      </c>
      <c r="AT14" s="15">
        <f>SUMIFS('Resource Annual'!$O:$O,'Resource Annual'!$D:$D,$AL$2,'Resource Annual'!$A:$A,AT$4,'Resource Annual'!$J:$J,$AL14)</f>
        <v>4082.6331787109398</v>
      </c>
      <c r="AU14" s="15">
        <f>SUMIFS('Resource Annual'!$O:$O,'Resource Annual'!$D:$D,$AL$2,'Resource Annual'!$A:$A,AU$4,'Resource Annual'!$J:$J,$AL14)</f>
        <v>1279.2366714477539</v>
      </c>
      <c r="AV14" s="15">
        <f>SUMIFS('Resource Annual'!$O:$O,'Resource Annual'!$D:$D,$AL$2,'Resource Annual'!$A:$A,AV$4,'Resource Annual'!$J:$J,$AL14)</f>
        <v>0</v>
      </c>
      <c r="AW14" s="15">
        <f>SUMIFS('Resource Annual'!$O:$O,'Resource Annual'!$D:$D,$AL$2,'Resource Annual'!$A:$A,AW$4,'Resource Annual'!$J:$J,$AL14)</f>
        <v>0</v>
      </c>
      <c r="AX14" s="15">
        <f t="shared" si="0"/>
        <v>39.797203779220126</v>
      </c>
      <c r="AY14" s="15">
        <f t="shared" si="1"/>
        <v>39.797203779220126</v>
      </c>
      <c r="AZ14" s="36">
        <f>SUMIFS('Area Annual'!$N:$N,'Area Annual'!$A:$A,$AL$2,'Area Annual'!$E:$E,$AL14,'Area Annual'!$D:$D,"KPCO")</f>
        <v>2134.8892745971698</v>
      </c>
      <c r="BA14" s="36">
        <f>SUMIFS('Area Annual'!$O:$O,'Area Annual'!$A:$A,$AL$2,'Area Annual'!$E:$E,$AL14,'Area Annual'!$D:$D,"KPCO")</f>
        <v>2174.6864783763899</v>
      </c>
      <c r="BC14" s="15">
        <f>SUMIFS('Resource Annual'!$L:$L,'Resource Annual'!$D:$D,$AL$2,'Resource Annual'!$B:$B,BC$4,'Resource Annual'!$J:$J,$AL14)</f>
        <v>0</v>
      </c>
      <c r="BD14" s="15">
        <f>SUMIFS('Resource Annual'!$L:$L,'Resource Annual'!$D:$D,$AL$2,'Resource Annual'!$B:$B,BD$4,'Resource Annual'!$J:$J,$AL14)</f>
        <v>0</v>
      </c>
      <c r="BE14" s="15">
        <f>SUMIFS('Resource Annual'!$L:$L,'Resource Annual'!$D:$D,$AL$2,'Resource Annual'!$B:$B,BE$4,'Resource Annual'!$J:$J,$AL14)</f>
        <v>295</v>
      </c>
      <c r="BF14" s="15">
        <f>SUMIFS('Resource Annual'!$L:$L,'Resource Annual'!$D:$D,$AL$2,'Resource Annual'!$B:$B,BF$4,'Resource Annual'!$J:$J,$AL14)</f>
        <v>0</v>
      </c>
      <c r="BG14" s="15">
        <f>SUMIFS('Resource Annual'!$L:$L,'Resource Annual'!$D:$D,$AL$2,'Resource Annual'!$B:$B,BG$4,'Resource Annual'!$J:$J,$AL14)</f>
        <v>0</v>
      </c>
      <c r="BH14" s="15">
        <f>SUMIFS('Resource Annual'!$L:$L,'Resource Annual'!$D:$D,$AL$2,'Resource Annual'!$B:$B,BH$4,'Resource Annual'!$J:$J,$AL14)</f>
        <v>0</v>
      </c>
      <c r="BI14" s="15">
        <f>SUMIFS('Resource Annual'!$L:$L,'Resource Annual'!$D:$D,$AL$2,'Resource Annual'!$B:$B,BI$4,'Resource Annual'!$J:$J,$AL14)</f>
        <v>1800</v>
      </c>
      <c r="BJ14" s="15">
        <f>SUMIFS('Resource Annual'!$L:$L,'Resource Annual'!$D:$D,$AL$2,'Resource Annual'!$B:$B,BJ$4,'Resource Annual'!$J:$J,$AL14)</f>
        <v>0</v>
      </c>
      <c r="BK14" s="15">
        <f>SUMIFS('Resource Annual'!$L:$L,'Resource Annual'!$D:$D,$AL$2,'Resource Annual'!$B:$B,BK$4,'Resource Annual'!$J:$J,$AL14)</f>
        <v>0</v>
      </c>
      <c r="BL14" s="15">
        <f>SUMIFS('Resource Annual'!$L:$L,'Resource Annual'!$D:$D,$AL$2,'Resource Annual'!$B:$B,BL$4,'Resource Annual'!$J:$J,$AL14)</f>
        <v>0</v>
      </c>
      <c r="BM14" s="15">
        <f>SUMIFS('Resource Annual'!$L:$L,'Resource Annual'!$D:$D,$AL$2,'Resource Annual'!$B:$B,BM$4,'Resource Annual'!$J:$J,$AL14)</f>
        <v>400</v>
      </c>
      <c r="BN14" s="15">
        <f>SUMIFS('Resource Annual'!$L:$L,'Resource Annual'!$D:$D,$AL$2,'Resource Annual'!$B:$B,BN$4,'Resource Annual'!$J:$J,$AL14)</f>
        <v>0</v>
      </c>
      <c r="BO14" s="15">
        <f>SUMIFS('Resource Annual'!$L:$L,'Resource Annual'!$D:$D,$AL$2,'Resource Annual'!$B:$B,BO$4,'Resource Annual'!$J:$J,$AL14)</f>
        <v>0</v>
      </c>
      <c r="BQ14" s="15">
        <f>SUMIFS('Resource Annual'!$M:$M,'Resource Annual'!$D:$D,$AL$2,'Resource Annual'!$B:$B,BQ$4,'Resource Annual'!$J:$J,$AL14)</f>
        <v>0</v>
      </c>
      <c r="BR14" s="15">
        <f>SUMIFS('Resource Annual'!$M:$M,'Resource Annual'!$D:$D,$AL$2,'Resource Annual'!$B:$B,BR$4,'Resource Annual'!$J:$J,$AL14)</f>
        <v>0</v>
      </c>
      <c r="BS14" s="15">
        <f>SUMIFS('Resource Annual'!$M:$M,'Resource Annual'!$D:$D,$AL$2,'Resource Annual'!$B:$B,BS$4,'Resource Annual'!$J:$J,$AL14)</f>
        <v>295</v>
      </c>
      <c r="BT14" s="15">
        <f>SUMIFS('Resource Annual'!$M:$M,'Resource Annual'!$D:$D,$AL$2,'Resource Annual'!$B:$B,BT$4,'Resource Annual'!$J:$J,$AL14)</f>
        <v>0</v>
      </c>
      <c r="BU14" s="15">
        <f>SUMIFS('Resource Annual'!$M:$M,'Resource Annual'!$D:$D,$AL$2,'Resource Annual'!$B:$B,BU$4,'Resource Annual'!$J:$J,$AL14)</f>
        <v>0</v>
      </c>
      <c r="BV14" s="15">
        <f>SUMIFS('Resource Annual'!$M:$M,'Resource Annual'!$D:$D,$AL$2,'Resource Annual'!$B:$B,BV$4,'Resource Annual'!$J:$J,$AL14)</f>
        <v>0</v>
      </c>
      <c r="BW14" s="15">
        <f>SUMIFS('Resource Annual'!$M:$M,'Resource Annual'!$D:$D,$AL$2,'Resource Annual'!$B:$B,BW$4,'Resource Annual'!$J:$J,$AL14)</f>
        <v>756</v>
      </c>
      <c r="BX14" s="15">
        <f>SUMIFS('Resource Annual'!$M:$M,'Resource Annual'!$D:$D,$AL$2,'Resource Annual'!$B:$B,BX$4,'Resource Annual'!$J:$J,$AL14)</f>
        <v>0</v>
      </c>
      <c r="BY14" s="15">
        <f>SUMIFS('Resource Annual'!$M:$M,'Resource Annual'!$D:$D,$AL$2,'Resource Annual'!$B:$B,BY$4,'Resource Annual'!$J:$J,$AL14)</f>
        <v>0</v>
      </c>
      <c r="BZ14" s="15">
        <f>SUMIFS('Resource Annual'!$M:$M,'Resource Annual'!$D:$D,$AL$2,'Resource Annual'!$B:$B,BZ$4,'Resource Annual'!$J:$J,$AL14)</f>
        <v>0</v>
      </c>
      <c r="CA14" s="15">
        <f>SUMIFS('Resource Annual'!$M:$M,'Resource Annual'!$D:$D,$AL$2,'Resource Annual'!$B:$B,CA$4,'Resource Annual'!$J:$J,$AL14)</f>
        <v>44</v>
      </c>
      <c r="CB14" s="15">
        <f>SUMIFS('Resource Annual'!$M:$M,'Resource Annual'!$D:$D,$AL$2,'Resource Annual'!$B:$B,CB$4,'Resource Annual'!$J:$J,$AL14)</f>
        <v>0</v>
      </c>
      <c r="CC14" s="15">
        <f>SUMIFS('Resource Annual'!$M:$M,'Resource Annual'!$D:$D,$AL$2,'Resource Annual'!$B:$B,CC$4,'Resource Annual'!$J:$J,$AL14)</f>
        <v>0</v>
      </c>
      <c r="CD14" s="15">
        <f>SUMIFS('Area Annual'!F:F,'Area Annual'!E:E,AL14,'Area Annual'!A:A,$AL$2)</f>
        <v>906.40472412109398</v>
      </c>
    </row>
    <row r="15" spans="2:82" ht="16.5" x14ac:dyDescent="0.5">
      <c r="AL15">
        <v>2031</v>
      </c>
      <c r="AM15" s="15">
        <f>SUMIFS('Area Annual'!M:M,'Area Annual'!A:A,$AL$2,'Area Annual'!E:E,AL15)</f>
        <v>5552.4999084472702</v>
      </c>
      <c r="AN15" s="15">
        <f>SUMIFS('Resource Annual'!$O:$O,'Resource Annual'!$D:$D,$AL$2,'Resource Annual'!$A:$A,AN$4,'Resource Annual'!$J:$J,$AL15)</f>
        <v>0</v>
      </c>
      <c r="AO15" s="15">
        <f>SUMIFS('Resource Annual'!$O:$O,'Resource Annual'!$D:$D,$AL$2,'Resource Annual'!$A:$A,AO$4,'Resource Annual'!$J:$J,$AL15)</f>
        <v>0</v>
      </c>
      <c r="AP15" s="15">
        <f>SUMIFS('Resource Annual'!$O:$O,'Resource Annual'!$D:$D,$AL$2,'Resource Annual'!$A:$A,AP$4,'Resource Annual'!$J:$J,$AL15)</f>
        <v>52.760515213012702</v>
      </c>
      <c r="AQ15" s="15">
        <f>SUMIFS('Resource Annual'!$O:$O,'Resource Annual'!$D:$D,$AL$2,'Resource Annual'!$A:$A,AQ$4,'Resource Annual'!$J:$J,$AL15)</f>
        <v>0</v>
      </c>
      <c r="AR15" s="15">
        <f>SUMIFS('Resource Annual'!$O:$O,'Resource Annual'!$D:$D,$AL$2,'Resource Annual'!$A:$A,AR$4,'Resource Annual'!$J:$J,$AL15)</f>
        <v>0</v>
      </c>
      <c r="AS15" s="15">
        <f>SUMIFS('Resource Annual'!$O:$O,'Resource Annual'!$D:$D,$AL$2,'Resource Annual'!$A:$A,AS$4,'Resource Annual'!$J:$J,$AL15)</f>
        <v>0</v>
      </c>
      <c r="AT15" s="15">
        <f>SUMIFS('Resource Annual'!$O:$O,'Resource Annual'!$D:$D,$AL$2,'Resource Annual'!$A:$A,AT$4,'Resource Annual'!$J:$J,$AL15)</f>
        <v>4394.7279052734402</v>
      </c>
      <c r="AU15" s="15">
        <f>SUMIFS('Resource Annual'!$O:$O,'Resource Annual'!$D:$D,$AL$2,'Resource Annual'!$A:$A,AU$4,'Resource Annual'!$J:$J,$AL15)</f>
        <v>1269.5654335021979</v>
      </c>
      <c r="AV15" s="15">
        <f>SUMIFS('Resource Annual'!$O:$O,'Resource Annual'!$D:$D,$AL$2,'Resource Annual'!$A:$A,AV$4,'Resource Annual'!$J:$J,$AL15)</f>
        <v>0</v>
      </c>
      <c r="AW15" s="15">
        <f>SUMIFS('Resource Annual'!$O:$O,'Resource Annual'!$D:$D,$AL$2,'Resource Annual'!$A:$A,AW$4,'Resource Annual'!$J:$J,$AL15)</f>
        <v>0</v>
      </c>
      <c r="AX15" s="15">
        <f t="shared" si="0"/>
        <v>-164.55387210845993</v>
      </c>
      <c r="AY15" s="15">
        <f t="shared" si="1"/>
        <v>0</v>
      </c>
      <c r="AZ15" s="36">
        <f>SUMIFS('Area Annual'!$N:$N,'Area Annual'!$A:$A,$AL$2,'Area Annual'!$E:$E,$AL15,'Area Annual'!$D:$D,"KPCO")</f>
        <v>2339.0036315918001</v>
      </c>
      <c r="BA15" s="36">
        <f>SUMIFS('Area Annual'!$O:$O,'Area Annual'!$A:$A,$AL$2,'Area Annual'!$E:$E,$AL15,'Area Annual'!$D:$D,"KPCO")</f>
        <v>2174.4497594833401</v>
      </c>
      <c r="BC15" s="15">
        <f>SUMIFS('Resource Annual'!$L:$L,'Resource Annual'!$D:$D,$AL$2,'Resource Annual'!$B:$B,BC$4,'Resource Annual'!$J:$J,$AL15)</f>
        <v>0</v>
      </c>
      <c r="BD15" s="15">
        <f>SUMIFS('Resource Annual'!$L:$L,'Resource Annual'!$D:$D,$AL$2,'Resource Annual'!$B:$B,BD$4,'Resource Annual'!$J:$J,$AL15)</f>
        <v>0</v>
      </c>
      <c r="BE15" s="15">
        <f>SUMIFS('Resource Annual'!$L:$L,'Resource Annual'!$D:$D,$AL$2,'Resource Annual'!$B:$B,BE$4,'Resource Annual'!$J:$J,$AL15)</f>
        <v>125</v>
      </c>
      <c r="BF15" s="15">
        <f>SUMIFS('Resource Annual'!$L:$L,'Resource Annual'!$D:$D,$AL$2,'Resource Annual'!$B:$B,BF$4,'Resource Annual'!$J:$J,$AL15)</f>
        <v>0</v>
      </c>
      <c r="BG15" s="15">
        <f>SUMIFS('Resource Annual'!$L:$L,'Resource Annual'!$D:$D,$AL$2,'Resource Annual'!$B:$B,BG$4,'Resource Annual'!$J:$J,$AL15)</f>
        <v>0</v>
      </c>
      <c r="BH15" s="15">
        <f>SUMIFS('Resource Annual'!$L:$L,'Resource Annual'!$D:$D,$AL$2,'Resource Annual'!$B:$B,BH$4,'Resource Annual'!$J:$J,$AL15)</f>
        <v>0</v>
      </c>
      <c r="BI15" s="15">
        <f>SUMIFS('Resource Annual'!$L:$L,'Resource Annual'!$D:$D,$AL$2,'Resource Annual'!$B:$B,BI$4,'Resource Annual'!$J:$J,$AL15)</f>
        <v>2040</v>
      </c>
      <c r="BJ15" s="15">
        <f>SUMIFS('Resource Annual'!$L:$L,'Resource Annual'!$D:$D,$AL$2,'Resource Annual'!$B:$B,BJ$4,'Resource Annual'!$J:$J,$AL15)</f>
        <v>0</v>
      </c>
      <c r="BK15" s="15">
        <f>SUMIFS('Resource Annual'!$L:$L,'Resource Annual'!$D:$D,$AL$2,'Resource Annual'!$B:$B,BK$4,'Resource Annual'!$J:$J,$AL15)</f>
        <v>0</v>
      </c>
      <c r="BL15" s="15">
        <f>SUMIFS('Resource Annual'!$L:$L,'Resource Annual'!$D:$D,$AL$2,'Resource Annual'!$B:$B,BL$4,'Resource Annual'!$J:$J,$AL15)</f>
        <v>0</v>
      </c>
      <c r="BM15" s="15">
        <f>SUMIFS('Resource Annual'!$L:$L,'Resource Annual'!$D:$D,$AL$2,'Resource Annual'!$B:$B,BM$4,'Resource Annual'!$J:$J,$AL15)</f>
        <v>400</v>
      </c>
      <c r="BN15" s="15">
        <f>SUMIFS('Resource Annual'!$L:$L,'Resource Annual'!$D:$D,$AL$2,'Resource Annual'!$B:$B,BN$4,'Resource Annual'!$J:$J,$AL15)</f>
        <v>0</v>
      </c>
      <c r="BO15" s="15">
        <f>SUMIFS('Resource Annual'!$L:$L,'Resource Annual'!$D:$D,$AL$2,'Resource Annual'!$B:$B,BO$4,'Resource Annual'!$J:$J,$AL15)</f>
        <v>50</v>
      </c>
      <c r="BQ15" s="15">
        <f>SUMIFS('Resource Annual'!$M:$M,'Resource Annual'!$D:$D,$AL$2,'Resource Annual'!$B:$B,BQ$4,'Resource Annual'!$J:$J,$AL15)</f>
        <v>0</v>
      </c>
      <c r="BR15" s="15">
        <f>SUMIFS('Resource Annual'!$M:$M,'Resource Annual'!$D:$D,$AL$2,'Resource Annual'!$B:$B,BR$4,'Resource Annual'!$J:$J,$AL15)</f>
        <v>0</v>
      </c>
      <c r="BS15" s="15">
        <f>SUMIFS('Resource Annual'!$M:$M,'Resource Annual'!$D:$D,$AL$2,'Resource Annual'!$B:$B,BS$4,'Resource Annual'!$J:$J,$AL15)</f>
        <v>125</v>
      </c>
      <c r="BT15" s="15">
        <f>SUMIFS('Resource Annual'!$M:$M,'Resource Annual'!$D:$D,$AL$2,'Resource Annual'!$B:$B,BT$4,'Resource Annual'!$J:$J,$AL15)</f>
        <v>0</v>
      </c>
      <c r="BU15" s="15">
        <f>SUMIFS('Resource Annual'!$M:$M,'Resource Annual'!$D:$D,$AL$2,'Resource Annual'!$B:$B,BU$4,'Resource Annual'!$J:$J,$AL15)</f>
        <v>0</v>
      </c>
      <c r="BV15" s="15">
        <f>SUMIFS('Resource Annual'!$M:$M,'Resource Annual'!$D:$D,$AL$2,'Resource Annual'!$B:$B,BV$4,'Resource Annual'!$J:$J,$AL15)</f>
        <v>0</v>
      </c>
      <c r="BW15" s="15">
        <f>SUMIFS('Resource Annual'!$M:$M,'Resource Annual'!$D:$D,$AL$2,'Resource Annual'!$B:$B,BW$4,'Resource Annual'!$J:$J,$AL15)</f>
        <v>820.80000305175781</v>
      </c>
      <c r="BX15" s="15">
        <f>SUMIFS('Resource Annual'!$M:$M,'Resource Annual'!$D:$D,$AL$2,'Resource Annual'!$B:$B,BX$4,'Resource Annual'!$J:$J,$AL15)</f>
        <v>0</v>
      </c>
      <c r="BY15" s="15">
        <f>SUMIFS('Resource Annual'!$M:$M,'Resource Annual'!$D:$D,$AL$2,'Resource Annual'!$B:$B,BY$4,'Resource Annual'!$J:$J,$AL15)</f>
        <v>0</v>
      </c>
      <c r="BZ15" s="15">
        <f>SUMIFS('Resource Annual'!$M:$M,'Resource Annual'!$D:$D,$AL$2,'Resource Annual'!$B:$B,BZ$4,'Resource Annual'!$J:$J,$AL15)</f>
        <v>0</v>
      </c>
      <c r="CA15" s="15">
        <f>SUMIFS('Resource Annual'!$M:$M,'Resource Annual'!$D:$D,$AL$2,'Resource Annual'!$B:$B,CA$4,'Resource Annual'!$J:$J,$AL15)</f>
        <v>44</v>
      </c>
      <c r="CB15" s="15">
        <f>SUMIFS('Resource Annual'!$M:$M,'Resource Annual'!$D:$D,$AL$2,'Resource Annual'!$B:$B,CB$4,'Resource Annual'!$J:$J,$AL15)</f>
        <v>0</v>
      </c>
      <c r="CC15" s="15">
        <f>SUMIFS('Resource Annual'!$M:$M,'Resource Annual'!$D:$D,$AL$2,'Resource Annual'!$B:$B,CC$4,'Resource Annual'!$J:$J,$AL15)</f>
        <v>50</v>
      </c>
      <c r="CD15" s="15">
        <f>SUMIFS('Area Annual'!F:F,'Area Annual'!E:E,AL15,'Area Annual'!A:A,$AL$2)</f>
        <v>904.41607666015602</v>
      </c>
    </row>
    <row r="16" spans="2:82" ht="16.5" x14ac:dyDescent="0.5">
      <c r="AL16">
        <v>2032</v>
      </c>
      <c r="AM16" s="15">
        <f>SUMIFS('Area Annual'!M:M,'Area Annual'!A:A,$AL$2,'Area Annual'!E:E,AL16)</f>
        <v>5553.5268859863299</v>
      </c>
      <c r="AN16" s="15">
        <f>SUMIFS('Resource Annual'!$O:$O,'Resource Annual'!$D:$D,$AL$2,'Resource Annual'!$A:$A,AN$4,'Resource Annual'!$J:$J,$AL16)</f>
        <v>0</v>
      </c>
      <c r="AO16" s="15">
        <f>SUMIFS('Resource Annual'!$O:$O,'Resource Annual'!$D:$D,$AL$2,'Resource Annual'!$A:$A,AO$4,'Resource Annual'!$J:$J,$AL16)</f>
        <v>0</v>
      </c>
      <c r="AP16" s="15">
        <f>SUMIFS('Resource Annual'!$O:$O,'Resource Annual'!$D:$D,$AL$2,'Resource Annual'!$A:$A,AP$4,'Resource Annual'!$J:$J,$AL16)</f>
        <v>27.176755905151399</v>
      </c>
      <c r="AQ16" s="15">
        <f>SUMIFS('Resource Annual'!$O:$O,'Resource Annual'!$D:$D,$AL$2,'Resource Annual'!$A:$A,AQ$4,'Resource Annual'!$J:$J,$AL16)</f>
        <v>0</v>
      </c>
      <c r="AR16" s="15">
        <f>SUMIFS('Resource Annual'!$O:$O,'Resource Annual'!$D:$D,$AL$2,'Resource Annual'!$A:$A,AR$4,'Resource Annual'!$J:$J,$AL16)</f>
        <v>0</v>
      </c>
      <c r="AS16" s="15">
        <f>SUMIFS('Resource Annual'!$O:$O,'Resource Annual'!$D:$D,$AL$2,'Resource Annual'!$A:$A,AS$4,'Resource Annual'!$J:$J,$AL16)</f>
        <v>0</v>
      </c>
      <c r="AT16" s="15">
        <f>SUMIFS('Resource Annual'!$O:$O,'Resource Annual'!$D:$D,$AL$2,'Resource Annual'!$A:$A,AT$4,'Resource Annual'!$J:$J,$AL16)</f>
        <v>4409.9758281707727</v>
      </c>
      <c r="AU16" s="15">
        <f>SUMIFS('Resource Annual'!$O:$O,'Resource Annual'!$D:$D,$AL$2,'Resource Annual'!$A:$A,AU$4,'Resource Annual'!$J:$J,$AL16)</f>
        <v>1276.25915145874</v>
      </c>
      <c r="AV16" s="15">
        <f>SUMIFS('Resource Annual'!$O:$O,'Resource Annual'!$D:$D,$AL$2,'Resource Annual'!$A:$A,AV$4,'Resource Annual'!$J:$J,$AL16)</f>
        <v>0</v>
      </c>
      <c r="AW16" s="15">
        <f>SUMIFS('Resource Annual'!$O:$O,'Resource Annual'!$D:$D,$AL$2,'Resource Annual'!$A:$A,AW$4,'Resource Annual'!$J:$J,$AL16)</f>
        <v>0</v>
      </c>
      <c r="AX16" s="15">
        <f t="shared" si="0"/>
        <v>-159.88489341735021</v>
      </c>
      <c r="AY16" s="15">
        <f t="shared" si="1"/>
        <v>0</v>
      </c>
      <c r="AZ16" s="36">
        <f>SUMIFS('Area Annual'!$N:$N,'Area Annual'!$A:$A,$AL$2,'Area Annual'!$E:$E,$AL16,'Area Annual'!$D:$D,"KPCO")</f>
        <v>2328.8937301635701</v>
      </c>
      <c r="BA16" s="36">
        <f>SUMIFS('Area Annual'!$O:$O,'Area Annual'!$A:$A,$AL$2,'Area Annual'!$E:$E,$AL16,'Area Annual'!$D:$D,"KPCO")</f>
        <v>2169.0088367462199</v>
      </c>
      <c r="BC16" s="15">
        <f>SUMIFS('Resource Annual'!$L:$L,'Resource Annual'!$D:$D,$AL$2,'Resource Annual'!$B:$B,BC$4,'Resource Annual'!$J:$J,$AL16)</f>
        <v>0</v>
      </c>
      <c r="BD16" s="15">
        <f>SUMIFS('Resource Annual'!$L:$L,'Resource Annual'!$D:$D,$AL$2,'Resource Annual'!$B:$B,BD$4,'Resource Annual'!$J:$J,$AL16)</f>
        <v>0</v>
      </c>
      <c r="BE16" s="15">
        <f>SUMIFS('Resource Annual'!$L:$L,'Resource Annual'!$D:$D,$AL$2,'Resource Annual'!$B:$B,BE$4,'Resource Annual'!$J:$J,$AL16)</f>
        <v>125</v>
      </c>
      <c r="BF16" s="15">
        <f>SUMIFS('Resource Annual'!$L:$L,'Resource Annual'!$D:$D,$AL$2,'Resource Annual'!$B:$B,BF$4,'Resource Annual'!$J:$J,$AL16)</f>
        <v>0</v>
      </c>
      <c r="BG16" s="15">
        <f>SUMIFS('Resource Annual'!$L:$L,'Resource Annual'!$D:$D,$AL$2,'Resource Annual'!$B:$B,BG$4,'Resource Annual'!$J:$J,$AL16)</f>
        <v>0</v>
      </c>
      <c r="BH16" s="15">
        <f>SUMIFS('Resource Annual'!$L:$L,'Resource Annual'!$D:$D,$AL$2,'Resource Annual'!$B:$B,BH$4,'Resource Annual'!$J:$J,$AL16)</f>
        <v>0</v>
      </c>
      <c r="BI16" s="15">
        <f>SUMIFS('Resource Annual'!$L:$L,'Resource Annual'!$D:$D,$AL$2,'Resource Annual'!$B:$B,BI$4,'Resource Annual'!$J:$J,$AL16)</f>
        <v>2040</v>
      </c>
      <c r="BJ16" s="15">
        <f>SUMIFS('Resource Annual'!$L:$L,'Resource Annual'!$D:$D,$AL$2,'Resource Annual'!$B:$B,BJ$4,'Resource Annual'!$J:$J,$AL16)</f>
        <v>0</v>
      </c>
      <c r="BK16" s="15">
        <f>SUMIFS('Resource Annual'!$L:$L,'Resource Annual'!$D:$D,$AL$2,'Resource Annual'!$B:$B,BK$4,'Resource Annual'!$J:$J,$AL16)</f>
        <v>0</v>
      </c>
      <c r="BL16" s="15">
        <f>SUMIFS('Resource Annual'!$L:$L,'Resource Annual'!$D:$D,$AL$2,'Resource Annual'!$B:$B,BL$4,'Resource Annual'!$J:$J,$AL16)</f>
        <v>0</v>
      </c>
      <c r="BM16" s="15">
        <f>SUMIFS('Resource Annual'!$L:$L,'Resource Annual'!$D:$D,$AL$2,'Resource Annual'!$B:$B,BM$4,'Resource Annual'!$J:$J,$AL16)</f>
        <v>400</v>
      </c>
      <c r="BN16" s="15">
        <f>SUMIFS('Resource Annual'!$L:$L,'Resource Annual'!$D:$D,$AL$2,'Resource Annual'!$B:$B,BN$4,'Resource Annual'!$J:$J,$AL16)</f>
        <v>0</v>
      </c>
      <c r="BO16" s="15">
        <f>SUMIFS('Resource Annual'!$L:$L,'Resource Annual'!$D:$D,$AL$2,'Resource Annual'!$B:$B,BO$4,'Resource Annual'!$J:$J,$AL16)</f>
        <v>50</v>
      </c>
      <c r="BQ16" s="15">
        <f>SUMIFS('Resource Annual'!$M:$M,'Resource Annual'!$D:$D,$AL$2,'Resource Annual'!$B:$B,BQ$4,'Resource Annual'!$J:$J,$AL16)</f>
        <v>0</v>
      </c>
      <c r="BR16" s="15">
        <f>SUMIFS('Resource Annual'!$M:$M,'Resource Annual'!$D:$D,$AL$2,'Resource Annual'!$B:$B,BR$4,'Resource Annual'!$J:$J,$AL16)</f>
        <v>0</v>
      </c>
      <c r="BS16" s="15">
        <f>SUMIFS('Resource Annual'!$M:$M,'Resource Annual'!$D:$D,$AL$2,'Resource Annual'!$B:$B,BS$4,'Resource Annual'!$J:$J,$AL16)</f>
        <v>125</v>
      </c>
      <c r="BT16" s="15">
        <f>SUMIFS('Resource Annual'!$M:$M,'Resource Annual'!$D:$D,$AL$2,'Resource Annual'!$B:$B,BT$4,'Resource Annual'!$J:$J,$AL16)</f>
        <v>0</v>
      </c>
      <c r="BU16" s="15">
        <f>SUMIFS('Resource Annual'!$M:$M,'Resource Annual'!$D:$D,$AL$2,'Resource Annual'!$B:$B,BU$4,'Resource Annual'!$J:$J,$AL16)</f>
        <v>0</v>
      </c>
      <c r="BV16" s="15">
        <f>SUMIFS('Resource Annual'!$M:$M,'Resource Annual'!$D:$D,$AL$2,'Resource Annual'!$B:$B,BV$4,'Resource Annual'!$J:$J,$AL16)</f>
        <v>0</v>
      </c>
      <c r="BW16" s="15">
        <f>SUMIFS('Resource Annual'!$M:$M,'Resource Annual'!$D:$D,$AL$2,'Resource Annual'!$B:$B,BW$4,'Resource Annual'!$J:$J,$AL16)</f>
        <v>820.80000305175781</v>
      </c>
      <c r="BX16" s="15">
        <f>SUMIFS('Resource Annual'!$M:$M,'Resource Annual'!$D:$D,$AL$2,'Resource Annual'!$B:$B,BX$4,'Resource Annual'!$J:$J,$AL16)</f>
        <v>0</v>
      </c>
      <c r="BY16" s="15">
        <f>SUMIFS('Resource Annual'!$M:$M,'Resource Annual'!$D:$D,$AL$2,'Resource Annual'!$B:$B,BY$4,'Resource Annual'!$J:$J,$AL16)</f>
        <v>0</v>
      </c>
      <c r="BZ16" s="15">
        <f>SUMIFS('Resource Annual'!$M:$M,'Resource Annual'!$D:$D,$AL$2,'Resource Annual'!$B:$B,BZ$4,'Resource Annual'!$J:$J,$AL16)</f>
        <v>0</v>
      </c>
      <c r="CA16" s="15">
        <f>SUMIFS('Resource Annual'!$M:$M,'Resource Annual'!$D:$D,$AL$2,'Resource Annual'!$B:$B,CA$4,'Resource Annual'!$J:$J,$AL16)</f>
        <v>44</v>
      </c>
      <c r="CB16" s="15">
        <f>SUMIFS('Resource Annual'!$M:$M,'Resource Annual'!$D:$D,$AL$2,'Resource Annual'!$B:$B,CB$4,'Resource Annual'!$J:$J,$AL16)</f>
        <v>0</v>
      </c>
      <c r="CC16" s="15">
        <f>SUMIFS('Resource Annual'!$M:$M,'Resource Annual'!$D:$D,$AL$2,'Resource Annual'!$B:$B,CC$4,'Resource Annual'!$J:$J,$AL16)</f>
        <v>50</v>
      </c>
      <c r="CD16" s="15">
        <f>SUMIFS('Area Annual'!F:F,'Area Annual'!E:E,AL16,'Area Annual'!A:A,$AL$2)</f>
        <v>900.35858154296898</v>
      </c>
    </row>
    <row r="17" spans="2:82" ht="16.5" x14ac:dyDescent="0.5">
      <c r="AL17">
        <v>2033</v>
      </c>
      <c r="AM17" s="15">
        <f>SUMIFS('Area Annual'!M:M,'Area Annual'!A:A,$AL$2,'Area Annual'!E:E,AL17)</f>
        <v>5547.5801086425799</v>
      </c>
      <c r="AN17" s="15">
        <f>SUMIFS('Resource Annual'!$O:$O,'Resource Annual'!$D:$D,$AL$2,'Resource Annual'!$A:$A,AN$4,'Resource Annual'!$J:$J,$AL17)</f>
        <v>0</v>
      </c>
      <c r="AO17" s="15">
        <f>SUMIFS('Resource Annual'!$O:$O,'Resource Annual'!$D:$D,$AL$2,'Resource Annual'!$A:$A,AO$4,'Resource Annual'!$J:$J,$AL17)</f>
        <v>0</v>
      </c>
      <c r="AP17" s="15">
        <f>SUMIFS('Resource Annual'!$O:$O,'Resource Annual'!$D:$D,$AL$2,'Resource Annual'!$A:$A,AP$4,'Resource Annual'!$J:$J,$AL17)</f>
        <v>26.0838947296143</v>
      </c>
      <c r="AQ17" s="15">
        <f>SUMIFS('Resource Annual'!$O:$O,'Resource Annual'!$D:$D,$AL$2,'Resource Annual'!$A:$A,AQ$4,'Resource Annual'!$J:$J,$AL17)</f>
        <v>0</v>
      </c>
      <c r="AR17" s="15">
        <f>SUMIFS('Resource Annual'!$O:$O,'Resource Annual'!$D:$D,$AL$2,'Resource Annual'!$A:$A,AR$4,'Resource Annual'!$J:$J,$AL17)</f>
        <v>0</v>
      </c>
      <c r="AS17" s="15">
        <f>SUMIFS('Resource Annual'!$O:$O,'Resource Annual'!$D:$D,$AL$2,'Resource Annual'!$A:$A,AS$4,'Resource Annual'!$J:$J,$AL17)</f>
        <v>0</v>
      </c>
      <c r="AT17" s="15">
        <f>SUMIFS('Resource Annual'!$O:$O,'Resource Annual'!$D:$D,$AL$2,'Resource Annual'!$A:$A,AT$4,'Resource Annual'!$J:$J,$AL17)</f>
        <v>4394.1425724029632</v>
      </c>
      <c r="AU17" s="15">
        <f>SUMIFS('Resource Annual'!$O:$O,'Resource Annual'!$D:$D,$AL$2,'Resource Annual'!$A:$A,AU$4,'Resource Annual'!$J:$J,$AL17)</f>
        <v>1268.9135475158701</v>
      </c>
      <c r="AV17" s="15">
        <f>SUMIFS('Resource Annual'!$O:$O,'Resource Annual'!$D:$D,$AL$2,'Resource Annual'!$A:$A,AV$4,'Resource Annual'!$J:$J,$AL17)</f>
        <v>0</v>
      </c>
      <c r="AW17" s="15">
        <f>SUMIFS('Resource Annual'!$O:$O,'Resource Annual'!$D:$D,$AL$2,'Resource Annual'!$A:$A,AW$4,'Resource Annual'!$J:$J,$AL17)</f>
        <v>0</v>
      </c>
      <c r="AX17" s="15">
        <f t="shared" si="0"/>
        <v>-141.5598659515399</v>
      </c>
      <c r="AY17" s="15">
        <f t="shared" si="1"/>
        <v>0</v>
      </c>
      <c r="AZ17" s="36">
        <f>SUMIFS('Area Annual'!$N:$N,'Area Annual'!$A:$A,$AL$2,'Area Annual'!$E:$E,$AL17,'Area Annual'!$D:$D,"KPCO")</f>
        <v>2312.4769287109398</v>
      </c>
      <c r="BA17" s="36">
        <f>SUMIFS('Area Annual'!$O:$O,'Area Annual'!$A:$A,$AL$2,'Area Annual'!$E:$E,$AL17,'Area Annual'!$D:$D,"KPCO")</f>
        <v>2170.9170627593999</v>
      </c>
      <c r="BC17" s="15">
        <f>SUMIFS('Resource Annual'!$L:$L,'Resource Annual'!$D:$D,$AL$2,'Resource Annual'!$B:$B,BC$4,'Resource Annual'!$J:$J,$AL17)</f>
        <v>0</v>
      </c>
      <c r="BD17" s="15">
        <f>SUMIFS('Resource Annual'!$L:$L,'Resource Annual'!$D:$D,$AL$2,'Resource Annual'!$B:$B,BD$4,'Resource Annual'!$J:$J,$AL17)</f>
        <v>0</v>
      </c>
      <c r="BE17" s="15">
        <f>SUMIFS('Resource Annual'!$L:$L,'Resource Annual'!$D:$D,$AL$2,'Resource Annual'!$B:$B,BE$4,'Resource Annual'!$J:$J,$AL17)</f>
        <v>125</v>
      </c>
      <c r="BF17" s="15">
        <f>SUMIFS('Resource Annual'!$L:$L,'Resource Annual'!$D:$D,$AL$2,'Resource Annual'!$B:$B,BF$4,'Resource Annual'!$J:$J,$AL17)</f>
        <v>0</v>
      </c>
      <c r="BG17" s="15">
        <f>SUMIFS('Resource Annual'!$L:$L,'Resource Annual'!$D:$D,$AL$2,'Resource Annual'!$B:$B,BG$4,'Resource Annual'!$J:$J,$AL17)</f>
        <v>0</v>
      </c>
      <c r="BH17" s="15">
        <f>SUMIFS('Resource Annual'!$L:$L,'Resource Annual'!$D:$D,$AL$2,'Resource Annual'!$B:$B,BH$4,'Resource Annual'!$J:$J,$AL17)</f>
        <v>0</v>
      </c>
      <c r="BI17" s="15">
        <f>SUMIFS('Resource Annual'!$L:$L,'Resource Annual'!$D:$D,$AL$2,'Resource Annual'!$B:$B,BI$4,'Resource Annual'!$J:$J,$AL17)</f>
        <v>2040</v>
      </c>
      <c r="BJ17" s="15">
        <f>SUMIFS('Resource Annual'!$L:$L,'Resource Annual'!$D:$D,$AL$2,'Resource Annual'!$B:$B,BJ$4,'Resource Annual'!$J:$J,$AL17)</f>
        <v>0</v>
      </c>
      <c r="BK17" s="15">
        <f>SUMIFS('Resource Annual'!$L:$L,'Resource Annual'!$D:$D,$AL$2,'Resource Annual'!$B:$B,BK$4,'Resource Annual'!$J:$J,$AL17)</f>
        <v>0</v>
      </c>
      <c r="BL17" s="15">
        <f>SUMIFS('Resource Annual'!$L:$L,'Resource Annual'!$D:$D,$AL$2,'Resource Annual'!$B:$B,BL$4,'Resource Annual'!$J:$J,$AL17)</f>
        <v>0</v>
      </c>
      <c r="BM17" s="15">
        <f>SUMIFS('Resource Annual'!$L:$L,'Resource Annual'!$D:$D,$AL$2,'Resource Annual'!$B:$B,BM$4,'Resource Annual'!$J:$J,$AL17)</f>
        <v>400</v>
      </c>
      <c r="BN17" s="15">
        <f>SUMIFS('Resource Annual'!$L:$L,'Resource Annual'!$D:$D,$AL$2,'Resource Annual'!$B:$B,BN$4,'Resource Annual'!$J:$J,$AL17)</f>
        <v>0</v>
      </c>
      <c r="BO17" s="15">
        <f>SUMIFS('Resource Annual'!$L:$L,'Resource Annual'!$D:$D,$AL$2,'Resource Annual'!$B:$B,BO$4,'Resource Annual'!$J:$J,$AL17)</f>
        <v>50</v>
      </c>
      <c r="BQ17" s="15">
        <f>SUMIFS('Resource Annual'!$M:$M,'Resource Annual'!$D:$D,$AL$2,'Resource Annual'!$B:$B,BQ$4,'Resource Annual'!$J:$J,$AL17)</f>
        <v>0</v>
      </c>
      <c r="BR17" s="15">
        <f>SUMIFS('Resource Annual'!$M:$M,'Resource Annual'!$D:$D,$AL$2,'Resource Annual'!$B:$B,BR$4,'Resource Annual'!$J:$J,$AL17)</f>
        <v>0</v>
      </c>
      <c r="BS17" s="15">
        <f>SUMIFS('Resource Annual'!$M:$M,'Resource Annual'!$D:$D,$AL$2,'Resource Annual'!$B:$B,BS$4,'Resource Annual'!$J:$J,$AL17)</f>
        <v>125</v>
      </c>
      <c r="BT17" s="15">
        <f>SUMIFS('Resource Annual'!$M:$M,'Resource Annual'!$D:$D,$AL$2,'Resource Annual'!$B:$B,BT$4,'Resource Annual'!$J:$J,$AL17)</f>
        <v>0</v>
      </c>
      <c r="BU17" s="15">
        <f>SUMIFS('Resource Annual'!$M:$M,'Resource Annual'!$D:$D,$AL$2,'Resource Annual'!$B:$B,BU$4,'Resource Annual'!$J:$J,$AL17)</f>
        <v>0</v>
      </c>
      <c r="BV17" s="15">
        <f>SUMIFS('Resource Annual'!$M:$M,'Resource Annual'!$D:$D,$AL$2,'Resource Annual'!$B:$B,BV$4,'Resource Annual'!$J:$J,$AL17)</f>
        <v>0</v>
      </c>
      <c r="BW17" s="15">
        <f>SUMIFS('Resource Annual'!$M:$M,'Resource Annual'!$D:$D,$AL$2,'Resource Annual'!$B:$B,BW$4,'Resource Annual'!$J:$J,$AL17)</f>
        <v>820.80000305175781</v>
      </c>
      <c r="BX17" s="15">
        <f>SUMIFS('Resource Annual'!$M:$M,'Resource Annual'!$D:$D,$AL$2,'Resource Annual'!$B:$B,BX$4,'Resource Annual'!$J:$J,$AL17)</f>
        <v>0</v>
      </c>
      <c r="BY17" s="15">
        <f>SUMIFS('Resource Annual'!$M:$M,'Resource Annual'!$D:$D,$AL$2,'Resource Annual'!$B:$B,BY$4,'Resource Annual'!$J:$J,$AL17)</f>
        <v>0</v>
      </c>
      <c r="BZ17" s="15">
        <f>SUMIFS('Resource Annual'!$M:$M,'Resource Annual'!$D:$D,$AL$2,'Resource Annual'!$B:$B,BZ$4,'Resource Annual'!$J:$J,$AL17)</f>
        <v>0</v>
      </c>
      <c r="CA17" s="15">
        <f>SUMIFS('Resource Annual'!$M:$M,'Resource Annual'!$D:$D,$AL$2,'Resource Annual'!$B:$B,CA$4,'Resource Annual'!$J:$J,$AL17)</f>
        <v>44</v>
      </c>
      <c r="CB17" s="15">
        <f>SUMIFS('Resource Annual'!$M:$M,'Resource Annual'!$D:$D,$AL$2,'Resource Annual'!$B:$B,CB$4,'Resource Annual'!$J:$J,$AL17)</f>
        <v>0</v>
      </c>
      <c r="CC17" s="15">
        <f>SUMIFS('Resource Annual'!$M:$M,'Resource Annual'!$D:$D,$AL$2,'Resource Annual'!$B:$B,CC$4,'Resource Annual'!$J:$J,$AL17)</f>
        <v>50</v>
      </c>
      <c r="CD17" s="15">
        <f>SUMIFS('Area Annual'!F:F,'Area Annual'!E:E,AL17,'Area Annual'!A:A,$AL$2)</f>
        <v>900.89202880859398</v>
      </c>
    </row>
    <row r="18" spans="2:82" ht="16.5" x14ac:dyDescent="0.5">
      <c r="B18" t="s">
        <v>8</v>
      </c>
      <c r="AL18">
        <v>2034</v>
      </c>
      <c r="AM18" s="15">
        <f>SUMIFS('Area Annual'!M:M,'Area Annual'!A:A,$AL$2,'Area Annual'!E:E,AL18)</f>
        <v>5540.8108215332004</v>
      </c>
      <c r="AN18" s="15">
        <f>SUMIFS('Resource Annual'!$O:$O,'Resource Annual'!$D:$D,$AL$2,'Resource Annual'!$A:$A,AN$4,'Resource Annual'!$J:$J,$AL18)</f>
        <v>0</v>
      </c>
      <c r="AO18" s="15">
        <f>SUMIFS('Resource Annual'!$O:$O,'Resource Annual'!$D:$D,$AL$2,'Resource Annual'!$A:$A,AO$4,'Resource Annual'!$J:$J,$AL18)</f>
        <v>0</v>
      </c>
      <c r="AP18" s="15">
        <f>SUMIFS('Resource Annual'!$O:$O,'Resource Annual'!$D:$D,$AL$2,'Resource Annual'!$A:$A,AP$4,'Resource Annual'!$J:$J,$AL18)</f>
        <v>0</v>
      </c>
      <c r="AQ18" s="15">
        <f>SUMIFS('Resource Annual'!$O:$O,'Resource Annual'!$D:$D,$AL$2,'Resource Annual'!$A:$A,AQ$4,'Resource Annual'!$J:$J,$AL18)</f>
        <v>0</v>
      </c>
      <c r="AR18" s="15">
        <f>SUMIFS('Resource Annual'!$O:$O,'Resource Annual'!$D:$D,$AL$2,'Resource Annual'!$A:$A,AR$4,'Resource Annual'!$J:$J,$AL18)</f>
        <v>0</v>
      </c>
      <c r="AS18" s="15">
        <f>SUMIFS('Resource Annual'!$O:$O,'Resource Annual'!$D:$D,$AL$2,'Resource Annual'!$A:$A,AS$4,'Resource Annual'!$J:$J,$AL18)</f>
        <v>0</v>
      </c>
      <c r="AT18" s="15">
        <f>SUMIFS('Resource Annual'!$O:$O,'Resource Annual'!$D:$D,$AL$2,'Resource Annual'!$A:$A,AT$4,'Resource Annual'!$J:$J,$AL18)</f>
        <v>4401.3715801239032</v>
      </c>
      <c r="AU18" s="15">
        <f>SUMIFS('Resource Annual'!$O:$O,'Resource Annual'!$D:$D,$AL$2,'Resource Annual'!$A:$A,AU$4,'Resource Annual'!$J:$J,$AL18)</f>
        <v>1270.352123260498</v>
      </c>
      <c r="AV18" s="15">
        <f>SUMIFS('Resource Annual'!$O:$O,'Resource Annual'!$D:$D,$AL$2,'Resource Annual'!$A:$A,AV$4,'Resource Annual'!$J:$J,$AL18)</f>
        <v>0</v>
      </c>
      <c r="AW18" s="15">
        <f>SUMIFS('Resource Annual'!$O:$O,'Resource Annual'!$D:$D,$AL$2,'Resource Annual'!$A:$A,AW$4,'Resource Annual'!$J:$J,$AL18)</f>
        <v>0</v>
      </c>
      <c r="AX18" s="15">
        <f t="shared" si="0"/>
        <v>-130.91286897659984</v>
      </c>
      <c r="AY18" s="15">
        <f t="shared" si="1"/>
        <v>0</v>
      </c>
      <c r="AZ18" s="36">
        <f>SUMIFS('Area Annual'!$N:$N,'Area Annual'!$A:$A,$AL$2,'Area Annual'!$E:$E,$AL18,'Area Annual'!$D:$D,"KPCO")</f>
        <v>2308.9258956909198</v>
      </c>
      <c r="BA18" s="36">
        <f>SUMIFS('Area Annual'!$O:$O,'Area Annual'!$A:$A,$AL$2,'Area Annual'!$E:$E,$AL18,'Area Annual'!$D:$D,"KPCO")</f>
        <v>2178.0130267143199</v>
      </c>
      <c r="BC18" s="15">
        <f>SUMIFS('Resource Annual'!$L:$L,'Resource Annual'!$D:$D,$AL$2,'Resource Annual'!$B:$B,BC$4,'Resource Annual'!$J:$J,$AL18)</f>
        <v>0</v>
      </c>
      <c r="BD18" s="15">
        <f>SUMIFS('Resource Annual'!$L:$L,'Resource Annual'!$D:$D,$AL$2,'Resource Annual'!$B:$B,BD$4,'Resource Annual'!$J:$J,$AL18)</f>
        <v>0</v>
      </c>
      <c r="BE18" s="15">
        <f>SUMIFS('Resource Annual'!$L:$L,'Resource Annual'!$D:$D,$AL$2,'Resource Annual'!$B:$B,BE$4,'Resource Annual'!$J:$J,$AL18)</f>
        <v>125</v>
      </c>
      <c r="BF18" s="15">
        <f>SUMIFS('Resource Annual'!$L:$L,'Resource Annual'!$D:$D,$AL$2,'Resource Annual'!$B:$B,BF$4,'Resource Annual'!$J:$J,$AL18)</f>
        <v>0</v>
      </c>
      <c r="BG18" s="15">
        <f>SUMIFS('Resource Annual'!$L:$L,'Resource Annual'!$D:$D,$AL$2,'Resource Annual'!$B:$B,BG$4,'Resource Annual'!$J:$J,$AL18)</f>
        <v>0</v>
      </c>
      <c r="BH18" s="15">
        <f>SUMIFS('Resource Annual'!$L:$L,'Resource Annual'!$D:$D,$AL$2,'Resource Annual'!$B:$B,BH$4,'Resource Annual'!$J:$J,$AL18)</f>
        <v>0</v>
      </c>
      <c r="BI18" s="15">
        <f>SUMIFS('Resource Annual'!$L:$L,'Resource Annual'!$D:$D,$AL$2,'Resource Annual'!$B:$B,BI$4,'Resource Annual'!$J:$J,$AL18)</f>
        <v>2040</v>
      </c>
      <c r="BJ18" s="15">
        <f>SUMIFS('Resource Annual'!$L:$L,'Resource Annual'!$D:$D,$AL$2,'Resource Annual'!$B:$B,BJ$4,'Resource Annual'!$J:$J,$AL18)</f>
        <v>0</v>
      </c>
      <c r="BK18" s="15">
        <f>SUMIFS('Resource Annual'!$L:$L,'Resource Annual'!$D:$D,$AL$2,'Resource Annual'!$B:$B,BK$4,'Resource Annual'!$J:$J,$AL18)</f>
        <v>0</v>
      </c>
      <c r="BL18" s="15">
        <f>SUMIFS('Resource Annual'!$L:$L,'Resource Annual'!$D:$D,$AL$2,'Resource Annual'!$B:$B,BL$4,'Resource Annual'!$J:$J,$AL18)</f>
        <v>0</v>
      </c>
      <c r="BM18" s="15">
        <f>SUMIFS('Resource Annual'!$L:$L,'Resource Annual'!$D:$D,$AL$2,'Resource Annual'!$B:$B,BM$4,'Resource Annual'!$J:$J,$AL18)</f>
        <v>400</v>
      </c>
      <c r="BN18" s="15">
        <f>SUMIFS('Resource Annual'!$L:$L,'Resource Annual'!$D:$D,$AL$2,'Resource Annual'!$B:$B,BN$4,'Resource Annual'!$J:$J,$AL18)</f>
        <v>0</v>
      </c>
      <c r="BO18" s="15">
        <f>SUMIFS('Resource Annual'!$L:$L,'Resource Annual'!$D:$D,$AL$2,'Resource Annual'!$B:$B,BO$4,'Resource Annual'!$J:$J,$AL18)</f>
        <v>50</v>
      </c>
      <c r="BQ18" s="15">
        <f>SUMIFS('Resource Annual'!$M:$M,'Resource Annual'!$D:$D,$AL$2,'Resource Annual'!$B:$B,BQ$4,'Resource Annual'!$J:$J,$AL18)</f>
        <v>0</v>
      </c>
      <c r="BR18" s="15">
        <f>SUMIFS('Resource Annual'!$M:$M,'Resource Annual'!$D:$D,$AL$2,'Resource Annual'!$B:$B,BR$4,'Resource Annual'!$J:$J,$AL18)</f>
        <v>0</v>
      </c>
      <c r="BS18" s="15">
        <f>SUMIFS('Resource Annual'!$M:$M,'Resource Annual'!$D:$D,$AL$2,'Resource Annual'!$B:$B,BS$4,'Resource Annual'!$J:$J,$AL18)</f>
        <v>125</v>
      </c>
      <c r="BT18" s="15">
        <f>SUMIFS('Resource Annual'!$M:$M,'Resource Annual'!$D:$D,$AL$2,'Resource Annual'!$B:$B,BT$4,'Resource Annual'!$J:$J,$AL18)</f>
        <v>0</v>
      </c>
      <c r="BU18" s="15">
        <f>SUMIFS('Resource Annual'!$M:$M,'Resource Annual'!$D:$D,$AL$2,'Resource Annual'!$B:$B,BU$4,'Resource Annual'!$J:$J,$AL18)</f>
        <v>0</v>
      </c>
      <c r="BV18" s="15">
        <f>SUMIFS('Resource Annual'!$M:$M,'Resource Annual'!$D:$D,$AL$2,'Resource Annual'!$B:$B,BV$4,'Resource Annual'!$J:$J,$AL18)</f>
        <v>0</v>
      </c>
      <c r="BW18" s="15">
        <f>SUMIFS('Resource Annual'!$M:$M,'Resource Annual'!$D:$D,$AL$2,'Resource Annual'!$B:$B,BW$4,'Resource Annual'!$J:$J,$AL18)</f>
        <v>820.80000305175781</v>
      </c>
      <c r="BX18" s="15">
        <f>SUMIFS('Resource Annual'!$M:$M,'Resource Annual'!$D:$D,$AL$2,'Resource Annual'!$B:$B,BX$4,'Resource Annual'!$J:$J,$AL18)</f>
        <v>0</v>
      </c>
      <c r="BY18" s="15">
        <f>SUMIFS('Resource Annual'!$M:$M,'Resource Annual'!$D:$D,$AL$2,'Resource Annual'!$B:$B,BY$4,'Resource Annual'!$J:$J,$AL18)</f>
        <v>0</v>
      </c>
      <c r="BZ18" s="15">
        <f>SUMIFS('Resource Annual'!$M:$M,'Resource Annual'!$D:$D,$AL$2,'Resource Annual'!$B:$B,BZ$4,'Resource Annual'!$J:$J,$AL18)</f>
        <v>0</v>
      </c>
      <c r="CA18" s="15">
        <f>SUMIFS('Resource Annual'!$M:$M,'Resource Annual'!$D:$D,$AL$2,'Resource Annual'!$B:$B,CA$4,'Resource Annual'!$J:$J,$AL18)</f>
        <v>44</v>
      </c>
      <c r="CB18" s="15">
        <f>SUMIFS('Resource Annual'!$M:$M,'Resource Annual'!$D:$D,$AL$2,'Resource Annual'!$B:$B,CB$4,'Resource Annual'!$J:$J,$AL18)</f>
        <v>0</v>
      </c>
      <c r="CC18" s="15">
        <f>SUMIFS('Resource Annual'!$M:$M,'Resource Annual'!$D:$D,$AL$2,'Resource Annual'!$B:$B,CC$4,'Resource Annual'!$J:$J,$AL18)</f>
        <v>50</v>
      </c>
      <c r="CD18" s="15">
        <f>SUMIFS('Area Annual'!F:F,'Area Annual'!E:E,AL18,'Area Annual'!A:A,$AL$2)</f>
        <v>898.93322753906295</v>
      </c>
    </row>
    <row r="19" spans="2:82" ht="16.5" x14ac:dyDescent="0.5">
      <c r="AL19">
        <v>2035</v>
      </c>
      <c r="AM19" s="15">
        <f>SUMIFS('Area Annual'!M:M,'Area Annual'!A:A,$AL$2,'Area Annual'!E:E,AL19)</f>
        <v>5534.2001342773401</v>
      </c>
      <c r="AN19" s="15">
        <f>SUMIFS('Resource Annual'!$O:$O,'Resource Annual'!$D:$D,$AL$2,'Resource Annual'!$A:$A,AN$4,'Resource Annual'!$J:$J,$AL19)</f>
        <v>0</v>
      </c>
      <c r="AO19" s="15">
        <f>SUMIFS('Resource Annual'!$O:$O,'Resource Annual'!$D:$D,$AL$2,'Resource Annual'!$A:$A,AO$4,'Resource Annual'!$J:$J,$AL19)</f>
        <v>0</v>
      </c>
      <c r="AP19" s="15">
        <f>SUMIFS('Resource Annual'!$O:$O,'Resource Annual'!$D:$D,$AL$2,'Resource Annual'!$A:$A,AP$4,'Resource Annual'!$J:$J,$AL19)</f>
        <v>0</v>
      </c>
      <c r="AQ19" s="15">
        <f>SUMIFS('Resource Annual'!$O:$O,'Resource Annual'!$D:$D,$AL$2,'Resource Annual'!$A:$A,AQ$4,'Resource Annual'!$J:$J,$AL19)</f>
        <v>0</v>
      </c>
      <c r="AR19" s="15">
        <f>SUMIFS('Resource Annual'!$O:$O,'Resource Annual'!$D:$D,$AL$2,'Resource Annual'!$A:$A,AR$4,'Resource Annual'!$J:$J,$AL19)</f>
        <v>0</v>
      </c>
      <c r="AS19" s="15">
        <f>SUMIFS('Resource Annual'!$O:$O,'Resource Annual'!$D:$D,$AL$2,'Resource Annual'!$A:$A,AS$4,'Resource Annual'!$J:$J,$AL19)</f>
        <v>0</v>
      </c>
      <c r="AT19" s="15">
        <f>SUMIFS('Resource Annual'!$O:$O,'Resource Annual'!$D:$D,$AL$2,'Resource Annual'!$A:$A,AT$4,'Resource Annual'!$J:$J,$AL19)</f>
        <v>4506.7122411727942</v>
      </c>
      <c r="AU19" s="15">
        <f>SUMIFS('Resource Annual'!$O:$O,'Resource Annual'!$D:$D,$AL$2,'Resource Annual'!$A:$A,AU$4,'Resource Annual'!$J:$J,$AL19)</f>
        <v>1266.862983703614</v>
      </c>
      <c r="AV19" s="15">
        <f>SUMIFS('Resource Annual'!$O:$O,'Resource Annual'!$D:$D,$AL$2,'Resource Annual'!$A:$A,AV$4,'Resource Annual'!$J:$J,$AL19)</f>
        <v>0</v>
      </c>
      <c r="AW19" s="15">
        <f>SUMIFS('Resource Annual'!$O:$O,'Resource Annual'!$D:$D,$AL$2,'Resource Annual'!$A:$A,AW$4,'Resource Annual'!$J:$J,$AL19)</f>
        <v>0</v>
      </c>
      <c r="AX19" s="15">
        <f t="shared" si="0"/>
        <v>-239.37537765503021</v>
      </c>
      <c r="AY19" s="15">
        <f t="shared" si="1"/>
        <v>0</v>
      </c>
      <c r="AZ19" s="36">
        <f>SUMIFS('Area Annual'!$N:$N,'Area Annual'!$A:$A,$AL$2,'Area Annual'!$E:$E,$AL19,'Area Annual'!$D:$D,"KPCO")</f>
        <v>2393.8593444824201</v>
      </c>
      <c r="BA19" s="36">
        <f>SUMIFS('Area Annual'!$O:$O,'Area Annual'!$A:$A,$AL$2,'Area Annual'!$E:$E,$AL19,'Area Annual'!$D:$D,"KPCO")</f>
        <v>2154.4839668273898</v>
      </c>
      <c r="BC19" s="15">
        <f>SUMIFS('Resource Annual'!$L:$L,'Resource Annual'!$D:$D,$AL$2,'Resource Annual'!$B:$B,BC$4,'Resource Annual'!$J:$J,$AL19)</f>
        <v>0</v>
      </c>
      <c r="BD19" s="15">
        <f>SUMIFS('Resource Annual'!$L:$L,'Resource Annual'!$D:$D,$AL$2,'Resource Annual'!$B:$B,BD$4,'Resource Annual'!$J:$J,$AL19)</f>
        <v>0</v>
      </c>
      <c r="BE19" s="15">
        <f>SUMIFS('Resource Annual'!$L:$L,'Resource Annual'!$D:$D,$AL$2,'Resource Annual'!$B:$B,BE$4,'Resource Annual'!$J:$J,$AL19)</f>
        <v>125</v>
      </c>
      <c r="BF19" s="15">
        <f>SUMIFS('Resource Annual'!$L:$L,'Resource Annual'!$D:$D,$AL$2,'Resource Annual'!$B:$B,BF$4,'Resource Annual'!$J:$J,$AL19)</f>
        <v>0</v>
      </c>
      <c r="BG19" s="15">
        <f>SUMIFS('Resource Annual'!$L:$L,'Resource Annual'!$D:$D,$AL$2,'Resource Annual'!$B:$B,BG$4,'Resource Annual'!$J:$J,$AL19)</f>
        <v>0</v>
      </c>
      <c r="BH19" s="15">
        <f>SUMIFS('Resource Annual'!$L:$L,'Resource Annual'!$D:$D,$AL$2,'Resource Annual'!$B:$B,BH$4,'Resource Annual'!$J:$J,$AL19)</f>
        <v>0</v>
      </c>
      <c r="BI19" s="15">
        <f>SUMIFS('Resource Annual'!$L:$L,'Resource Annual'!$D:$D,$AL$2,'Resource Annual'!$B:$B,BI$4,'Resource Annual'!$J:$J,$AL19)</f>
        <v>2140</v>
      </c>
      <c r="BJ19" s="15">
        <f>SUMIFS('Resource Annual'!$L:$L,'Resource Annual'!$D:$D,$AL$2,'Resource Annual'!$B:$B,BJ$4,'Resource Annual'!$J:$J,$AL19)</f>
        <v>0</v>
      </c>
      <c r="BK19" s="15">
        <f>SUMIFS('Resource Annual'!$L:$L,'Resource Annual'!$D:$D,$AL$2,'Resource Annual'!$B:$B,BK$4,'Resource Annual'!$J:$J,$AL19)</f>
        <v>0</v>
      </c>
      <c r="BL19" s="15">
        <f>SUMIFS('Resource Annual'!$L:$L,'Resource Annual'!$D:$D,$AL$2,'Resource Annual'!$B:$B,BL$4,'Resource Annual'!$J:$J,$AL19)</f>
        <v>0</v>
      </c>
      <c r="BM19" s="15">
        <f>SUMIFS('Resource Annual'!$L:$L,'Resource Annual'!$D:$D,$AL$2,'Resource Annual'!$B:$B,BM$4,'Resource Annual'!$J:$J,$AL19)</f>
        <v>400</v>
      </c>
      <c r="BN19" s="15">
        <f>SUMIFS('Resource Annual'!$L:$L,'Resource Annual'!$D:$D,$AL$2,'Resource Annual'!$B:$B,BN$4,'Resource Annual'!$J:$J,$AL19)</f>
        <v>0</v>
      </c>
      <c r="BO19" s="15">
        <f>SUMIFS('Resource Annual'!$L:$L,'Resource Annual'!$D:$D,$AL$2,'Resource Annual'!$B:$B,BO$4,'Resource Annual'!$J:$J,$AL19)</f>
        <v>0</v>
      </c>
      <c r="BQ19" s="15">
        <f>SUMIFS('Resource Annual'!$M:$M,'Resource Annual'!$D:$D,$AL$2,'Resource Annual'!$B:$B,BQ$4,'Resource Annual'!$J:$J,$AL19)</f>
        <v>0</v>
      </c>
      <c r="BR19" s="15">
        <f>SUMIFS('Resource Annual'!$M:$M,'Resource Annual'!$D:$D,$AL$2,'Resource Annual'!$B:$B,BR$4,'Resource Annual'!$J:$J,$AL19)</f>
        <v>0</v>
      </c>
      <c r="BS19" s="15">
        <f>SUMIFS('Resource Annual'!$M:$M,'Resource Annual'!$D:$D,$AL$2,'Resource Annual'!$B:$B,BS$4,'Resource Annual'!$J:$J,$AL19)</f>
        <v>125</v>
      </c>
      <c r="BT19" s="15">
        <f>SUMIFS('Resource Annual'!$M:$M,'Resource Annual'!$D:$D,$AL$2,'Resource Annual'!$B:$B,BT$4,'Resource Annual'!$J:$J,$AL19)</f>
        <v>0</v>
      </c>
      <c r="BU19" s="15">
        <f>SUMIFS('Resource Annual'!$M:$M,'Resource Annual'!$D:$D,$AL$2,'Resource Annual'!$B:$B,BU$4,'Resource Annual'!$J:$J,$AL19)</f>
        <v>0</v>
      </c>
      <c r="BV19" s="15">
        <f>SUMIFS('Resource Annual'!$M:$M,'Resource Annual'!$D:$D,$AL$2,'Resource Annual'!$B:$B,BV$4,'Resource Annual'!$J:$J,$AL19)</f>
        <v>0</v>
      </c>
      <c r="BW19" s="15">
        <f>SUMIFS('Resource Annual'!$M:$M,'Resource Annual'!$D:$D,$AL$2,'Resource Annual'!$B:$B,BW$4,'Resource Annual'!$J:$J,$AL19)</f>
        <v>847.80000495910645</v>
      </c>
      <c r="BX19" s="15">
        <f>SUMIFS('Resource Annual'!$M:$M,'Resource Annual'!$D:$D,$AL$2,'Resource Annual'!$B:$B,BX$4,'Resource Annual'!$J:$J,$AL19)</f>
        <v>0</v>
      </c>
      <c r="BY19" s="15">
        <f>SUMIFS('Resource Annual'!$M:$M,'Resource Annual'!$D:$D,$AL$2,'Resource Annual'!$B:$B,BY$4,'Resource Annual'!$J:$J,$AL19)</f>
        <v>0</v>
      </c>
      <c r="BZ19" s="15">
        <f>SUMIFS('Resource Annual'!$M:$M,'Resource Annual'!$D:$D,$AL$2,'Resource Annual'!$B:$B,BZ$4,'Resource Annual'!$J:$J,$AL19)</f>
        <v>0</v>
      </c>
      <c r="CA19" s="15">
        <f>SUMIFS('Resource Annual'!$M:$M,'Resource Annual'!$D:$D,$AL$2,'Resource Annual'!$B:$B,CA$4,'Resource Annual'!$J:$J,$AL19)</f>
        <v>44</v>
      </c>
      <c r="CB19" s="15">
        <f>SUMIFS('Resource Annual'!$M:$M,'Resource Annual'!$D:$D,$AL$2,'Resource Annual'!$B:$B,CB$4,'Resource Annual'!$J:$J,$AL19)</f>
        <v>0</v>
      </c>
      <c r="CC19" s="15">
        <f>SUMIFS('Resource Annual'!$M:$M,'Resource Annual'!$D:$D,$AL$2,'Resource Annual'!$B:$B,CC$4,'Resource Annual'!$J:$J,$AL19)</f>
        <v>0</v>
      </c>
      <c r="CD19" s="15">
        <f>SUMIFS('Area Annual'!F:F,'Area Annual'!E:E,AL19,'Area Annual'!A:A,$AL$2)</f>
        <v>897.76171875</v>
      </c>
    </row>
    <row r="20" spans="2:82" ht="16.5" x14ac:dyDescent="0.5">
      <c r="AL20">
        <v>2036</v>
      </c>
      <c r="AM20" s="15">
        <f>SUMIFS('Area Annual'!M:M,'Area Annual'!A:A,$AL$2,'Area Annual'!E:E,AL20)</f>
        <v>5523.736328125</v>
      </c>
      <c r="AN20" s="15">
        <f>SUMIFS('Resource Annual'!$O:$O,'Resource Annual'!$D:$D,$AL$2,'Resource Annual'!$A:$A,AN$4,'Resource Annual'!$J:$J,$AL20)</f>
        <v>0</v>
      </c>
      <c r="AO20" s="15">
        <f>SUMIFS('Resource Annual'!$O:$O,'Resource Annual'!$D:$D,$AL$2,'Resource Annual'!$A:$A,AO$4,'Resource Annual'!$J:$J,$AL20)</f>
        <v>0</v>
      </c>
      <c r="AP20" s="15">
        <f>SUMIFS('Resource Annual'!$O:$O,'Resource Annual'!$D:$D,$AL$2,'Resource Annual'!$A:$A,AP$4,'Resource Annual'!$J:$J,$AL20)</f>
        <v>0</v>
      </c>
      <c r="AQ20" s="15">
        <f>SUMIFS('Resource Annual'!$O:$O,'Resource Annual'!$D:$D,$AL$2,'Resource Annual'!$A:$A,AQ$4,'Resource Annual'!$J:$J,$AL20)</f>
        <v>0</v>
      </c>
      <c r="AR20" s="15">
        <f>SUMIFS('Resource Annual'!$O:$O,'Resource Annual'!$D:$D,$AL$2,'Resource Annual'!$A:$A,AR$4,'Resource Annual'!$J:$J,$AL20)</f>
        <v>0</v>
      </c>
      <c r="AS20" s="15">
        <f>SUMIFS('Resource Annual'!$O:$O,'Resource Annual'!$D:$D,$AL$2,'Resource Annual'!$A:$A,AS$4,'Resource Annual'!$J:$J,$AL20)</f>
        <v>0</v>
      </c>
      <c r="AT20" s="15">
        <f>SUMIFS('Resource Annual'!$O:$O,'Resource Annual'!$D:$D,$AL$2,'Resource Annual'!$A:$A,AT$4,'Resource Annual'!$J:$J,$AL20)</f>
        <v>4502.9439392089907</v>
      </c>
      <c r="AU20" s="15">
        <f>SUMIFS('Resource Annual'!$O:$O,'Resource Annual'!$D:$D,$AL$2,'Resource Annual'!$A:$A,AU$4,'Resource Annual'!$J:$J,$AL20)</f>
        <v>1266.9804954528799</v>
      </c>
      <c r="AV20" s="15">
        <f>SUMIFS('Resource Annual'!$O:$O,'Resource Annual'!$D:$D,$AL$2,'Resource Annual'!$A:$A,AV$4,'Resource Annual'!$J:$J,$AL20)</f>
        <v>0</v>
      </c>
      <c r="AW20" s="15">
        <f>SUMIFS('Resource Annual'!$O:$O,'Resource Annual'!$D:$D,$AL$2,'Resource Annual'!$A:$A,AW$4,'Resource Annual'!$J:$J,$AL20)</f>
        <v>0</v>
      </c>
      <c r="AX20" s="15">
        <f t="shared" si="0"/>
        <v>-246.18803924322037</v>
      </c>
      <c r="AY20" s="15">
        <f t="shared" si="1"/>
        <v>0</v>
      </c>
      <c r="AZ20" s="36">
        <f>SUMIFS('Area Annual'!$N:$N,'Area Annual'!$A:$A,$AL$2,'Area Annual'!$E:$E,$AL20,'Area Annual'!$D:$D,"KPCO")</f>
        <v>2404.5894775390602</v>
      </c>
      <c r="BA20" s="36">
        <f>SUMIFS('Area Annual'!$O:$O,'Area Annual'!$A:$A,$AL$2,'Area Annual'!$E:$E,$AL20,'Area Annual'!$D:$D,"KPCO")</f>
        <v>2158.4014382958399</v>
      </c>
      <c r="BC20" s="15">
        <f>SUMIFS('Resource Annual'!$L:$L,'Resource Annual'!$D:$D,$AL$2,'Resource Annual'!$B:$B,BC$4,'Resource Annual'!$J:$J,$AL20)</f>
        <v>0</v>
      </c>
      <c r="BD20" s="15">
        <f>SUMIFS('Resource Annual'!$L:$L,'Resource Annual'!$D:$D,$AL$2,'Resource Annual'!$B:$B,BD$4,'Resource Annual'!$J:$J,$AL20)</f>
        <v>0</v>
      </c>
      <c r="BE20" s="15">
        <f>SUMIFS('Resource Annual'!$L:$L,'Resource Annual'!$D:$D,$AL$2,'Resource Annual'!$B:$B,BE$4,'Resource Annual'!$J:$J,$AL20)</f>
        <v>125</v>
      </c>
      <c r="BF20" s="15">
        <f>SUMIFS('Resource Annual'!$L:$L,'Resource Annual'!$D:$D,$AL$2,'Resource Annual'!$B:$B,BF$4,'Resource Annual'!$J:$J,$AL20)</f>
        <v>0</v>
      </c>
      <c r="BG20" s="15">
        <f>SUMIFS('Resource Annual'!$L:$L,'Resource Annual'!$D:$D,$AL$2,'Resource Annual'!$B:$B,BG$4,'Resource Annual'!$J:$J,$AL20)</f>
        <v>0</v>
      </c>
      <c r="BH20" s="15">
        <f>SUMIFS('Resource Annual'!$L:$L,'Resource Annual'!$D:$D,$AL$2,'Resource Annual'!$B:$B,BH$4,'Resource Annual'!$J:$J,$AL20)</f>
        <v>0</v>
      </c>
      <c r="BI20" s="15">
        <f>SUMIFS('Resource Annual'!$L:$L,'Resource Annual'!$D:$D,$AL$2,'Resource Annual'!$B:$B,BI$4,'Resource Annual'!$J:$J,$AL20)</f>
        <v>2140</v>
      </c>
      <c r="BJ20" s="15">
        <f>SUMIFS('Resource Annual'!$L:$L,'Resource Annual'!$D:$D,$AL$2,'Resource Annual'!$B:$B,BJ$4,'Resource Annual'!$J:$J,$AL20)</f>
        <v>0</v>
      </c>
      <c r="BK20" s="15">
        <f>SUMIFS('Resource Annual'!$L:$L,'Resource Annual'!$D:$D,$AL$2,'Resource Annual'!$B:$B,BK$4,'Resource Annual'!$J:$J,$AL20)</f>
        <v>0</v>
      </c>
      <c r="BL20" s="15">
        <f>SUMIFS('Resource Annual'!$L:$L,'Resource Annual'!$D:$D,$AL$2,'Resource Annual'!$B:$B,BL$4,'Resource Annual'!$J:$J,$AL20)</f>
        <v>0</v>
      </c>
      <c r="BM20" s="15">
        <f>SUMIFS('Resource Annual'!$L:$L,'Resource Annual'!$D:$D,$AL$2,'Resource Annual'!$B:$B,BM$4,'Resource Annual'!$J:$J,$AL20)</f>
        <v>400</v>
      </c>
      <c r="BN20" s="15">
        <f>SUMIFS('Resource Annual'!$L:$L,'Resource Annual'!$D:$D,$AL$2,'Resource Annual'!$B:$B,BN$4,'Resource Annual'!$J:$J,$AL20)</f>
        <v>0</v>
      </c>
      <c r="BO20" s="15">
        <f>SUMIFS('Resource Annual'!$L:$L,'Resource Annual'!$D:$D,$AL$2,'Resource Annual'!$B:$B,BO$4,'Resource Annual'!$J:$J,$AL20)</f>
        <v>0</v>
      </c>
      <c r="BQ20" s="15">
        <f>SUMIFS('Resource Annual'!$M:$M,'Resource Annual'!$D:$D,$AL$2,'Resource Annual'!$B:$B,BQ$4,'Resource Annual'!$J:$J,$AL20)</f>
        <v>0</v>
      </c>
      <c r="BR20" s="15">
        <f>SUMIFS('Resource Annual'!$M:$M,'Resource Annual'!$D:$D,$AL$2,'Resource Annual'!$B:$B,BR$4,'Resource Annual'!$J:$J,$AL20)</f>
        <v>0</v>
      </c>
      <c r="BS20" s="15">
        <f>SUMIFS('Resource Annual'!$M:$M,'Resource Annual'!$D:$D,$AL$2,'Resource Annual'!$B:$B,BS$4,'Resource Annual'!$J:$J,$AL20)</f>
        <v>125</v>
      </c>
      <c r="BT20" s="15">
        <f>SUMIFS('Resource Annual'!$M:$M,'Resource Annual'!$D:$D,$AL$2,'Resource Annual'!$B:$B,BT$4,'Resource Annual'!$J:$J,$AL20)</f>
        <v>0</v>
      </c>
      <c r="BU20" s="15">
        <f>SUMIFS('Resource Annual'!$M:$M,'Resource Annual'!$D:$D,$AL$2,'Resource Annual'!$B:$B,BU$4,'Resource Annual'!$J:$J,$AL20)</f>
        <v>0</v>
      </c>
      <c r="BV20" s="15">
        <f>SUMIFS('Resource Annual'!$M:$M,'Resource Annual'!$D:$D,$AL$2,'Resource Annual'!$B:$B,BV$4,'Resource Annual'!$J:$J,$AL20)</f>
        <v>0</v>
      </c>
      <c r="BW20" s="15">
        <f>SUMIFS('Resource Annual'!$M:$M,'Resource Annual'!$D:$D,$AL$2,'Resource Annual'!$B:$B,BW$4,'Resource Annual'!$J:$J,$AL20)</f>
        <v>847.80000495910645</v>
      </c>
      <c r="BX20" s="15">
        <f>SUMIFS('Resource Annual'!$M:$M,'Resource Annual'!$D:$D,$AL$2,'Resource Annual'!$B:$B,BX$4,'Resource Annual'!$J:$J,$AL20)</f>
        <v>0</v>
      </c>
      <c r="BY20" s="15">
        <f>SUMIFS('Resource Annual'!$M:$M,'Resource Annual'!$D:$D,$AL$2,'Resource Annual'!$B:$B,BY$4,'Resource Annual'!$J:$J,$AL20)</f>
        <v>0</v>
      </c>
      <c r="BZ20" s="15">
        <f>SUMIFS('Resource Annual'!$M:$M,'Resource Annual'!$D:$D,$AL$2,'Resource Annual'!$B:$B,BZ$4,'Resource Annual'!$J:$J,$AL20)</f>
        <v>0</v>
      </c>
      <c r="CA20" s="15">
        <f>SUMIFS('Resource Annual'!$M:$M,'Resource Annual'!$D:$D,$AL$2,'Resource Annual'!$B:$B,CA$4,'Resource Annual'!$J:$J,$AL20)</f>
        <v>44</v>
      </c>
      <c r="CB20" s="15">
        <f>SUMIFS('Resource Annual'!$M:$M,'Resource Annual'!$D:$D,$AL$2,'Resource Annual'!$B:$B,CB$4,'Resource Annual'!$J:$J,$AL20)</f>
        <v>0</v>
      </c>
      <c r="CC20" s="15">
        <f>SUMIFS('Resource Annual'!$M:$M,'Resource Annual'!$D:$D,$AL$2,'Resource Annual'!$B:$B,CC$4,'Resource Annual'!$J:$J,$AL20)</f>
        <v>0</v>
      </c>
      <c r="CD20" s="15">
        <f>SUMIFS('Area Annual'!F:F,'Area Annual'!E:E,AL20,'Area Annual'!A:A,$AL$2)</f>
        <v>894.78167724609398</v>
      </c>
    </row>
    <row r="21" spans="2:82" ht="16.5" x14ac:dyDescent="0.5">
      <c r="AL21">
        <v>2037</v>
      </c>
      <c r="AM21" s="15">
        <f>SUMIFS('Area Annual'!M:M,'Area Annual'!A:A,$AL$2,'Area Annual'!E:E,AL21)</f>
        <v>5512.9490356445303</v>
      </c>
      <c r="AN21" s="15">
        <f>SUMIFS('Resource Annual'!$O:$O,'Resource Annual'!$D:$D,$AL$2,'Resource Annual'!$A:$A,AN$4,'Resource Annual'!$J:$J,$AL21)</f>
        <v>0</v>
      </c>
      <c r="AO21" s="15">
        <f>SUMIFS('Resource Annual'!$O:$O,'Resource Annual'!$D:$D,$AL$2,'Resource Annual'!$A:$A,AO$4,'Resource Annual'!$J:$J,$AL21)</f>
        <v>0</v>
      </c>
      <c r="AP21" s="15">
        <f>SUMIFS('Resource Annual'!$O:$O,'Resource Annual'!$D:$D,$AL$2,'Resource Annual'!$A:$A,AP$4,'Resource Annual'!$J:$J,$AL21)</f>
        <v>0</v>
      </c>
      <c r="AQ21" s="15">
        <f>SUMIFS('Resource Annual'!$O:$O,'Resource Annual'!$D:$D,$AL$2,'Resource Annual'!$A:$A,AQ$4,'Resource Annual'!$J:$J,$AL21)</f>
        <v>0</v>
      </c>
      <c r="AR21" s="15">
        <f>SUMIFS('Resource Annual'!$O:$O,'Resource Annual'!$D:$D,$AL$2,'Resource Annual'!$A:$A,AR$4,'Resource Annual'!$J:$J,$AL21)</f>
        <v>0</v>
      </c>
      <c r="AS21" s="15">
        <f>SUMIFS('Resource Annual'!$O:$O,'Resource Annual'!$D:$D,$AL$2,'Resource Annual'!$A:$A,AS$4,'Resource Annual'!$J:$J,$AL21)</f>
        <v>0</v>
      </c>
      <c r="AT21" s="15">
        <f>SUMIFS('Resource Annual'!$O:$O,'Resource Annual'!$D:$D,$AL$2,'Resource Annual'!$A:$A,AT$4,'Resource Annual'!$J:$J,$AL21)</f>
        <v>4500.741146087651</v>
      </c>
      <c r="AU21" s="15">
        <f>SUMIFS('Resource Annual'!$O:$O,'Resource Annual'!$D:$D,$AL$2,'Resource Annual'!$A:$A,AU$4,'Resource Annual'!$J:$J,$AL21)</f>
        <v>1265.4811401367181</v>
      </c>
      <c r="AV21" s="15">
        <f>SUMIFS('Resource Annual'!$O:$O,'Resource Annual'!$D:$D,$AL$2,'Resource Annual'!$A:$A,AV$4,'Resource Annual'!$J:$J,$AL21)</f>
        <v>0</v>
      </c>
      <c r="AW21" s="15">
        <f>SUMIFS('Resource Annual'!$O:$O,'Resource Annual'!$D:$D,$AL$2,'Resource Annual'!$A:$A,AW$4,'Resource Annual'!$J:$J,$AL21)</f>
        <v>0</v>
      </c>
      <c r="AX21" s="15">
        <f t="shared" si="0"/>
        <v>-253.27309513091996</v>
      </c>
      <c r="AY21" s="15">
        <f t="shared" si="1"/>
        <v>0</v>
      </c>
      <c r="AZ21" s="36">
        <f>SUMIFS('Area Annual'!$N:$N,'Area Annual'!$A:$A,$AL$2,'Area Annual'!$E:$E,$AL21,'Area Annual'!$D:$D,"KPCO")</f>
        <v>2398.0177841186501</v>
      </c>
      <c r="BA21" s="36">
        <f>SUMIFS('Area Annual'!$O:$O,'Area Annual'!$A:$A,$AL$2,'Area Annual'!$E:$E,$AL21,'Area Annual'!$D:$D,"KPCO")</f>
        <v>2144.7446889877301</v>
      </c>
      <c r="BC21" s="15">
        <f>SUMIFS('Resource Annual'!$L:$L,'Resource Annual'!$D:$D,$AL$2,'Resource Annual'!$B:$B,BC$4,'Resource Annual'!$J:$J,$AL21)</f>
        <v>0</v>
      </c>
      <c r="BD21" s="15">
        <f>SUMIFS('Resource Annual'!$L:$L,'Resource Annual'!$D:$D,$AL$2,'Resource Annual'!$B:$B,BD$4,'Resource Annual'!$J:$J,$AL21)</f>
        <v>0</v>
      </c>
      <c r="BE21" s="15">
        <f>SUMIFS('Resource Annual'!$L:$L,'Resource Annual'!$D:$D,$AL$2,'Resource Annual'!$B:$B,BE$4,'Resource Annual'!$J:$J,$AL21)</f>
        <v>125</v>
      </c>
      <c r="BF21" s="15">
        <f>SUMIFS('Resource Annual'!$L:$L,'Resource Annual'!$D:$D,$AL$2,'Resource Annual'!$B:$B,BF$4,'Resource Annual'!$J:$J,$AL21)</f>
        <v>0</v>
      </c>
      <c r="BG21" s="15">
        <f>SUMIFS('Resource Annual'!$L:$L,'Resource Annual'!$D:$D,$AL$2,'Resource Annual'!$B:$B,BG$4,'Resource Annual'!$J:$J,$AL21)</f>
        <v>0</v>
      </c>
      <c r="BH21" s="15">
        <f>SUMIFS('Resource Annual'!$L:$L,'Resource Annual'!$D:$D,$AL$2,'Resource Annual'!$B:$B,BH$4,'Resource Annual'!$J:$J,$AL21)</f>
        <v>0</v>
      </c>
      <c r="BI21" s="15">
        <f>SUMIFS('Resource Annual'!$L:$L,'Resource Annual'!$D:$D,$AL$2,'Resource Annual'!$B:$B,BI$4,'Resource Annual'!$J:$J,$AL21)</f>
        <v>2140</v>
      </c>
      <c r="BJ21" s="15">
        <f>SUMIFS('Resource Annual'!$L:$L,'Resource Annual'!$D:$D,$AL$2,'Resource Annual'!$B:$B,BJ$4,'Resource Annual'!$J:$J,$AL21)</f>
        <v>0</v>
      </c>
      <c r="BK21" s="15">
        <f>SUMIFS('Resource Annual'!$L:$L,'Resource Annual'!$D:$D,$AL$2,'Resource Annual'!$B:$B,BK$4,'Resource Annual'!$J:$J,$AL21)</f>
        <v>0</v>
      </c>
      <c r="BL21" s="15">
        <f>SUMIFS('Resource Annual'!$L:$L,'Resource Annual'!$D:$D,$AL$2,'Resource Annual'!$B:$B,BL$4,'Resource Annual'!$J:$J,$AL21)</f>
        <v>0</v>
      </c>
      <c r="BM21" s="15">
        <f>SUMIFS('Resource Annual'!$L:$L,'Resource Annual'!$D:$D,$AL$2,'Resource Annual'!$B:$B,BM$4,'Resource Annual'!$J:$J,$AL21)</f>
        <v>400</v>
      </c>
      <c r="BN21" s="15">
        <f>SUMIFS('Resource Annual'!$L:$L,'Resource Annual'!$D:$D,$AL$2,'Resource Annual'!$B:$B,BN$4,'Resource Annual'!$J:$J,$AL21)</f>
        <v>0</v>
      </c>
      <c r="BO21" s="15">
        <f>SUMIFS('Resource Annual'!$L:$L,'Resource Annual'!$D:$D,$AL$2,'Resource Annual'!$B:$B,BO$4,'Resource Annual'!$J:$J,$AL21)</f>
        <v>0</v>
      </c>
      <c r="BQ21" s="15">
        <f>SUMIFS('Resource Annual'!$M:$M,'Resource Annual'!$D:$D,$AL$2,'Resource Annual'!$B:$B,BQ$4,'Resource Annual'!$J:$J,$AL21)</f>
        <v>0</v>
      </c>
      <c r="BR21" s="15">
        <f>SUMIFS('Resource Annual'!$M:$M,'Resource Annual'!$D:$D,$AL$2,'Resource Annual'!$B:$B,BR$4,'Resource Annual'!$J:$J,$AL21)</f>
        <v>0</v>
      </c>
      <c r="BS21" s="15">
        <f>SUMIFS('Resource Annual'!$M:$M,'Resource Annual'!$D:$D,$AL$2,'Resource Annual'!$B:$B,BS$4,'Resource Annual'!$J:$J,$AL21)</f>
        <v>125</v>
      </c>
      <c r="BT21" s="15">
        <f>SUMIFS('Resource Annual'!$M:$M,'Resource Annual'!$D:$D,$AL$2,'Resource Annual'!$B:$B,BT$4,'Resource Annual'!$J:$J,$AL21)</f>
        <v>0</v>
      </c>
      <c r="BU21" s="15">
        <f>SUMIFS('Resource Annual'!$M:$M,'Resource Annual'!$D:$D,$AL$2,'Resource Annual'!$B:$B,BU$4,'Resource Annual'!$J:$J,$AL21)</f>
        <v>0</v>
      </c>
      <c r="BV21" s="15">
        <f>SUMIFS('Resource Annual'!$M:$M,'Resource Annual'!$D:$D,$AL$2,'Resource Annual'!$B:$B,BV$4,'Resource Annual'!$J:$J,$AL21)</f>
        <v>0</v>
      </c>
      <c r="BW21" s="15">
        <f>SUMIFS('Resource Annual'!$M:$M,'Resource Annual'!$D:$D,$AL$2,'Resource Annual'!$B:$B,BW$4,'Resource Annual'!$J:$J,$AL21)</f>
        <v>847.80000495910645</v>
      </c>
      <c r="BX21" s="15">
        <f>SUMIFS('Resource Annual'!$M:$M,'Resource Annual'!$D:$D,$AL$2,'Resource Annual'!$B:$B,BX$4,'Resource Annual'!$J:$J,$AL21)</f>
        <v>0</v>
      </c>
      <c r="BY21" s="15">
        <f>SUMIFS('Resource Annual'!$M:$M,'Resource Annual'!$D:$D,$AL$2,'Resource Annual'!$B:$B,BY$4,'Resource Annual'!$J:$J,$AL21)</f>
        <v>0</v>
      </c>
      <c r="BZ21" s="15">
        <f>SUMIFS('Resource Annual'!$M:$M,'Resource Annual'!$D:$D,$AL$2,'Resource Annual'!$B:$B,BZ$4,'Resource Annual'!$J:$J,$AL21)</f>
        <v>0</v>
      </c>
      <c r="CA21" s="15">
        <f>SUMIFS('Resource Annual'!$M:$M,'Resource Annual'!$D:$D,$AL$2,'Resource Annual'!$B:$B,CA$4,'Resource Annual'!$J:$J,$AL21)</f>
        <v>44</v>
      </c>
      <c r="CB21" s="15">
        <f>SUMIFS('Resource Annual'!$M:$M,'Resource Annual'!$D:$D,$AL$2,'Resource Annual'!$B:$B,CB$4,'Resource Annual'!$J:$J,$AL21)</f>
        <v>0</v>
      </c>
      <c r="CC21" s="15">
        <f>SUMIFS('Resource Annual'!$M:$M,'Resource Annual'!$D:$D,$AL$2,'Resource Annual'!$B:$B,CC$4,'Resource Annual'!$J:$J,$AL21)</f>
        <v>0</v>
      </c>
      <c r="CD21" s="15">
        <f>SUMIFS('Area Annual'!F:F,'Area Annual'!E:E,AL21,'Area Annual'!A:A,$AL$2)</f>
        <v>895.28430175781295</v>
      </c>
    </row>
    <row r="22" spans="2:82" ht="16.5" x14ac:dyDescent="0.5">
      <c r="AL22">
        <v>2038</v>
      </c>
      <c r="AM22" s="15">
        <f>SUMIFS('Area Annual'!M:M,'Area Annual'!A:A,$AL$2,'Area Annual'!E:E,AL22)</f>
        <v>5500.6968078613299</v>
      </c>
      <c r="AN22" s="15">
        <f>SUMIFS('Resource Annual'!$O:$O,'Resource Annual'!$D:$D,$AL$2,'Resource Annual'!$A:$A,AN$4,'Resource Annual'!$J:$J,$AL22)</f>
        <v>0</v>
      </c>
      <c r="AO22" s="15">
        <f>SUMIFS('Resource Annual'!$O:$O,'Resource Annual'!$D:$D,$AL$2,'Resource Annual'!$A:$A,AO$4,'Resource Annual'!$J:$J,$AL22)</f>
        <v>0</v>
      </c>
      <c r="AP22" s="15">
        <f>SUMIFS('Resource Annual'!$O:$O,'Resource Annual'!$D:$D,$AL$2,'Resource Annual'!$A:$A,AP$4,'Resource Annual'!$J:$J,$AL22)</f>
        <v>0</v>
      </c>
      <c r="AQ22" s="15">
        <f>SUMIFS('Resource Annual'!$O:$O,'Resource Annual'!$D:$D,$AL$2,'Resource Annual'!$A:$A,AQ$4,'Resource Annual'!$J:$J,$AL22)</f>
        <v>0</v>
      </c>
      <c r="AR22" s="15">
        <f>SUMIFS('Resource Annual'!$O:$O,'Resource Annual'!$D:$D,$AL$2,'Resource Annual'!$A:$A,AR$4,'Resource Annual'!$J:$J,$AL22)</f>
        <v>0</v>
      </c>
      <c r="AS22" s="15">
        <f>SUMIFS('Resource Annual'!$O:$O,'Resource Annual'!$D:$D,$AL$2,'Resource Annual'!$A:$A,AS$4,'Resource Annual'!$J:$J,$AL22)</f>
        <v>0</v>
      </c>
      <c r="AT22" s="15">
        <f>SUMIFS('Resource Annual'!$O:$O,'Resource Annual'!$D:$D,$AL$2,'Resource Annual'!$A:$A,AT$4,'Resource Annual'!$J:$J,$AL22)</f>
        <v>4504.7826948165903</v>
      </c>
      <c r="AU22" s="15">
        <f>SUMIFS('Resource Annual'!$O:$O,'Resource Annual'!$D:$D,$AL$2,'Resource Annual'!$A:$A,AU$4,'Resource Annual'!$J:$J,$AL22)</f>
        <v>1264.662498474122</v>
      </c>
      <c r="AV22" s="15">
        <f>SUMIFS('Resource Annual'!$O:$O,'Resource Annual'!$D:$D,$AL$2,'Resource Annual'!$A:$A,AV$4,'Resource Annual'!$J:$J,$AL22)</f>
        <v>0</v>
      </c>
      <c r="AW22" s="15">
        <f>SUMIFS('Resource Annual'!$O:$O,'Resource Annual'!$D:$D,$AL$2,'Resource Annual'!$A:$A,AW$4,'Resource Annual'!$J:$J,$AL22)</f>
        <v>0</v>
      </c>
      <c r="AX22" s="15">
        <f t="shared" si="0"/>
        <v>-268.74831199645996</v>
      </c>
      <c r="AY22" s="15">
        <f t="shared" si="1"/>
        <v>0</v>
      </c>
      <c r="AZ22" s="36">
        <f>SUMIFS('Area Annual'!$N:$N,'Area Annual'!$A:$A,$AL$2,'Area Annual'!$E:$E,$AL22,'Area Annual'!$D:$D,"KPCO")</f>
        <v>2402.8240966796898</v>
      </c>
      <c r="BA22" s="36">
        <f>SUMIFS('Area Annual'!$O:$O,'Area Annual'!$A:$A,$AL$2,'Area Annual'!$E:$E,$AL22,'Area Annual'!$D:$D,"KPCO")</f>
        <v>2134.0757846832298</v>
      </c>
      <c r="BC22" s="15">
        <f>SUMIFS('Resource Annual'!$L:$L,'Resource Annual'!$D:$D,$AL$2,'Resource Annual'!$B:$B,BC$4,'Resource Annual'!$J:$J,$AL22)</f>
        <v>0</v>
      </c>
      <c r="BD22" s="15">
        <f>SUMIFS('Resource Annual'!$L:$L,'Resource Annual'!$D:$D,$AL$2,'Resource Annual'!$B:$B,BD$4,'Resource Annual'!$J:$J,$AL22)</f>
        <v>0</v>
      </c>
      <c r="BE22" s="15">
        <f>SUMIFS('Resource Annual'!$L:$L,'Resource Annual'!$D:$D,$AL$2,'Resource Annual'!$B:$B,BE$4,'Resource Annual'!$J:$J,$AL22)</f>
        <v>125</v>
      </c>
      <c r="BF22" s="15">
        <f>SUMIFS('Resource Annual'!$L:$L,'Resource Annual'!$D:$D,$AL$2,'Resource Annual'!$B:$B,BF$4,'Resource Annual'!$J:$J,$AL22)</f>
        <v>0</v>
      </c>
      <c r="BG22" s="15">
        <f>SUMIFS('Resource Annual'!$L:$L,'Resource Annual'!$D:$D,$AL$2,'Resource Annual'!$B:$B,BG$4,'Resource Annual'!$J:$J,$AL22)</f>
        <v>0</v>
      </c>
      <c r="BH22" s="15">
        <f>SUMIFS('Resource Annual'!$L:$L,'Resource Annual'!$D:$D,$AL$2,'Resource Annual'!$B:$B,BH$4,'Resource Annual'!$J:$J,$AL22)</f>
        <v>0</v>
      </c>
      <c r="BI22" s="15">
        <f>SUMIFS('Resource Annual'!$L:$L,'Resource Annual'!$D:$D,$AL$2,'Resource Annual'!$B:$B,BI$4,'Resource Annual'!$J:$J,$AL22)</f>
        <v>2140</v>
      </c>
      <c r="BJ22" s="15">
        <f>SUMIFS('Resource Annual'!$L:$L,'Resource Annual'!$D:$D,$AL$2,'Resource Annual'!$B:$B,BJ$4,'Resource Annual'!$J:$J,$AL22)</f>
        <v>0</v>
      </c>
      <c r="BK22" s="15">
        <f>SUMIFS('Resource Annual'!$L:$L,'Resource Annual'!$D:$D,$AL$2,'Resource Annual'!$B:$B,BK$4,'Resource Annual'!$J:$J,$AL22)</f>
        <v>0</v>
      </c>
      <c r="BL22" s="15">
        <f>SUMIFS('Resource Annual'!$L:$L,'Resource Annual'!$D:$D,$AL$2,'Resource Annual'!$B:$B,BL$4,'Resource Annual'!$J:$J,$AL22)</f>
        <v>0</v>
      </c>
      <c r="BM22" s="15">
        <f>SUMIFS('Resource Annual'!$L:$L,'Resource Annual'!$D:$D,$AL$2,'Resource Annual'!$B:$B,BM$4,'Resource Annual'!$J:$J,$AL22)</f>
        <v>400</v>
      </c>
      <c r="BN22" s="15">
        <f>SUMIFS('Resource Annual'!$L:$L,'Resource Annual'!$D:$D,$AL$2,'Resource Annual'!$B:$B,BN$4,'Resource Annual'!$J:$J,$AL22)</f>
        <v>0</v>
      </c>
      <c r="BO22" s="15">
        <f>SUMIFS('Resource Annual'!$L:$L,'Resource Annual'!$D:$D,$AL$2,'Resource Annual'!$B:$B,BO$4,'Resource Annual'!$J:$J,$AL22)</f>
        <v>0</v>
      </c>
      <c r="BQ22" s="15">
        <f>SUMIFS('Resource Annual'!$M:$M,'Resource Annual'!$D:$D,$AL$2,'Resource Annual'!$B:$B,BQ$4,'Resource Annual'!$J:$J,$AL22)</f>
        <v>0</v>
      </c>
      <c r="BR22" s="15">
        <f>SUMIFS('Resource Annual'!$M:$M,'Resource Annual'!$D:$D,$AL$2,'Resource Annual'!$B:$B,BR$4,'Resource Annual'!$J:$J,$AL22)</f>
        <v>0</v>
      </c>
      <c r="BS22" s="15">
        <f>SUMIFS('Resource Annual'!$M:$M,'Resource Annual'!$D:$D,$AL$2,'Resource Annual'!$B:$B,BS$4,'Resource Annual'!$J:$J,$AL22)</f>
        <v>125</v>
      </c>
      <c r="BT22" s="15">
        <f>SUMIFS('Resource Annual'!$M:$M,'Resource Annual'!$D:$D,$AL$2,'Resource Annual'!$B:$B,BT$4,'Resource Annual'!$J:$J,$AL22)</f>
        <v>0</v>
      </c>
      <c r="BU22" s="15">
        <f>SUMIFS('Resource Annual'!$M:$M,'Resource Annual'!$D:$D,$AL$2,'Resource Annual'!$B:$B,BU$4,'Resource Annual'!$J:$J,$AL22)</f>
        <v>0</v>
      </c>
      <c r="BV22" s="15">
        <f>SUMIFS('Resource Annual'!$M:$M,'Resource Annual'!$D:$D,$AL$2,'Resource Annual'!$B:$B,BV$4,'Resource Annual'!$J:$J,$AL22)</f>
        <v>0</v>
      </c>
      <c r="BW22" s="15">
        <f>SUMIFS('Resource Annual'!$M:$M,'Resource Annual'!$D:$D,$AL$2,'Resource Annual'!$B:$B,BW$4,'Resource Annual'!$J:$J,$AL22)</f>
        <v>847.80000495910645</v>
      </c>
      <c r="BX22" s="15">
        <f>SUMIFS('Resource Annual'!$M:$M,'Resource Annual'!$D:$D,$AL$2,'Resource Annual'!$B:$B,BX$4,'Resource Annual'!$J:$J,$AL22)</f>
        <v>0</v>
      </c>
      <c r="BY22" s="15">
        <f>SUMIFS('Resource Annual'!$M:$M,'Resource Annual'!$D:$D,$AL$2,'Resource Annual'!$B:$B,BY$4,'Resource Annual'!$J:$J,$AL22)</f>
        <v>0</v>
      </c>
      <c r="BZ22" s="15">
        <f>SUMIFS('Resource Annual'!$M:$M,'Resource Annual'!$D:$D,$AL$2,'Resource Annual'!$B:$B,BZ$4,'Resource Annual'!$J:$J,$AL22)</f>
        <v>0</v>
      </c>
      <c r="CA22" s="15">
        <f>SUMIFS('Resource Annual'!$M:$M,'Resource Annual'!$D:$D,$AL$2,'Resource Annual'!$B:$B,CA$4,'Resource Annual'!$J:$J,$AL22)</f>
        <v>44</v>
      </c>
      <c r="CB22" s="15">
        <f>SUMIFS('Resource Annual'!$M:$M,'Resource Annual'!$D:$D,$AL$2,'Resource Annual'!$B:$B,CB$4,'Resource Annual'!$J:$J,$AL22)</f>
        <v>0</v>
      </c>
      <c r="CC22" s="15">
        <f>SUMIFS('Resource Annual'!$M:$M,'Resource Annual'!$D:$D,$AL$2,'Resource Annual'!$B:$B,CC$4,'Resource Annual'!$J:$J,$AL22)</f>
        <v>0</v>
      </c>
      <c r="CD22" s="15">
        <f>SUMIFS('Area Annual'!F:F,'Area Annual'!E:E,AL22,'Area Annual'!A:A,$AL$2)</f>
        <v>894.23522949218795</v>
      </c>
    </row>
    <row r="23" spans="2:82" ht="16.5" x14ac:dyDescent="0.5">
      <c r="AL23">
        <v>2039</v>
      </c>
      <c r="AM23" s="15">
        <f>SUMIFS('Area Annual'!M:M,'Area Annual'!A:A,$AL$2,'Area Annual'!E:E,AL23)</f>
        <v>5490.9378356933603</v>
      </c>
      <c r="AN23" s="15">
        <f>SUMIFS('Resource Annual'!$O:$O,'Resource Annual'!$D:$D,$AL$2,'Resource Annual'!$A:$A,AN$4,'Resource Annual'!$J:$J,$AL23)</f>
        <v>0</v>
      </c>
      <c r="AO23" s="15">
        <f>SUMIFS('Resource Annual'!$O:$O,'Resource Annual'!$D:$D,$AL$2,'Resource Annual'!$A:$A,AO$4,'Resource Annual'!$J:$J,$AL23)</f>
        <v>0</v>
      </c>
      <c r="AP23" s="15">
        <f>SUMIFS('Resource Annual'!$O:$O,'Resource Annual'!$D:$D,$AL$2,'Resource Annual'!$A:$A,AP$4,'Resource Annual'!$J:$J,$AL23)</f>
        <v>0</v>
      </c>
      <c r="AQ23" s="15">
        <f>SUMIFS('Resource Annual'!$O:$O,'Resource Annual'!$D:$D,$AL$2,'Resource Annual'!$A:$A,AQ$4,'Resource Annual'!$J:$J,$AL23)</f>
        <v>0</v>
      </c>
      <c r="AR23" s="15">
        <f>SUMIFS('Resource Annual'!$O:$O,'Resource Annual'!$D:$D,$AL$2,'Resource Annual'!$A:$A,AR$4,'Resource Annual'!$J:$J,$AL23)</f>
        <v>0</v>
      </c>
      <c r="AS23" s="15">
        <f>SUMIFS('Resource Annual'!$O:$O,'Resource Annual'!$D:$D,$AL$2,'Resource Annual'!$A:$A,AS$4,'Resource Annual'!$J:$J,$AL23)</f>
        <v>0</v>
      </c>
      <c r="AT23" s="15">
        <f>SUMIFS('Resource Annual'!$O:$O,'Resource Annual'!$D:$D,$AL$2,'Resource Annual'!$A:$A,AT$4,'Resource Annual'!$J:$J,$AL23)</f>
        <v>4496.8576211929367</v>
      </c>
      <c r="AU23" s="15">
        <f>SUMIFS('Resource Annual'!$O:$O,'Resource Annual'!$D:$D,$AL$2,'Resource Annual'!$A:$A,AU$4,'Resource Annual'!$J:$J,$AL23)</f>
        <v>1264.2977333068841</v>
      </c>
      <c r="AV23" s="15">
        <f>SUMIFS('Resource Annual'!$O:$O,'Resource Annual'!$D:$D,$AL$2,'Resource Annual'!$A:$A,AV$4,'Resource Annual'!$J:$J,$AL23)</f>
        <v>0</v>
      </c>
      <c r="AW23" s="15">
        <f>SUMIFS('Resource Annual'!$O:$O,'Resource Annual'!$D:$D,$AL$2,'Resource Annual'!$A:$A,AW$4,'Resource Annual'!$J:$J,$AL23)</f>
        <v>0</v>
      </c>
      <c r="AX23" s="15">
        <f t="shared" si="0"/>
        <v>-270.21769094466981</v>
      </c>
      <c r="AY23" s="15">
        <f t="shared" si="1"/>
        <v>0</v>
      </c>
      <c r="AZ23" s="36">
        <f>SUMIFS('Area Annual'!$N:$N,'Area Annual'!$A:$A,$AL$2,'Area Annual'!$E:$E,$AL23,'Area Annual'!$D:$D,"KPCO")</f>
        <v>2395.0347137451199</v>
      </c>
      <c r="BA23" s="36">
        <f>SUMIFS('Area Annual'!$O:$O,'Area Annual'!$A:$A,$AL$2,'Area Annual'!$E:$E,$AL23,'Area Annual'!$D:$D,"KPCO")</f>
        <v>2124.8170228004501</v>
      </c>
      <c r="BC23" s="15">
        <f>SUMIFS('Resource Annual'!$L:$L,'Resource Annual'!$D:$D,$AL$2,'Resource Annual'!$B:$B,BC$4,'Resource Annual'!$J:$J,$AL23)</f>
        <v>0</v>
      </c>
      <c r="BD23" s="15">
        <f>SUMIFS('Resource Annual'!$L:$L,'Resource Annual'!$D:$D,$AL$2,'Resource Annual'!$B:$B,BD$4,'Resource Annual'!$J:$J,$AL23)</f>
        <v>0</v>
      </c>
      <c r="BE23" s="15">
        <f>SUMIFS('Resource Annual'!$L:$L,'Resource Annual'!$D:$D,$AL$2,'Resource Annual'!$B:$B,BE$4,'Resource Annual'!$J:$J,$AL23)</f>
        <v>125</v>
      </c>
      <c r="BF23" s="15">
        <f>SUMIFS('Resource Annual'!$L:$L,'Resource Annual'!$D:$D,$AL$2,'Resource Annual'!$B:$B,BF$4,'Resource Annual'!$J:$J,$AL23)</f>
        <v>0</v>
      </c>
      <c r="BG23" s="15">
        <f>SUMIFS('Resource Annual'!$L:$L,'Resource Annual'!$D:$D,$AL$2,'Resource Annual'!$B:$B,BG$4,'Resource Annual'!$J:$J,$AL23)</f>
        <v>0</v>
      </c>
      <c r="BH23" s="15">
        <f>SUMIFS('Resource Annual'!$L:$L,'Resource Annual'!$D:$D,$AL$2,'Resource Annual'!$B:$B,BH$4,'Resource Annual'!$J:$J,$AL23)</f>
        <v>0</v>
      </c>
      <c r="BI23" s="15">
        <f>SUMIFS('Resource Annual'!$L:$L,'Resource Annual'!$D:$D,$AL$2,'Resource Annual'!$B:$B,BI$4,'Resource Annual'!$J:$J,$AL23)</f>
        <v>2140</v>
      </c>
      <c r="BJ23" s="15">
        <f>SUMIFS('Resource Annual'!$L:$L,'Resource Annual'!$D:$D,$AL$2,'Resource Annual'!$B:$B,BJ$4,'Resource Annual'!$J:$J,$AL23)</f>
        <v>0</v>
      </c>
      <c r="BK23" s="15">
        <f>SUMIFS('Resource Annual'!$L:$L,'Resource Annual'!$D:$D,$AL$2,'Resource Annual'!$B:$B,BK$4,'Resource Annual'!$J:$J,$AL23)</f>
        <v>0</v>
      </c>
      <c r="BL23" s="15">
        <f>SUMIFS('Resource Annual'!$L:$L,'Resource Annual'!$D:$D,$AL$2,'Resource Annual'!$B:$B,BL$4,'Resource Annual'!$J:$J,$AL23)</f>
        <v>0</v>
      </c>
      <c r="BM23" s="15">
        <f>SUMIFS('Resource Annual'!$L:$L,'Resource Annual'!$D:$D,$AL$2,'Resource Annual'!$B:$B,BM$4,'Resource Annual'!$J:$J,$AL23)</f>
        <v>400</v>
      </c>
      <c r="BN23" s="15">
        <f>SUMIFS('Resource Annual'!$L:$L,'Resource Annual'!$D:$D,$AL$2,'Resource Annual'!$B:$B,BN$4,'Resource Annual'!$J:$J,$AL23)</f>
        <v>0</v>
      </c>
      <c r="BO23" s="15">
        <f>SUMIFS('Resource Annual'!$L:$L,'Resource Annual'!$D:$D,$AL$2,'Resource Annual'!$B:$B,BO$4,'Resource Annual'!$J:$J,$AL23)</f>
        <v>0</v>
      </c>
      <c r="BQ23" s="15">
        <f>SUMIFS('Resource Annual'!$M:$M,'Resource Annual'!$D:$D,$AL$2,'Resource Annual'!$B:$B,BQ$4,'Resource Annual'!$J:$J,$AL23)</f>
        <v>0</v>
      </c>
      <c r="BR23" s="15">
        <f>SUMIFS('Resource Annual'!$M:$M,'Resource Annual'!$D:$D,$AL$2,'Resource Annual'!$B:$B,BR$4,'Resource Annual'!$J:$J,$AL23)</f>
        <v>0</v>
      </c>
      <c r="BS23" s="15">
        <f>SUMIFS('Resource Annual'!$M:$M,'Resource Annual'!$D:$D,$AL$2,'Resource Annual'!$B:$B,BS$4,'Resource Annual'!$J:$J,$AL23)</f>
        <v>125</v>
      </c>
      <c r="BT23" s="15">
        <f>SUMIFS('Resource Annual'!$M:$M,'Resource Annual'!$D:$D,$AL$2,'Resource Annual'!$B:$B,BT$4,'Resource Annual'!$J:$J,$AL23)</f>
        <v>0</v>
      </c>
      <c r="BU23" s="15">
        <f>SUMIFS('Resource Annual'!$M:$M,'Resource Annual'!$D:$D,$AL$2,'Resource Annual'!$B:$B,BU$4,'Resource Annual'!$J:$J,$AL23)</f>
        <v>0</v>
      </c>
      <c r="BV23" s="15">
        <f>SUMIFS('Resource Annual'!$M:$M,'Resource Annual'!$D:$D,$AL$2,'Resource Annual'!$B:$B,BV$4,'Resource Annual'!$J:$J,$AL23)</f>
        <v>0</v>
      </c>
      <c r="BW23" s="15">
        <f>SUMIFS('Resource Annual'!$M:$M,'Resource Annual'!$D:$D,$AL$2,'Resource Annual'!$B:$B,BW$4,'Resource Annual'!$J:$J,$AL23)</f>
        <v>847.80000495910645</v>
      </c>
      <c r="BX23" s="15">
        <f>SUMIFS('Resource Annual'!$M:$M,'Resource Annual'!$D:$D,$AL$2,'Resource Annual'!$B:$B,BX$4,'Resource Annual'!$J:$J,$AL23)</f>
        <v>0</v>
      </c>
      <c r="BY23" s="15">
        <f>SUMIFS('Resource Annual'!$M:$M,'Resource Annual'!$D:$D,$AL$2,'Resource Annual'!$B:$B,BY$4,'Resource Annual'!$J:$J,$AL23)</f>
        <v>0</v>
      </c>
      <c r="BZ23" s="15">
        <f>SUMIFS('Resource Annual'!$M:$M,'Resource Annual'!$D:$D,$AL$2,'Resource Annual'!$B:$B,BZ$4,'Resource Annual'!$J:$J,$AL23)</f>
        <v>0</v>
      </c>
      <c r="CA23" s="15">
        <f>SUMIFS('Resource Annual'!$M:$M,'Resource Annual'!$D:$D,$AL$2,'Resource Annual'!$B:$B,CA$4,'Resource Annual'!$J:$J,$AL23)</f>
        <v>44</v>
      </c>
      <c r="CB23" s="15">
        <f>SUMIFS('Resource Annual'!$M:$M,'Resource Annual'!$D:$D,$AL$2,'Resource Annual'!$B:$B,CB$4,'Resource Annual'!$J:$J,$AL23)</f>
        <v>0</v>
      </c>
      <c r="CC23" s="15">
        <f>SUMIFS('Resource Annual'!$M:$M,'Resource Annual'!$D:$D,$AL$2,'Resource Annual'!$B:$B,CC$4,'Resource Annual'!$J:$J,$AL23)</f>
        <v>0</v>
      </c>
      <c r="CD23" s="15">
        <f>SUMIFS('Area Annual'!F:F,'Area Annual'!E:E,AL23,'Area Annual'!A:A,$AL$2)</f>
        <v>893.24560546875</v>
      </c>
    </row>
    <row r="24" spans="2:82" ht="16.5" x14ac:dyDescent="0.5">
      <c r="AL24" s="48">
        <v>2040</v>
      </c>
      <c r="AM24" s="15">
        <f>SUMIFS('Area Annual'!M:M,'Area Annual'!A:A,$AL$2,'Area Annual'!E:E,AL24)</f>
        <v>5479.7013244628897</v>
      </c>
      <c r="AN24" s="15">
        <f>SUMIFS('Resource Annual'!$O:$O,'Resource Annual'!$D:$D,$AL$2,'Resource Annual'!$A:$A,AN$4,'Resource Annual'!$J:$J,$AL24)</f>
        <v>0</v>
      </c>
      <c r="AO24" s="15">
        <f>SUMIFS('Resource Annual'!$O:$O,'Resource Annual'!$D:$D,$AL$2,'Resource Annual'!$A:$A,AO$4,'Resource Annual'!$J:$J,$AL24)</f>
        <v>0</v>
      </c>
      <c r="AP24" s="15">
        <f>SUMIFS('Resource Annual'!$O:$O,'Resource Annual'!$D:$D,$AL$2,'Resource Annual'!$A:$A,AP$4,'Resource Annual'!$J:$J,$AL24)</f>
        <v>0</v>
      </c>
      <c r="AQ24" s="15">
        <f>SUMIFS('Resource Annual'!$O:$O,'Resource Annual'!$D:$D,$AL$2,'Resource Annual'!$A:$A,AQ$4,'Resource Annual'!$J:$J,$AL24)</f>
        <v>0</v>
      </c>
      <c r="AR24" s="15">
        <f>SUMIFS('Resource Annual'!$O:$O,'Resource Annual'!$D:$D,$AL$2,'Resource Annual'!$A:$A,AR$4,'Resource Annual'!$J:$J,$AL24)</f>
        <v>0</v>
      </c>
      <c r="AS24" s="15">
        <f>SUMIFS('Resource Annual'!$O:$O,'Resource Annual'!$D:$D,$AL$2,'Resource Annual'!$A:$A,AS$4,'Resource Annual'!$J:$J,$AL24)</f>
        <v>0</v>
      </c>
      <c r="AT24" s="15">
        <f>SUMIFS('Resource Annual'!$O:$O,'Resource Annual'!$D:$D,$AL$2,'Resource Annual'!$A:$A,AT$4,'Resource Annual'!$J:$J,$AL24)</f>
        <v>4506.3279762268121</v>
      </c>
      <c r="AU24" s="15">
        <f>SUMIFS('Resource Annual'!$O:$O,'Resource Annual'!$D:$D,$AL$2,'Resource Annual'!$A:$A,AU$4,'Resource Annual'!$J:$J,$AL24)</f>
        <v>1272.961650848388</v>
      </c>
      <c r="AV24" s="15">
        <f>SUMIFS('Resource Annual'!$O:$O,'Resource Annual'!$D:$D,$AL$2,'Resource Annual'!$A:$A,AV$4,'Resource Annual'!$J:$J,$AL24)</f>
        <v>0</v>
      </c>
      <c r="AW24" s="15">
        <f>SUMIFS('Resource Annual'!$O:$O,'Resource Annual'!$D:$D,$AL$2,'Resource Annual'!$A:$A,AW$4,'Resource Annual'!$J:$J,$AL24)</f>
        <v>0</v>
      </c>
      <c r="AX24" s="15">
        <f t="shared" ref="AX24:AX34" si="2">BA24-AZ24</f>
        <v>-299.5885622501396</v>
      </c>
      <c r="AY24" s="15">
        <f t="shared" ref="AY24:AY34" si="3">IF(AX24&gt;0,AX24,0)</f>
        <v>0</v>
      </c>
      <c r="AZ24" s="36">
        <f>SUMIFS('Area Annual'!$N:$N,'Area Annual'!$A:$A,$AL$2,'Area Annual'!$E:$E,$AL24,'Area Annual'!$D:$D,"KPCO")</f>
        <v>2407.0359802246098</v>
      </c>
      <c r="BA24" s="36">
        <f>SUMIFS('Area Annual'!$O:$O,'Area Annual'!$A:$A,$AL$2,'Area Annual'!$E:$E,$AL24,'Area Annual'!$D:$D,"KPCO")</f>
        <v>2107.4474179744702</v>
      </c>
      <c r="BB24" s="48"/>
      <c r="BC24" s="15">
        <f>SUMIFS('Resource Annual'!$L:$L,'Resource Annual'!$D:$D,$AL$2,'Resource Annual'!$B:$B,BC$4,'Resource Annual'!$J:$J,$AL24)</f>
        <v>0</v>
      </c>
      <c r="BD24" s="15">
        <f>SUMIFS('Resource Annual'!$L:$L,'Resource Annual'!$D:$D,$AL$2,'Resource Annual'!$B:$B,BD$4,'Resource Annual'!$J:$J,$AL24)</f>
        <v>0</v>
      </c>
      <c r="BE24" s="15">
        <f>SUMIFS('Resource Annual'!$L:$L,'Resource Annual'!$D:$D,$AL$2,'Resource Annual'!$B:$B,BE$4,'Resource Annual'!$J:$J,$AL24)</f>
        <v>125</v>
      </c>
      <c r="BF24" s="15">
        <f>SUMIFS('Resource Annual'!$L:$L,'Resource Annual'!$D:$D,$AL$2,'Resource Annual'!$B:$B,BF$4,'Resource Annual'!$J:$J,$AL24)</f>
        <v>0</v>
      </c>
      <c r="BG24" s="15">
        <f>SUMIFS('Resource Annual'!$L:$L,'Resource Annual'!$D:$D,$AL$2,'Resource Annual'!$B:$B,BG$4,'Resource Annual'!$J:$J,$AL24)</f>
        <v>0</v>
      </c>
      <c r="BH24" s="15">
        <f>SUMIFS('Resource Annual'!$L:$L,'Resource Annual'!$D:$D,$AL$2,'Resource Annual'!$B:$B,BH$4,'Resource Annual'!$J:$J,$AL24)</f>
        <v>0</v>
      </c>
      <c r="BI24" s="15">
        <f>SUMIFS('Resource Annual'!$L:$L,'Resource Annual'!$D:$D,$AL$2,'Resource Annual'!$B:$B,BI$4,'Resource Annual'!$J:$J,$AL24)</f>
        <v>2140</v>
      </c>
      <c r="BJ24" s="15">
        <f>SUMIFS('Resource Annual'!$L:$L,'Resource Annual'!$D:$D,$AL$2,'Resource Annual'!$B:$B,BJ$4,'Resource Annual'!$J:$J,$AL24)</f>
        <v>0</v>
      </c>
      <c r="BK24" s="15">
        <f>SUMIFS('Resource Annual'!$L:$L,'Resource Annual'!$D:$D,$AL$2,'Resource Annual'!$B:$B,BK$4,'Resource Annual'!$J:$J,$AL24)</f>
        <v>0</v>
      </c>
      <c r="BL24" s="15">
        <f>SUMIFS('Resource Annual'!$L:$L,'Resource Annual'!$D:$D,$AL$2,'Resource Annual'!$B:$B,BL$4,'Resource Annual'!$J:$J,$AL24)</f>
        <v>0</v>
      </c>
      <c r="BM24" s="15">
        <f>SUMIFS('Resource Annual'!$L:$L,'Resource Annual'!$D:$D,$AL$2,'Resource Annual'!$B:$B,BM$4,'Resource Annual'!$J:$J,$AL24)</f>
        <v>400</v>
      </c>
      <c r="BN24" s="15">
        <f>SUMIFS('Resource Annual'!$L:$L,'Resource Annual'!$D:$D,$AL$2,'Resource Annual'!$B:$B,BN$4,'Resource Annual'!$J:$J,$AL24)</f>
        <v>0</v>
      </c>
      <c r="BO24" s="15">
        <f>SUMIFS('Resource Annual'!$L:$L,'Resource Annual'!$D:$D,$AL$2,'Resource Annual'!$B:$B,BO$4,'Resource Annual'!$J:$J,$AL24)</f>
        <v>0</v>
      </c>
      <c r="BP24" s="48"/>
      <c r="BQ24" s="15">
        <f>SUMIFS('Resource Annual'!$M:$M,'Resource Annual'!$D:$D,$AL$2,'Resource Annual'!$B:$B,BQ$4,'Resource Annual'!$J:$J,$AL24)</f>
        <v>0</v>
      </c>
      <c r="BR24" s="15">
        <f>SUMIFS('Resource Annual'!$M:$M,'Resource Annual'!$D:$D,$AL$2,'Resource Annual'!$B:$B,BR$4,'Resource Annual'!$J:$J,$AL24)</f>
        <v>0</v>
      </c>
      <c r="BS24" s="15">
        <f>SUMIFS('Resource Annual'!$M:$M,'Resource Annual'!$D:$D,$AL$2,'Resource Annual'!$B:$B,BS$4,'Resource Annual'!$J:$J,$AL24)</f>
        <v>125</v>
      </c>
      <c r="BT24" s="15">
        <f>SUMIFS('Resource Annual'!$M:$M,'Resource Annual'!$D:$D,$AL$2,'Resource Annual'!$B:$B,BT$4,'Resource Annual'!$J:$J,$AL24)</f>
        <v>0</v>
      </c>
      <c r="BU24" s="15">
        <f>SUMIFS('Resource Annual'!$M:$M,'Resource Annual'!$D:$D,$AL$2,'Resource Annual'!$B:$B,BU$4,'Resource Annual'!$J:$J,$AL24)</f>
        <v>0</v>
      </c>
      <c r="BV24" s="15">
        <f>SUMIFS('Resource Annual'!$M:$M,'Resource Annual'!$D:$D,$AL$2,'Resource Annual'!$B:$B,BV$4,'Resource Annual'!$J:$J,$AL24)</f>
        <v>0</v>
      </c>
      <c r="BW24" s="15">
        <f>SUMIFS('Resource Annual'!$M:$M,'Resource Annual'!$D:$D,$AL$2,'Resource Annual'!$B:$B,BW$4,'Resource Annual'!$J:$J,$AL24)</f>
        <v>847.80000495910645</v>
      </c>
      <c r="BX24" s="15">
        <f>SUMIFS('Resource Annual'!$M:$M,'Resource Annual'!$D:$D,$AL$2,'Resource Annual'!$B:$B,BX$4,'Resource Annual'!$J:$J,$AL24)</f>
        <v>0</v>
      </c>
      <c r="BY24" s="15">
        <f>SUMIFS('Resource Annual'!$M:$M,'Resource Annual'!$D:$D,$AL$2,'Resource Annual'!$B:$B,BY$4,'Resource Annual'!$J:$J,$AL24)</f>
        <v>0</v>
      </c>
      <c r="BZ24" s="15">
        <f>SUMIFS('Resource Annual'!$M:$M,'Resource Annual'!$D:$D,$AL$2,'Resource Annual'!$B:$B,BZ$4,'Resource Annual'!$J:$J,$AL24)</f>
        <v>0</v>
      </c>
      <c r="CA24" s="15">
        <f>SUMIFS('Resource Annual'!$M:$M,'Resource Annual'!$D:$D,$AL$2,'Resource Annual'!$B:$B,CA$4,'Resource Annual'!$J:$J,$AL24)</f>
        <v>44</v>
      </c>
      <c r="CB24" s="15">
        <f>SUMIFS('Resource Annual'!$M:$M,'Resource Annual'!$D:$D,$AL$2,'Resource Annual'!$B:$B,CB$4,'Resource Annual'!$J:$J,$AL24)</f>
        <v>0</v>
      </c>
      <c r="CC24" s="15">
        <f>SUMIFS('Resource Annual'!$M:$M,'Resource Annual'!$D:$D,$AL$2,'Resource Annual'!$B:$B,CC$4,'Resource Annual'!$J:$J,$AL24)</f>
        <v>0</v>
      </c>
      <c r="CD24" s="15">
        <f>SUMIFS('Area Annual'!F:F,'Area Annual'!E:E,AL24,'Area Annual'!A:A,$AL$2)</f>
        <v>889.70941162109398</v>
      </c>
    </row>
    <row r="25" spans="2:82" ht="16.5" x14ac:dyDescent="0.5">
      <c r="AL25" s="48">
        <v>2041</v>
      </c>
      <c r="AM25" s="15">
        <f>SUMIFS('Area Annual'!M:M,'Area Annual'!A:A,$AL$2,'Area Annual'!E:E,AL25)</f>
        <v>5466.5540771484402</v>
      </c>
      <c r="AN25" s="15">
        <f>SUMIFS('Resource Annual'!$O:$O,'Resource Annual'!$D:$D,$AL$2,'Resource Annual'!$A:$A,AN$4,'Resource Annual'!$J:$J,$AL25)</f>
        <v>0</v>
      </c>
      <c r="AO25" s="15">
        <f>SUMIFS('Resource Annual'!$O:$O,'Resource Annual'!$D:$D,$AL$2,'Resource Annual'!$A:$A,AO$4,'Resource Annual'!$J:$J,$AL25)</f>
        <v>0</v>
      </c>
      <c r="AP25" s="15">
        <f>SUMIFS('Resource Annual'!$O:$O,'Resource Annual'!$D:$D,$AL$2,'Resource Annual'!$A:$A,AP$4,'Resource Annual'!$J:$J,$AL25)</f>
        <v>0</v>
      </c>
      <c r="AQ25" s="15">
        <f>SUMIFS('Resource Annual'!$O:$O,'Resource Annual'!$D:$D,$AL$2,'Resource Annual'!$A:$A,AQ$4,'Resource Annual'!$J:$J,$AL25)</f>
        <v>0</v>
      </c>
      <c r="AR25" s="15">
        <f>SUMIFS('Resource Annual'!$O:$O,'Resource Annual'!$D:$D,$AL$2,'Resource Annual'!$A:$A,AR$4,'Resource Annual'!$J:$J,$AL25)</f>
        <v>0</v>
      </c>
      <c r="AS25" s="15">
        <f>SUMIFS('Resource Annual'!$O:$O,'Resource Annual'!$D:$D,$AL$2,'Resource Annual'!$A:$A,AS$4,'Resource Annual'!$J:$J,$AL25)</f>
        <v>0</v>
      </c>
      <c r="AT25" s="15">
        <f>SUMIFS('Resource Annual'!$O:$O,'Resource Annual'!$D:$D,$AL$2,'Resource Annual'!$A:$A,AT$4,'Resource Annual'!$J:$J,$AL25)</f>
        <v>4517.3243865966788</v>
      </c>
      <c r="AU25" s="15">
        <f>SUMIFS('Resource Annual'!$O:$O,'Resource Annual'!$D:$D,$AL$2,'Resource Annual'!$A:$A,AU$4,'Resource Annual'!$J:$J,$AL25)</f>
        <v>1260.4344787597661</v>
      </c>
      <c r="AV25" s="15">
        <f>SUMIFS('Resource Annual'!$O:$O,'Resource Annual'!$D:$D,$AL$2,'Resource Annual'!$A:$A,AV$4,'Resource Annual'!$J:$J,$AL25)</f>
        <v>0</v>
      </c>
      <c r="AW25" s="15">
        <f>SUMIFS('Resource Annual'!$O:$O,'Resource Annual'!$D:$D,$AL$2,'Resource Annual'!$A:$A,AW$4,'Resource Annual'!$J:$J,$AL25)</f>
        <v>0</v>
      </c>
      <c r="AX25" s="15">
        <f t="shared" si="2"/>
        <v>-311.20499610901015</v>
      </c>
      <c r="AY25" s="15">
        <f t="shared" si="3"/>
        <v>0</v>
      </c>
      <c r="AZ25" s="36">
        <f>SUMIFS('Area Annual'!$N:$N,'Area Annual'!$A:$A,$AL$2,'Area Annual'!$E:$E,$AL25,'Area Annual'!$D:$D,"KPCO")</f>
        <v>2417.14601898193</v>
      </c>
      <c r="BA25" s="36">
        <f>SUMIFS('Area Annual'!$O:$O,'Area Annual'!$A:$A,$AL$2,'Area Annual'!$E:$E,$AL25,'Area Annual'!$D:$D,"KPCO")</f>
        <v>2105.9410228729198</v>
      </c>
      <c r="BB25" s="48"/>
      <c r="BC25" s="15">
        <f>SUMIFS('Resource Annual'!$L:$L,'Resource Annual'!$D:$D,$AL$2,'Resource Annual'!$B:$B,BC$4,'Resource Annual'!$J:$J,$AL25)</f>
        <v>0</v>
      </c>
      <c r="BD25" s="15">
        <f>SUMIFS('Resource Annual'!$L:$L,'Resource Annual'!$D:$D,$AL$2,'Resource Annual'!$B:$B,BD$4,'Resource Annual'!$J:$J,$AL25)</f>
        <v>0</v>
      </c>
      <c r="BE25" s="15">
        <f>SUMIFS('Resource Annual'!$L:$L,'Resource Annual'!$D:$D,$AL$2,'Resource Annual'!$B:$B,BE$4,'Resource Annual'!$J:$J,$AL25)</f>
        <v>125</v>
      </c>
      <c r="BF25" s="15">
        <f>SUMIFS('Resource Annual'!$L:$L,'Resource Annual'!$D:$D,$AL$2,'Resource Annual'!$B:$B,BF$4,'Resource Annual'!$J:$J,$AL25)</f>
        <v>0</v>
      </c>
      <c r="BG25" s="15">
        <f>SUMIFS('Resource Annual'!$L:$L,'Resource Annual'!$D:$D,$AL$2,'Resource Annual'!$B:$B,BG$4,'Resource Annual'!$J:$J,$AL25)</f>
        <v>0</v>
      </c>
      <c r="BH25" s="15">
        <f>SUMIFS('Resource Annual'!$L:$L,'Resource Annual'!$D:$D,$AL$2,'Resource Annual'!$B:$B,BH$4,'Resource Annual'!$J:$J,$AL25)</f>
        <v>0</v>
      </c>
      <c r="BI25" s="15">
        <f>SUMIFS('Resource Annual'!$L:$L,'Resource Annual'!$D:$D,$AL$2,'Resource Annual'!$B:$B,BI$4,'Resource Annual'!$J:$J,$AL25)</f>
        <v>2160</v>
      </c>
      <c r="BJ25" s="15">
        <f>SUMIFS('Resource Annual'!$L:$L,'Resource Annual'!$D:$D,$AL$2,'Resource Annual'!$B:$B,BJ$4,'Resource Annual'!$J:$J,$AL25)</f>
        <v>0</v>
      </c>
      <c r="BK25" s="15">
        <f>SUMIFS('Resource Annual'!$L:$L,'Resource Annual'!$D:$D,$AL$2,'Resource Annual'!$B:$B,BK$4,'Resource Annual'!$J:$J,$AL25)</f>
        <v>0</v>
      </c>
      <c r="BL25" s="15">
        <f>SUMIFS('Resource Annual'!$L:$L,'Resource Annual'!$D:$D,$AL$2,'Resource Annual'!$B:$B,BL$4,'Resource Annual'!$J:$J,$AL25)</f>
        <v>0</v>
      </c>
      <c r="BM25" s="15">
        <f>SUMIFS('Resource Annual'!$L:$L,'Resource Annual'!$D:$D,$AL$2,'Resource Annual'!$B:$B,BM$4,'Resource Annual'!$J:$J,$AL25)</f>
        <v>400</v>
      </c>
      <c r="BN25" s="15">
        <f>SUMIFS('Resource Annual'!$L:$L,'Resource Annual'!$D:$D,$AL$2,'Resource Annual'!$B:$B,BN$4,'Resource Annual'!$J:$J,$AL25)</f>
        <v>0</v>
      </c>
      <c r="BO25" s="15">
        <f>SUMIFS('Resource Annual'!$L:$L,'Resource Annual'!$D:$D,$AL$2,'Resource Annual'!$B:$B,BO$4,'Resource Annual'!$J:$J,$AL25)</f>
        <v>0</v>
      </c>
      <c r="BP25" s="48"/>
      <c r="BQ25" s="15">
        <f>SUMIFS('Resource Annual'!$M:$M,'Resource Annual'!$D:$D,$AL$2,'Resource Annual'!$B:$B,BQ$4,'Resource Annual'!$J:$J,$AL25)</f>
        <v>0</v>
      </c>
      <c r="BR25" s="15">
        <f>SUMIFS('Resource Annual'!$M:$M,'Resource Annual'!$D:$D,$AL$2,'Resource Annual'!$B:$B,BR$4,'Resource Annual'!$J:$J,$AL25)</f>
        <v>0</v>
      </c>
      <c r="BS25" s="15">
        <f>SUMIFS('Resource Annual'!$M:$M,'Resource Annual'!$D:$D,$AL$2,'Resource Annual'!$B:$B,BS$4,'Resource Annual'!$J:$J,$AL25)</f>
        <v>125</v>
      </c>
      <c r="BT25" s="15">
        <f>SUMIFS('Resource Annual'!$M:$M,'Resource Annual'!$D:$D,$AL$2,'Resource Annual'!$B:$B,BT$4,'Resource Annual'!$J:$J,$AL25)</f>
        <v>0</v>
      </c>
      <c r="BU25" s="15">
        <f>SUMIFS('Resource Annual'!$M:$M,'Resource Annual'!$D:$D,$AL$2,'Resource Annual'!$B:$B,BU$4,'Resource Annual'!$J:$J,$AL25)</f>
        <v>0</v>
      </c>
      <c r="BV25" s="15">
        <f>SUMIFS('Resource Annual'!$M:$M,'Resource Annual'!$D:$D,$AL$2,'Resource Annual'!$B:$B,BV$4,'Resource Annual'!$J:$J,$AL25)</f>
        <v>0</v>
      </c>
      <c r="BW25" s="15">
        <f>SUMIFS('Resource Annual'!$M:$M,'Resource Annual'!$D:$D,$AL$2,'Resource Annual'!$B:$B,BW$4,'Resource Annual'!$J:$J,$AL25)</f>
        <v>853.20000505447388</v>
      </c>
      <c r="BX25" s="15">
        <f>SUMIFS('Resource Annual'!$M:$M,'Resource Annual'!$D:$D,$AL$2,'Resource Annual'!$B:$B,BX$4,'Resource Annual'!$J:$J,$AL25)</f>
        <v>0</v>
      </c>
      <c r="BY25" s="15">
        <f>SUMIFS('Resource Annual'!$M:$M,'Resource Annual'!$D:$D,$AL$2,'Resource Annual'!$B:$B,BY$4,'Resource Annual'!$J:$J,$AL25)</f>
        <v>0</v>
      </c>
      <c r="BZ25" s="15">
        <f>SUMIFS('Resource Annual'!$M:$M,'Resource Annual'!$D:$D,$AL$2,'Resource Annual'!$B:$B,BZ$4,'Resource Annual'!$J:$J,$AL25)</f>
        <v>0</v>
      </c>
      <c r="CA25" s="15">
        <f>SUMIFS('Resource Annual'!$M:$M,'Resource Annual'!$D:$D,$AL$2,'Resource Annual'!$B:$B,CA$4,'Resource Annual'!$J:$J,$AL25)</f>
        <v>44</v>
      </c>
      <c r="CB25" s="15">
        <f>SUMIFS('Resource Annual'!$M:$M,'Resource Annual'!$D:$D,$AL$2,'Resource Annual'!$B:$B,CB$4,'Resource Annual'!$J:$J,$AL25)</f>
        <v>0</v>
      </c>
      <c r="CC25" s="15">
        <f>SUMIFS('Resource Annual'!$M:$M,'Resource Annual'!$D:$D,$AL$2,'Resource Annual'!$B:$B,CC$4,'Resource Annual'!$J:$J,$AL25)</f>
        <v>0</v>
      </c>
      <c r="CD25" s="15">
        <f>SUMIFS('Area Annual'!F:F,'Area Annual'!E:E,AL25,'Area Annual'!A:A,$AL$2)</f>
        <v>890.60711669921898</v>
      </c>
    </row>
    <row r="26" spans="2:82" ht="16.5" x14ac:dyDescent="0.5">
      <c r="AL26" s="48">
        <v>2042</v>
      </c>
      <c r="AM26" s="15">
        <f>SUMIFS('Area Annual'!M:M,'Area Annual'!A:A,$AL$2,'Area Annual'!E:E,AL26)</f>
        <v>5452.9577636718795</v>
      </c>
      <c r="AN26" s="15">
        <f>SUMIFS('Resource Annual'!$O:$O,'Resource Annual'!$D:$D,$AL$2,'Resource Annual'!$A:$A,AN$4,'Resource Annual'!$J:$J,$AL26)</f>
        <v>0</v>
      </c>
      <c r="AO26" s="15">
        <f>SUMIFS('Resource Annual'!$O:$O,'Resource Annual'!$D:$D,$AL$2,'Resource Annual'!$A:$A,AO$4,'Resource Annual'!$J:$J,$AL26)</f>
        <v>0</v>
      </c>
      <c r="AP26" s="15">
        <f>SUMIFS('Resource Annual'!$O:$O,'Resource Annual'!$D:$D,$AL$2,'Resource Annual'!$A:$A,AP$4,'Resource Annual'!$J:$J,$AL26)</f>
        <v>0</v>
      </c>
      <c r="AQ26" s="15">
        <f>SUMIFS('Resource Annual'!$O:$O,'Resource Annual'!$D:$D,$AL$2,'Resource Annual'!$A:$A,AQ$4,'Resource Annual'!$J:$J,$AL26)</f>
        <v>0</v>
      </c>
      <c r="AR26" s="15">
        <f>SUMIFS('Resource Annual'!$O:$O,'Resource Annual'!$D:$D,$AL$2,'Resource Annual'!$A:$A,AR$4,'Resource Annual'!$J:$J,$AL26)</f>
        <v>0</v>
      </c>
      <c r="AS26" s="15">
        <f>SUMIFS('Resource Annual'!$O:$O,'Resource Annual'!$D:$D,$AL$2,'Resource Annual'!$A:$A,AS$4,'Resource Annual'!$J:$J,$AL26)</f>
        <v>0</v>
      </c>
      <c r="AT26" s="15">
        <f>SUMIFS('Resource Annual'!$O:$O,'Resource Annual'!$D:$D,$AL$2,'Resource Annual'!$A:$A,AT$4,'Resource Annual'!$J:$J,$AL26)</f>
        <v>4506.1476380825034</v>
      </c>
      <c r="AU26" s="15">
        <f>SUMIFS('Resource Annual'!$O:$O,'Resource Annual'!$D:$D,$AL$2,'Resource Annual'!$A:$A,AU$4,'Resource Annual'!$J:$J,$AL26)</f>
        <v>1263.6378250122079</v>
      </c>
      <c r="AV26" s="15">
        <f>SUMIFS('Resource Annual'!$O:$O,'Resource Annual'!$D:$D,$AL$2,'Resource Annual'!$A:$A,AV$4,'Resource Annual'!$J:$J,$AL26)</f>
        <v>0</v>
      </c>
      <c r="AW26" s="15">
        <f>SUMIFS('Resource Annual'!$O:$O,'Resource Annual'!$D:$D,$AL$2,'Resource Annual'!$A:$A,AW$4,'Resource Annual'!$J:$J,$AL26)</f>
        <v>0</v>
      </c>
      <c r="AX26" s="15">
        <f t="shared" si="2"/>
        <v>-316.82761907578015</v>
      </c>
      <c r="AY26" s="15">
        <f t="shared" si="3"/>
        <v>0</v>
      </c>
      <c r="AZ26" s="36">
        <f>SUMIFS('Area Annual'!$N:$N,'Area Annual'!$A:$A,$AL$2,'Area Annual'!$E:$E,$AL26,'Area Annual'!$D:$D,"KPCO")</f>
        <v>2421.5318679809602</v>
      </c>
      <c r="BA26" s="36">
        <f>SUMIFS('Area Annual'!$O:$O,'Area Annual'!$A:$A,$AL$2,'Area Annual'!$E:$E,$AL26,'Area Annual'!$D:$D,"KPCO")</f>
        <v>2104.7042489051801</v>
      </c>
      <c r="BB26" s="48"/>
      <c r="BC26" s="15">
        <f>SUMIFS('Resource Annual'!$L:$L,'Resource Annual'!$D:$D,$AL$2,'Resource Annual'!$B:$B,BC$4,'Resource Annual'!$J:$J,$AL26)</f>
        <v>0</v>
      </c>
      <c r="BD26" s="15">
        <f>SUMIFS('Resource Annual'!$L:$L,'Resource Annual'!$D:$D,$AL$2,'Resource Annual'!$B:$B,BD$4,'Resource Annual'!$J:$J,$AL26)</f>
        <v>0</v>
      </c>
      <c r="BE26" s="15">
        <f>SUMIFS('Resource Annual'!$L:$L,'Resource Annual'!$D:$D,$AL$2,'Resource Annual'!$B:$B,BE$4,'Resource Annual'!$J:$J,$AL26)</f>
        <v>125</v>
      </c>
      <c r="BF26" s="15">
        <f>SUMIFS('Resource Annual'!$L:$L,'Resource Annual'!$D:$D,$AL$2,'Resource Annual'!$B:$B,BF$4,'Resource Annual'!$J:$J,$AL26)</f>
        <v>0</v>
      </c>
      <c r="BG26" s="15">
        <f>SUMIFS('Resource Annual'!$L:$L,'Resource Annual'!$D:$D,$AL$2,'Resource Annual'!$B:$B,BG$4,'Resource Annual'!$J:$J,$AL26)</f>
        <v>0</v>
      </c>
      <c r="BH26" s="15">
        <f>SUMIFS('Resource Annual'!$L:$L,'Resource Annual'!$D:$D,$AL$2,'Resource Annual'!$B:$B,BH$4,'Resource Annual'!$J:$J,$AL26)</f>
        <v>0</v>
      </c>
      <c r="BI26" s="15">
        <f>SUMIFS('Resource Annual'!$L:$L,'Resource Annual'!$D:$D,$AL$2,'Resource Annual'!$B:$B,BI$4,'Resource Annual'!$J:$J,$AL26)</f>
        <v>2160</v>
      </c>
      <c r="BJ26" s="15">
        <f>SUMIFS('Resource Annual'!$L:$L,'Resource Annual'!$D:$D,$AL$2,'Resource Annual'!$B:$B,BJ$4,'Resource Annual'!$J:$J,$AL26)</f>
        <v>0</v>
      </c>
      <c r="BK26" s="15">
        <f>SUMIFS('Resource Annual'!$L:$L,'Resource Annual'!$D:$D,$AL$2,'Resource Annual'!$B:$B,BK$4,'Resource Annual'!$J:$J,$AL26)</f>
        <v>0</v>
      </c>
      <c r="BL26" s="15">
        <f>SUMIFS('Resource Annual'!$L:$L,'Resource Annual'!$D:$D,$AL$2,'Resource Annual'!$B:$B,BL$4,'Resource Annual'!$J:$J,$AL26)</f>
        <v>0</v>
      </c>
      <c r="BM26" s="15">
        <f>SUMIFS('Resource Annual'!$L:$L,'Resource Annual'!$D:$D,$AL$2,'Resource Annual'!$B:$B,BM$4,'Resource Annual'!$J:$J,$AL26)</f>
        <v>400</v>
      </c>
      <c r="BN26" s="15">
        <f>SUMIFS('Resource Annual'!$L:$L,'Resource Annual'!$D:$D,$AL$2,'Resource Annual'!$B:$B,BN$4,'Resource Annual'!$J:$J,$AL26)</f>
        <v>0</v>
      </c>
      <c r="BO26" s="15">
        <f>SUMIFS('Resource Annual'!$L:$L,'Resource Annual'!$D:$D,$AL$2,'Resource Annual'!$B:$B,BO$4,'Resource Annual'!$J:$J,$AL26)</f>
        <v>0</v>
      </c>
      <c r="BP26" s="48"/>
      <c r="BQ26" s="15">
        <f>SUMIFS('Resource Annual'!$M:$M,'Resource Annual'!$D:$D,$AL$2,'Resource Annual'!$B:$B,BQ$4,'Resource Annual'!$J:$J,$AL26)</f>
        <v>0</v>
      </c>
      <c r="BR26" s="15">
        <f>SUMIFS('Resource Annual'!$M:$M,'Resource Annual'!$D:$D,$AL$2,'Resource Annual'!$B:$B,BR$4,'Resource Annual'!$J:$J,$AL26)</f>
        <v>0</v>
      </c>
      <c r="BS26" s="15">
        <f>SUMIFS('Resource Annual'!$M:$M,'Resource Annual'!$D:$D,$AL$2,'Resource Annual'!$B:$B,BS$4,'Resource Annual'!$J:$J,$AL26)</f>
        <v>125</v>
      </c>
      <c r="BT26" s="15">
        <f>SUMIFS('Resource Annual'!$M:$M,'Resource Annual'!$D:$D,$AL$2,'Resource Annual'!$B:$B,BT$4,'Resource Annual'!$J:$J,$AL26)</f>
        <v>0</v>
      </c>
      <c r="BU26" s="15">
        <f>SUMIFS('Resource Annual'!$M:$M,'Resource Annual'!$D:$D,$AL$2,'Resource Annual'!$B:$B,BU$4,'Resource Annual'!$J:$J,$AL26)</f>
        <v>0</v>
      </c>
      <c r="BV26" s="15">
        <f>SUMIFS('Resource Annual'!$M:$M,'Resource Annual'!$D:$D,$AL$2,'Resource Annual'!$B:$B,BV$4,'Resource Annual'!$J:$J,$AL26)</f>
        <v>0</v>
      </c>
      <c r="BW26" s="15">
        <f>SUMIFS('Resource Annual'!$M:$M,'Resource Annual'!$D:$D,$AL$2,'Resource Annual'!$B:$B,BW$4,'Resource Annual'!$J:$J,$AL26)</f>
        <v>853.20000505447388</v>
      </c>
      <c r="BX26" s="15">
        <f>SUMIFS('Resource Annual'!$M:$M,'Resource Annual'!$D:$D,$AL$2,'Resource Annual'!$B:$B,BX$4,'Resource Annual'!$J:$J,$AL26)</f>
        <v>0</v>
      </c>
      <c r="BY26" s="15">
        <f>SUMIFS('Resource Annual'!$M:$M,'Resource Annual'!$D:$D,$AL$2,'Resource Annual'!$B:$B,BY$4,'Resource Annual'!$J:$J,$AL26)</f>
        <v>0</v>
      </c>
      <c r="BZ26" s="15">
        <f>SUMIFS('Resource Annual'!$M:$M,'Resource Annual'!$D:$D,$AL$2,'Resource Annual'!$B:$B,BZ$4,'Resource Annual'!$J:$J,$AL26)</f>
        <v>0</v>
      </c>
      <c r="CA26" s="15">
        <f>SUMIFS('Resource Annual'!$M:$M,'Resource Annual'!$D:$D,$AL$2,'Resource Annual'!$B:$B,CA$4,'Resource Annual'!$J:$J,$AL26)</f>
        <v>44</v>
      </c>
      <c r="CB26" s="15">
        <f>SUMIFS('Resource Annual'!$M:$M,'Resource Annual'!$D:$D,$AL$2,'Resource Annual'!$B:$B,CB$4,'Resource Annual'!$J:$J,$AL26)</f>
        <v>0</v>
      </c>
      <c r="CC26" s="15">
        <f>SUMIFS('Resource Annual'!$M:$M,'Resource Annual'!$D:$D,$AL$2,'Resource Annual'!$B:$B,CC$4,'Resource Annual'!$J:$J,$AL26)</f>
        <v>0</v>
      </c>
      <c r="CD26" s="15">
        <f>SUMIFS('Area Annual'!F:F,'Area Annual'!E:E,AL26,'Area Annual'!A:A,$AL$2)</f>
        <v>889.41717529296898</v>
      </c>
    </row>
    <row r="27" spans="2:82" ht="16.5" x14ac:dyDescent="0.5">
      <c r="AL27" s="48">
        <v>2043</v>
      </c>
      <c r="AM27" s="15">
        <f>SUMIFS('Area Annual'!M:M,'Area Annual'!A:A,$AL$2,'Area Annual'!E:E,AL27)</f>
        <v>5441.2379760742197</v>
      </c>
      <c r="AN27" s="15">
        <f>SUMIFS('Resource Annual'!$O:$O,'Resource Annual'!$D:$D,$AL$2,'Resource Annual'!$A:$A,AN$4,'Resource Annual'!$J:$J,$AL27)</f>
        <v>0</v>
      </c>
      <c r="AO27" s="15">
        <f>SUMIFS('Resource Annual'!$O:$O,'Resource Annual'!$D:$D,$AL$2,'Resource Annual'!$A:$A,AO$4,'Resource Annual'!$J:$J,$AL27)</f>
        <v>0</v>
      </c>
      <c r="AP27" s="15">
        <f>SUMIFS('Resource Annual'!$O:$O,'Resource Annual'!$D:$D,$AL$2,'Resource Annual'!$A:$A,AP$4,'Resource Annual'!$J:$J,$AL27)</f>
        <v>0</v>
      </c>
      <c r="AQ27" s="15">
        <f>SUMIFS('Resource Annual'!$O:$O,'Resource Annual'!$D:$D,$AL$2,'Resource Annual'!$A:$A,AQ$4,'Resource Annual'!$J:$J,$AL27)</f>
        <v>0</v>
      </c>
      <c r="AR27" s="15">
        <f>SUMIFS('Resource Annual'!$O:$O,'Resource Annual'!$D:$D,$AL$2,'Resource Annual'!$A:$A,AR$4,'Resource Annual'!$J:$J,$AL27)</f>
        <v>0</v>
      </c>
      <c r="AS27" s="15">
        <f>SUMIFS('Resource Annual'!$O:$O,'Resource Annual'!$D:$D,$AL$2,'Resource Annual'!$A:$A,AS$4,'Resource Annual'!$J:$J,$AL27)</f>
        <v>0</v>
      </c>
      <c r="AT27" s="15">
        <f>SUMIFS('Resource Annual'!$O:$O,'Resource Annual'!$D:$D,$AL$2,'Resource Annual'!$A:$A,AT$4,'Resource Annual'!$J:$J,$AL27)</f>
        <v>4510.5547714233444</v>
      </c>
      <c r="AU27" s="15">
        <f>SUMIFS('Resource Annual'!$O:$O,'Resource Annual'!$D:$D,$AL$2,'Resource Annual'!$A:$A,AU$4,'Resource Annual'!$J:$J,$AL27)</f>
        <v>1264.192260742188</v>
      </c>
      <c r="AV27" s="15">
        <f>SUMIFS('Resource Annual'!$O:$O,'Resource Annual'!$D:$D,$AL$2,'Resource Annual'!$A:$A,AV$4,'Resource Annual'!$J:$J,$AL27)</f>
        <v>0</v>
      </c>
      <c r="AW27" s="15">
        <f>SUMIFS('Resource Annual'!$O:$O,'Resource Annual'!$D:$D,$AL$2,'Resource Annual'!$A:$A,AW$4,'Resource Annual'!$J:$J,$AL27)</f>
        <v>0</v>
      </c>
      <c r="AX27" s="15">
        <f t="shared" si="2"/>
        <v>-333.50902891159012</v>
      </c>
      <c r="AY27" s="15">
        <f t="shared" si="3"/>
        <v>0</v>
      </c>
      <c r="AZ27" s="36">
        <f>SUMIFS('Area Annual'!$N:$N,'Area Annual'!$A:$A,$AL$2,'Area Annual'!$E:$E,$AL27,'Area Annual'!$D:$D,"KPCO")</f>
        <v>2418.3209381103502</v>
      </c>
      <c r="BA27" s="36">
        <f>SUMIFS('Area Annual'!$O:$O,'Area Annual'!$A:$A,$AL$2,'Area Annual'!$E:$E,$AL27,'Area Annual'!$D:$D,"KPCO")</f>
        <v>2084.8119091987601</v>
      </c>
      <c r="BB27" s="48"/>
      <c r="BC27" s="15">
        <f>SUMIFS('Resource Annual'!$L:$L,'Resource Annual'!$D:$D,$AL$2,'Resource Annual'!$B:$B,BC$4,'Resource Annual'!$J:$J,$AL27)</f>
        <v>0</v>
      </c>
      <c r="BD27" s="15">
        <f>SUMIFS('Resource Annual'!$L:$L,'Resource Annual'!$D:$D,$AL$2,'Resource Annual'!$B:$B,BD$4,'Resource Annual'!$J:$J,$AL27)</f>
        <v>0</v>
      </c>
      <c r="BE27" s="15">
        <f>SUMIFS('Resource Annual'!$L:$L,'Resource Annual'!$D:$D,$AL$2,'Resource Annual'!$B:$B,BE$4,'Resource Annual'!$J:$J,$AL27)</f>
        <v>125</v>
      </c>
      <c r="BF27" s="15">
        <f>SUMIFS('Resource Annual'!$L:$L,'Resource Annual'!$D:$D,$AL$2,'Resource Annual'!$B:$B,BF$4,'Resource Annual'!$J:$J,$AL27)</f>
        <v>0</v>
      </c>
      <c r="BG27" s="15">
        <f>SUMIFS('Resource Annual'!$L:$L,'Resource Annual'!$D:$D,$AL$2,'Resource Annual'!$B:$B,BG$4,'Resource Annual'!$J:$J,$AL27)</f>
        <v>0</v>
      </c>
      <c r="BH27" s="15">
        <f>SUMIFS('Resource Annual'!$L:$L,'Resource Annual'!$D:$D,$AL$2,'Resource Annual'!$B:$B,BH$4,'Resource Annual'!$J:$J,$AL27)</f>
        <v>0</v>
      </c>
      <c r="BI27" s="15">
        <f>SUMIFS('Resource Annual'!$L:$L,'Resource Annual'!$D:$D,$AL$2,'Resource Annual'!$B:$B,BI$4,'Resource Annual'!$J:$J,$AL27)</f>
        <v>2160</v>
      </c>
      <c r="BJ27" s="15">
        <f>SUMIFS('Resource Annual'!$L:$L,'Resource Annual'!$D:$D,$AL$2,'Resource Annual'!$B:$B,BJ$4,'Resource Annual'!$J:$J,$AL27)</f>
        <v>0</v>
      </c>
      <c r="BK27" s="15">
        <f>SUMIFS('Resource Annual'!$L:$L,'Resource Annual'!$D:$D,$AL$2,'Resource Annual'!$B:$B,BK$4,'Resource Annual'!$J:$J,$AL27)</f>
        <v>0</v>
      </c>
      <c r="BL27" s="15">
        <f>SUMIFS('Resource Annual'!$L:$L,'Resource Annual'!$D:$D,$AL$2,'Resource Annual'!$B:$B,BL$4,'Resource Annual'!$J:$J,$AL27)</f>
        <v>0</v>
      </c>
      <c r="BM27" s="15">
        <f>SUMIFS('Resource Annual'!$L:$L,'Resource Annual'!$D:$D,$AL$2,'Resource Annual'!$B:$B,BM$4,'Resource Annual'!$J:$J,$AL27)</f>
        <v>400</v>
      </c>
      <c r="BN27" s="15">
        <f>SUMIFS('Resource Annual'!$L:$L,'Resource Annual'!$D:$D,$AL$2,'Resource Annual'!$B:$B,BN$4,'Resource Annual'!$J:$J,$AL27)</f>
        <v>0</v>
      </c>
      <c r="BO27" s="15">
        <f>SUMIFS('Resource Annual'!$L:$L,'Resource Annual'!$D:$D,$AL$2,'Resource Annual'!$B:$B,BO$4,'Resource Annual'!$J:$J,$AL27)</f>
        <v>0</v>
      </c>
      <c r="BP27" s="48"/>
      <c r="BQ27" s="15">
        <f>SUMIFS('Resource Annual'!$M:$M,'Resource Annual'!$D:$D,$AL$2,'Resource Annual'!$B:$B,BQ$4,'Resource Annual'!$J:$J,$AL27)</f>
        <v>0</v>
      </c>
      <c r="BR27" s="15">
        <f>SUMIFS('Resource Annual'!$M:$M,'Resource Annual'!$D:$D,$AL$2,'Resource Annual'!$B:$B,BR$4,'Resource Annual'!$J:$J,$AL27)</f>
        <v>0</v>
      </c>
      <c r="BS27" s="15">
        <f>SUMIFS('Resource Annual'!$M:$M,'Resource Annual'!$D:$D,$AL$2,'Resource Annual'!$B:$B,BS$4,'Resource Annual'!$J:$J,$AL27)</f>
        <v>125</v>
      </c>
      <c r="BT27" s="15">
        <f>SUMIFS('Resource Annual'!$M:$M,'Resource Annual'!$D:$D,$AL$2,'Resource Annual'!$B:$B,BT$4,'Resource Annual'!$J:$J,$AL27)</f>
        <v>0</v>
      </c>
      <c r="BU27" s="15">
        <f>SUMIFS('Resource Annual'!$M:$M,'Resource Annual'!$D:$D,$AL$2,'Resource Annual'!$B:$B,BU$4,'Resource Annual'!$J:$J,$AL27)</f>
        <v>0</v>
      </c>
      <c r="BV27" s="15">
        <f>SUMIFS('Resource Annual'!$M:$M,'Resource Annual'!$D:$D,$AL$2,'Resource Annual'!$B:$B,BV$4,'Resource Annual'!$J:$J,$AL27)</f>
        <v>0</v>
      </c>
      <c r="BW27" s="15">
        <f>SUMIFS('Resource Annual'!$M:$M,'Resource Annual'!$D:$D,$AL$2,'Resource Annual'!$B:$B,BW$4,'Resource Annual'!$J:$J,$AL27)</f>
        <v>853.20000505447388</v>
      </c>
      <c r="BX27" s="15">
        <f>SUMIFS('Resource Annual'!$M:$M,'Resource Annual'!$D:$D,$AL$2,'Resource Annual'!$B:$B,BX$4,'Resource Annual'!$J:$J,$AL27)</f>
        <v>0</v>
      </c>
      <c r="BY27" s="15">
        <f>SUMIFS('Resource Annual'!$M:$M,'Resource Annual'!$D:$D,$AL$2,'Resource Annual'!$B:$B,BY$4,'Resource Annual'!$J:$J,$AL27)</f>
        <v>0</v>
      </c>
      <c r="BZ27" s="15">
        <f>SUMIFS('Resource Annual'!$M:$M,'Resource Annual'!$D:$D,$AL$2,'Resource Annual'!$B:$B,BZ$4,'Resource Annual'!$J:$J,$AL27)</f>
        <v>0</v>
      </c>
      <c r="CA27" s="15">
        <f>SUMIFS('Resource Annual'!$M:$M,'Resource Annual'!$D:$D,$AL$2,'Resource Annual'!$B:$B,CA$4,'Resource Annual'!$J:$J,$AL27)</f>
        <v>44</v>
      </c>
      <c r="CB27" s="15">
        <f>SUMIFS('Resource Annual'!$M:$M,'Resource Annual'!$D:$D,$AL$2,'Resource Annual'!$B:$B,CB$4,'Resource Annual'!$J:$J,$AL27)</f>
        <v>0</v>
      </c>
      <c r="CC27" s="15">
        <f>SUMIFS('Resource Annual'!$M:$M,'Resource Annual'!$D:$D,$AL$2,'Resource Annual'!$B:$B,CC$4,'Resource Annual'!$J:$J,$AL27)</f>
        <v>0</v>
      </c>
      <c r="CD27" s="15">
        <f>SUMIFS('Area Annual'!F:F,'Area Annual'!E:E,AL27,'Area Annual'!A:A,$AL$2)</f>
        <v>888.48370361328102</v>
      </c>
    </row>
    <row r="28" spans="2:82" ht="16.5" x14ac:dyDescent="0.5">
      <c r="AL28" s="48">
        <v>2044</v>
      </c>
      <c r="AM28" s="15">
        <f>SUMIFS('Area Annual'!M:M,'Area Annual'!A:A,$AL$2,'Area Annual'!E:E,AL28)</f>
        <v>5431.8705139160202</v>
      </c>
      <c r="AN28" s="15">
        <f>SUMIFS('Resource Annual'!$O:$O,'Resource Annual'!$D:$D,$AL$2,'Resource Annual'!$A:$A,AN$4,'Resource Annual'!$J:$J,$AL28)</f>
        <v>0</v>
      </c>
      <c r="AO28" s="15">
        <f>SUMIFS('Resource Annual'!$O:$O,'Resource Annual'!$D:$D,$AL$2,'Resource Annual'!$A:$A,AO$4,'Resource Annual'!$J:$J,$AL28)</f>
        <v>0</v>
      </c>
      <c r="AP28" s="15">
        <f>SUMIFS('Resource Annual'!$O:$O,'Resource Annual'!$D:$D,$AL$2,'Resource Annual'!$A:$A,AP$4,'Resource Annual'!$J:$J,$AL28)</f>
        <v>0</v>
      </c>
      <c r="AQ28" s="15">
        <f>SUMIFS('Resource Annual'!$O:$O,'Resource Annual'!$D:$D,$AL$2,'Resource Annual'!$A:$A,AQ$4,'Resource Annual'!$J:$J,$AL28)</f>
        <v>0</v>
      </c>
      <c r="AR28" s="15">
        <f>SUMIFS('Resource Annual'!$O:$O,'Resource Annual'!$D:$D,$AL$2,'Resource Annual'!$A:$A,AR$4,'Resource Annual'!$J:$J,$AL28)</f>
        <v>0</v>
      </c>
      <c r="AS28" s="15">
        <f>SUMIFS('Resource Annual'!$O:$O,'Resource Annual'!$D:$D,$AL$2,'Resource Annual'!$A:$A,AS$4,'Resource Annual'!$J:$J,$AL28)</f>
        <v>0</v>
      </c>
      <c r="AT28" s="15">
        <f>SUMIFS('Resource Annual'!$O:$O,'Resource Annual'!$D:$D,$AL$2,'Resource Annual'!$A:$A,AT$4,'Resource Annual'!$J:$J,$AL28)</f>
        <v>4518.7454259395636</v>
      </c>
      <c r="AU28" s="15">
        <f>SUMIFS('Resource Annual'!$O:$O,'Resource Annual'!$D:$D,$AL$2,'Resource Annual'!$A:$A,AU$4,'Resource Annual'!$J:$J,$AL28)</f>
        <v>1268.3250999450679</v>
      </c>
      <c r="AV28" s="15">
        <f>SUMIFS('Resource Annual'!$O:$O,'Resource Annual'!$D:$D,$AL$2,'Resource Annual'!$A:$A,AV$4,'Resource Annual'!$J:$J,$AL28)</f>
        <v>0</v>
      </c>
      <c r="AW28" s="15">
        <f>SUMIFS('Resource Annual'!$O:$O,'Resource Annual'!$D:$D,$AL$2,'Resource Annual'!$A:$A,AW$4,'Resource Annual'!$J:$J,$AL28)</f>
        <v>0</v>
      </c>
      <c r="AX28" s="15">
        <f t="shared" si="2"/>
        <v>-355.20039820670991</v>
      </c>
      <c r="AY28" s="15">
        <f t="shared" si="3"/>
        <v>0</v>
      </c>
      <c r="AZ28" s="36">
        <f>SUMIFS('Area Annual'!$N:$N,'Area Annual'!$A:$A,$AL$2,'Area Annual'!$E:$E,$AL28,'Area Annual'!$D:$D,"KPCO")</f>
        <v>2427.3441696167001</v>
      </c>
      <c r="BA28" s="36">
        <f>SUMIFS('Area Annual'!$O:$O,'Area Annual'!$A:$A,$AL$2,'Area Annual'!$E:$E,$AL28,'Area Annual'!$D:$D,"KPCO")</f>
        <v>2072.1437714099902</v>
      </c>
      <c r="BB28" s="48"/>
      <c r="BC28" s="15">
        <f>SUMIFS('Resource Annual'!$L:$L,'Resource Annual'!$D:$D,$AL$2,'Resource Annual'!$B:$B,BC$4,'Resource Annual'!$J:$J,$AL28)</f>
        <v>0</v>
      </c>
      <c r="BD28" s="15">
        <f>SUMIFS('Resource Annual'!$L:$L,'Resource Annual'!$D:$D,$AL$2,'Resource Annual'!$B:$B,BD$4,'Resource Annual'!$J:$J,$AL28)</f>
        <v>0</v>
      </c>
      <c r="BE28" s="15">
        <f>SUMIFS('Resource Annual'!$L:$L,'Resource Annual'!$D:$D,$AL$2,'Resource Annual'!$B:$B,BE$4,'Resource Annual'!$J:$J,$AL28)</f>
        <v>125</v>
      </c>
      <c r="BF28" s="15">
        <f>SUMIFS('Resource Annual'!$L:$L,'Resource Annual'!$D:$D,$AL$2,'Resource Annual'!$B:$B,BF$4,'Resource Annual'!$J:$J,$AL28)</f>
        <v>0</v>
      </c>
      <c r="BG28" s="15">
        <f>SUMIFS('Resource Annual'!$L:$L,'Resource Annual'!$D:$D,$AL$2,'Resource Annual'!$B:$B,BG$4,'Resource Annual'!$J:$J,$AL28)</f>
        <v>0</v>
      </c>
      <c r="BH28" s="15">
        <f>SUMIFS('Resource Annual'!$L:$L,'Resource Annual'!$D:$D,$AL$2,'Resource Annual'!$B:$B,BH$4,'Resource Annual'!$J:$J,$AL28)</f>
        <v>0</v>
      </c>
      <c r="BI28" s="15">
        <f>SUMIFS('Resource Annual'!$L:$L,'Resource Annual'!$D:$D,$AL$2,'Resource Annual'!$B:$B,BI$4,'Resource Annual'!$J:$J,$AL28)</f>
        <v>2160</v>
      </c>
      <c r="BJ28" s="15">
        <f>SUMIFS('Resource Annual'!$L:$L,'Resource Annual'!$D:$D,$AL$2,'Resource Annual'!$B:$B,BJ$4,'Resource Annual'!$J:$J,$AL28)</f>
        <v>0</v>
      </c>
      <c r="BK28" s="15">
        <f>SUMIFS('Resource Annual'!$L:$L,'Resource Annual'!$D:$D,$AL$2,'Resource Annual'!$B:$B,BK$4,'Resource Annual'!$J:$J,$AL28)</f>
        <v>0</v>
      </c>
      <c r="BL28" s="15">
        <f>SUMIFS('Resource Annual'!$L:$L,'Resource Annual'!$D:$D,$AL$2,'Resource Annual'!$B:$B,BL$4,'Resource Annual'!$J:$J,$AL28)</f>
        <v>0</v>
      </c>
      <c r="BM28" s="15">
        <f>SUMIFS('Resource Annual'!$L:$L,'Resource Annual'!$D:$D,$AL$2,'Resource Annual'!$B:$B,BM$4,'Resource Annual'!$J:$J,$AL28)</f>
        <v>400</v>
      </c>
      <c r="BN28" s="15">
        <f>SUMIFS('Resource Annual'!$L:$L,'Resource Annual'!$D:$D,$AL$2,'Resource Annual'!$B:$B,BN$4,'Resource Annual'!$J:$J,$AL28)</f>
        <v>0</v>
      </c>
      <c r="BO28" s="15">
        <f>SUMIFS('Resource Annual'!$L:$L,'Resource Annual'!$D:$D,$AL$2,'Resource Annual'!$B:$B,BO$4,'Resource Annual'!$J:$J,$AL28)</f>
        <v>0</v>
      </c>
      <c r="BP28" s="48"/>
      <c r="BQ28" s="15">
        <f>SUMIFS('Resource Annual'!$M:$M,'Resource Annual'!$D:$D,$AL$2,'Resource Annual'!$B:$B,BQ$4,'Resource Annual'!$J:$J,$AL28)</f>
        <v>0</v>
      </c>
      <c r="BR28" s="15">
        <f>SUMIFS('Resource Annual'!$M:$M,'Resource Annual'!$D:$D,$AL$2,'Resource Annual'!$B:$B,BR$4,'Resource Annual'!$J:$J,$AL28)</f>
        <v>0</v>
      </c>
      <c r="BS28" s="15">
        <f>SUMIFS('Resource Annual'!$M:$M,'Resource Annual'!$D:$D,$AL$2,'Resource Annual'!$B:$B,BS$4,'Resource Annual'!$J:$J,$AL28)</f>
        <v>125</v>
      </c>
      <c r="BT28" s="15">
        <f>SUMIFS('Resource Annual'!$M:$M,'Resource Annual'!$D:$D,$AL$2,'Resource Annual'!$B:$B,BT$4,'Resource Annual'!$J:$J,$AL28)</f>
        <v>0</v>
      </c>
      <c r="BU28" s="15">
        <f>SUMIFS('Resource Annual'!$M:$M,'Resource Annual'!$D:$D,$AL$2,'Resource Annual'!$B:$B,BU$4,'Resource Annual'!$J:$J,$AL28)</f>
        <v>0</v>
      </c>
      <c r="BV28" s="15">
        <f>SUMIFS('Resource Annual'!$M:$M,'Resource Annual'!$D:$D,$AL$2,'Resource Annual'!$B:$B,BV$4,'Resource Annual'!$J:$J,$AL28)</f>
        <v>0</v>
      </c>
      <c r="BW28" s="15">
        <f>SUMIFS('Resource Annual'!$M:$M,'Resource Annual'!$D:$D,$AL$2,'Resource Annual'!$B:$B,BW$4,'Resource Annual'!$J:$J,$AL28)</f>
        <v>853.20000505447388</v>
      </c>
      <c r="BX28" s="15">
        <f>SUMIFS('Resource Annual'!$M:$M,'Resource Annual'!$D:$D,$AL$2,'Resource Annual'!$B:$B,BX$4,'Resource Annual'!$J:$J,$AL28)</f>
        <v>0</v>
      </c>
      <c r="BY28" s="15">
        <f>SUMIFS('Resource Annual'!$M:$M,'Resource Annual'!$D:$D,$AL$2,'Resource Annual'!$B:$B,BY$4,'Resource Annual'!$J:$J,$AL28)</f>
        <v>0</v>
      </c>
      <c r="BZ28" s="15">
        <f>SUMIFS('Resource Annual'!$M:$M,'Resource Annual'!$D:$D,$AL$2,'Resource Annual'!$B:$B,BZ$4,'Resource Annual'!$J:$J,$AL28)</f>
        <v>0</v>
      </c>
      <c r="CA28" s="15">
        <f>SUMIFS('Resource Annual'!$M:$M,'Resource Annual'!$D:$D,$AL$2,'Resource Annual'!$B:$B,CA$4,'Resource Annual'!$J:$J,$AL28)</f>
        <v>44</v>
      </c>
      <c r="CB28" s="15">
        <f>SUMIFS('Resource Annual'!$M:$M,'Resource Annual'!$D:$D,$AL$2,'Resource Annual'!$B:$B,CB$4,'Resource Annual'!$J:$J,$AL28)</f>
        <v>0</v>
      </c>
      <c r="CC28" s="15">
        <f>SUMIFS('Resource Annual'!$M:$M,'Resource Annual'!$D:$D,$AL$2,'Resource Annual'!$B:$B,CC$4,'Resource Annual'!$J:$J,$AL28)</f>
        <v>0</v>
      </c>
      <c r="CD28" s="15">
        <f>SUMIFS('Area Annual'!F:F,'Area Annual'!E:E,AL28,'Area Annual'!A:A,$AL$2)</f>
        <v>885.33068847656295</v>
      </c>
    </row>
    <row r="29" spans="2:82" ht="16.5" x14ac:dyDescent="0.5">
      <c r="AL29" s="48">
        <v>2045</v>
      </c>
      <c r="AM29" s="15">
        <f>SUMIFS('Area Annual'!M:M,'Area Annual'!A:A,$AL$2,'Area Annual'!E:E,AL29)</f>
        <v>5420.3854370117197</v>
      </c>
      <c r="AN29" s="15">
        <f>SUMIFS('Resource Annual'!$O:$O,'Resource Annual'!$D:$D,$AL$2,'Resource Annual'!$A:$A,AN$4,'Resource Annual'!$J:$J,$AL29)</f>
        <v>0</v>
      </c>
      <c r="AO29" s="15">
        <f>SUMIFS('Resource Annual'!$O:$O,'Resource Annual'!$D:$D,$AL$2,'Resource Annual'!$A:$A,AO$4,'Resource Annual'!$J:$J,$AL29)</f>
        <v>0</v>
      </c>
      <c r="AP29" s="15">
        <f>SUMIFS('Resource Annual'!$O:$O,'Resource Annual'!$D:$D,$AL$2,'Resource Annual'!$A:$A,AP$4,'Resource Annual'!$J:$J,$AL29)</f>
        <v>0</v>
      </c>
      <c r="AQ29" s="15">
        <f>SUMIFS('Resource Annual'!$O:$O,'Resource Annual'!$D:$D,$AL$2,'Resource Annual'!$A:$A,AQ$4,'Resource Annual'!$J:$J,$AL29)</f>
        <v>0</v>
      </c>
      <c r="AR29" s="15">
        <f>SUMIFS('Resource Annual'!$O:$O,'Resource Annual'!$D:$D,$AL$2,'Resource Annual'!$A:$A,AR$4,'Resource Annual'!$J:$J,$AL29)</f>
        <v>0</v>
      </c>
      <c r="AS29" s="15">
        <f>SUMIFS('Resource Annual'!$O:$O,'Resource Annual'!$D:$D,$AL$2,'Resource Annual'!$A:$A,AS$4,'Resource Annual'!$J:$J,$AL29)</f>
        <v>0</v>
      </c>
      <c r="AT29" s="15">
        <f>SUMIFS('Resource Annual'!$O:$O,'Resource Annual'!$D:$D,$AL$2,'Resource Annual'!$A:$A,AT$4,'Resource Annual'!$J:$J,$AL29)</f>
        <v>4513.4191844463421</v>
      </c>
      <c r="AU29" s="15">
        <f>SUMIFS('Resource Annual'!$O:$O,'Resource Annual'!$D:$D,$AL$2,'Resource Annual'!$A:$A,AU$4,'Resource Annual'!$J:$J,$AL29)</f>
        <v>1264.698181152344</v>
      </c>
      <c r="AV29" s="15">
        <f>SUMIFS('Resource Annual'!$O:$O,'Resource Annual'!$D:$D,$AL$2,'Resource Annual'!$A:$A,AV$4,'Resource Annual'!$J:$J,$AL29)</f>
        <v>0</v>
      </c>
      <c r="AW29" s="15">
        <f>SUMIFS('Resource Annual'!$O:$O,'Resource Annual'!$D:$D,$AL$2,'Resource Annual'!$A:$A,AW$4,'Resource Annual'!$J:$J,$AL29)</f>
        <v>0</v>
      </c>
      <c r="AX29" s="15">
        <f t="shared" si="2"/>
        <v>-357.73230123520034</v>
      </c>
      <c r="AY29" s="15">
        <f t="shared" si="3"/>
        <v>0</v>
      </c>
      <c r="AZ29" s="36">
        <f>SUMIFS('Area Annual'!$N:$N,'Area Annual'!$A:$A,$AL$2,'Area Annual'!$E:$E,$AL29,'Area Annual'!$D:$D,"KPCO")</f>
        <v>2422.4539871215802</v>
      </c>
      <c r="BA29" s="36">
        <f>SUMIFS('Area Annual'!$O:$O,'Area Annual'!$A:$A,$AL$2,'Area Annual'!$E:$E,$AL29,'Area Annual'!$D:$D,"KPCO")</f>
        <v>2064.7216858863799</v>
      </c>
      <c r="BB29" s="48"/>
      <c r="BC29" s="15">
        <f>SUMIFS('Resource Annual'!$L:$L,'Resource Annual'!$D:$D,$AL$2,'Resource Annual'!$B:$B,BC$4,'Resource Annual'!$J:$J,$AL29)</f>
        <v>0</v>
      </c>
      <c r="BD29" s="15">
        <f>SUMIFS('Resource Annual'!$L:$L,'Resource Annual'!$D:$D,$AL$2,'Resource Annual'!$B:$B,BD$4,'Resource Annual'!$J:$J,$AL29)</f>
        <v>0</v>
      </c>
      <c r="BE29" s="15">
        <f>SUMIFS('Resource Annual'!$L:$L,'Resource Annual'!$D:$D,$AL$2,'Resource Annual'!$B:$B,BE$4,'Resource Annual'!$J:$J,$AL29)</f>
        <v>125</v>
      </c>
      <c r="BF29" s="15">
        <f>SUMIFS('Resource Annual'!$L:$L,'Resource Annual'!$D:$D,$AL$2,'Resource Annual'!$B:$B,BF$4,'Resource Annual'!$J:$J,$AL29)</f>
        <v>0</v>
      </c>
      <c r="BG29" s="15">
        <f>SUMIFS('Resource Annual'!$L:$L,'Resource Annual'!$D:$D,$AL$2,'Resource Annual'!$B:$B,BG$4,'Resource Annual'!$J:$J,$AL29)</f>
        <v>0</v>
      </c>
      <c r="BH29" s="15">
        <f>SUMIFS('Resource Annual'!$L:$L,'Resource Annual'!$D:$D,$AL$2,'Resource Annual'!$B:$B,BH$4,'Resource Annual'!$J:$J,$AL29)</f>
        <v>0</v>
      </c>
      <c r="BI29" s="15">
        <f>SUMIFS('Resource Annual'!$L:$L,'Resource Annual'!$D:$D,$AL$2,'Resource Annual'!$B:$B,BI$4,'Resource Annual'!$J:$J,$AL29)</f>
        <v>2160</v>
      </c>
      <c r="BJ29" s="15">
        <f>SUMIFS('Resource Annual'!$L:$L,'Resource Annual'!$D:$D,$AL$2,'Resource Annual'!$B:$B,BJ$4,'Resource Annual'!$J:$J,$AL29)</f>
        <v>0</v>
      </c>
      <c r="BK29" s="15">
        <f>SUMIFS('Resource Annual'!$L:$L,'Resource Annual'!$D:$D,$AL$2,'Resource Annual'!$B:$B,BK$4,'Resource Annual'!$J:$J,$AL29)</f>
        <v>0</v>
      </c>
      <c r="BL29" s="15">
        <f>SUMIFS('Resource Annual'!$L:$L,'Resource Annual'!$D:$D,$AL$2,'Resource Annual'!$B:$B,BL$4,'Resource Annual'!$J:$J,$AL29)</f>
        <v>0</v>
      </c>
      <c r="BM29" s="15">
        <f>SUMIFS('Resource Annual'!$L:$L,'Resource Annual'!$D:$D,$AL$2,'Resource Annual'!$B:$B,BM$4,'Resource Annual'!$J:$J,$AL29)</f>
        <v>400</v>
      </c>
      <c r="BN29" s="15">
        <f>SUMIFS('Resource Annual'!$L:$L,'Resource Annual'!$D:$D,$AL$2,'Resource Annual'!$B:$B,BN$4,'Resource Annual'!$J:$J,$AL29)</f>
        <v>0</v>
      </c>
      <c r="BO29" s="15">
        <f>SUMIFS('Resource Annual'!$L:$L,'Resource Annual'!$D:$D,$AL$2,'Resource Annual'!$B:$B,BO$4,'Resource Annual'!$J:$J,$AL29)</f>
        <v>0</v>
      </c>
      <c r="BP29" s="48"/>
      <c r="BQ29" s="15">
        <f>SUMIFS('Resource Annual'!$M:$M,'Resource Annual'!$D:$D,$AL$2,'Resource Annual'!$B:$B,BQ$4,'Resource Annual'!$J:$J,$AL29)</f>
        <v>0</v>
      </c>
      <c r="BR29" s="15">
        <f>SUMIFS('Resource Annual'!$M:$M,'Resource Annual'!$D:$D,$AL$2,'Resource Annual'!$B:$B,BR$4,'Resource Annual'!$J:$J,$AL29)</f>
        <v>0</v>
      </c>
      <c r="BS29" s="15">
        <f>SUMIFS('Resource Annual'!$M:$M,'Resource Annual'!$D:$D,$AL$2,'Resource Annual'!$B:$B,BS$4,'Resource Annual'!$J:$J,$AL29)</f>
        <v>125</v>
      </c>
      <c r="BT29" s="15">
        <f>SUMIFS('Resource Annual'!$M:$M,'Resource Annual'!$D:$D,$AL$2,'Resource Annual'!$B:$B,BT$4,'Resource Annual'!$J:$J,$AL29)</f>
        <v>0</v>
      </c>
      <c r="BU29" s="15">
        <f>SUMIFS('Resource Annual'!$M:$M,'Resource Annual'!$D:$D,$AL$2,'Resource Annual'!$B:$B,BU$4,'Resource Annual'!$J:$J,$AL29)</f>
        <v>0</v>
      </c>
      <c r="BV29" s="15">
        <f>SUMIFS('Resource Annual'!$M:$M,'Resource Annual'!$D:$D,$AL$2,'Resource Annual'!$B:$B,BV$4,'Resource Annual'!$J:$J,$AL29)</f>
        <v>0</v>
      </c>
      <c r="BW29" s="15">
        <f>SUMIFS('Resource Annual'!$M:$M,'Resource Annual'!$D:$D,$AL$2,'Resource Annual'!$B:$B,BW$4,'Resource Annual'!$J:$J,$AL29)</f>
        <v>853.20000505447388</v>
      </c>
      <c r="BX29" s="15">
        <f>SUMIFS('Resource Annual'!$M:$M,'Resource Annual'!$D:$D,$AL$2,'Resource Annual'!$B:$B,BX$4,'Resource Annual'!$J:$J,$AL29)</f>
        <v>0</v>
      </c>
      <c r="BY29" s="15">
        <f>SUMIFS('Resource Annual'!$M:$M,'Resource Annual'!$D:$D,$AL$2,'Resource Annual'!$B:$B,BY$4,'Resource Annual'!$J:$J,$AL29)</f>
        <v>0</v>
      </c>
      <c r="BZ29" s="15">
        <f>SUMIFS('Resource Annual'!$M:$M,'Resource Annual'!$D:$D,$AL$2,'Resource Annual'!$B:$B,BZ$4,'Resource Annual'!$J:$J,$AL29)</f>
        <v>0</v>
      </c>
      <c r="CA29" s="15">
        <f>SUMIFS('Resource Annual'!$M:$M,'Resource Annual'!$D:$D,$AL$2,'Resource Annual'!$B:$B,CA$4,'Resource Annual'!$J:$J,$AL29)</f>
        <v>44</v>
      </c>
      <c r="CB29" s="15">
        <f>SUMIFS('Resource Annual'!$M:$M,'Resource Annual'!$D:$D,$AL$2,'Resource Annual'!$B:$B,CB$4,'Resource Annual'!$J:$J,$AL29)</f>
        <v>0</v>
      </c>
      <c r="CC29" s="15">
        <f>SUMIFS('Resource Annual'!$M:$M,'Resource Annual'!$D:$D,$AL$2,'Resource Annual'!$B:$B,CC$4,'Resource Annual'!$J:$J,$AL29)</f>
        <v>0</v>
      </c>
      <c r="CD29" s="15">
        <f>SUMIFS('Area Annual'!F:F,'Area Annual'!E:E,AL29,'Area Annual'!A:A,$AL$2)</f>
        <v>886.22869873046898</v>
      </c>
    </row>
    <row r="30" spans="2:82" ht="16.5" x14ac:dyDescent="0.5">
      <c r="AL30" s="48">
        <v>2046</v>
      </c>
      <c r="AM30" s="15">
        <f>SUMIFS('Area Annual'!M:M,'Area Annual'!A:A,$AL$2,'Area Annual'!E:E,AL30)</f>
        <v>5408.7649536132803</v>
      </c>
      <c r="AN30" s="15">
        <f>SUMIFS('Resource Annual'!$O:$O,'Resource Annual'!$D:$D,$AL$2,'Resource Annual'!$A:$A,AN$4,'Resource Annual'!$J:$J,$AL30)</f>
        <v>0</v>
      </c>
      <c r="AO30" s="15">
        <f>SUMIFS('Resource Annual'!$O:$O,'Resource Annual'!$D:$D,$AL$2,'Resource Annual'!$A:$A,AO$4,'Resource Annual'!$J:$J,$AL30)</f>
        <v>0</v>
      </c>
      <c r="AP30" s="15">
        <f>SUMIFS('Resource Annual'!$O:$O,'Resource Annual'!$D:$D,$AL$2,'Resource Annual'!$A:$A,AP$4,'Resource Annual'!$J:$J,$AL30)</f>
        <v>0</v>
      </c>
      <c r="AQ30" s="15">
        <f>SUMIFS('Resource Annual'!$O:$O,'Resource Annual'!$D:$D,$AL$2,'Resource Annual'!$A:$A,AQ$4,'Resource Annual'!$J:$J,$AL30)</f>
        <v>0</v>
      </c>
      <c r="AR30" s="15">
        <f>SUMIFS('Resource Annual'!$O:$O,'Resource Annual'!$D:$D,$AL$2,'Resource Annual'!$A:$A,AR$4,'Resource Annual'!$J:$J,$AL30)</f>
        <v>0</v>
      </c>
      <c r="AS30" s="15">
        <f>SUMIFS('Resource Annual'!$O:$O,'Resource Annual'!$D:$D,$AL$2,'Resource Annual'!$A:$A,AS$4,'Resource Annual'!$J:$J,$AL30)</f>
        <v>0</v>
      </c>
      <c r="AT30" s="15">
        <f>SUMIFS('Resource Annual'!$O:$O,'Resource Annual'!$D:$D,$AL$2,'Resource Annual'!$A:$A,AT$4,'Resource Annual'!$J:$J,$AL30)</f>
        <v>4513.0183682441748</v>
      </c>
      <c r="AU30" s="15">
        <f>SUMIFS('Resource Annual'!$O:$O,'Resource Annual'!$D:$D,$AL$2,'Resource Annual'!$A:$A,AU$4,'Resource Annual'!$J:$J,$AL30)</f>
        <v>1265.517066955566</v>
      </c>
      <c r="AV30" s="15">
        <f>SUMIFS('Resource Annual'!$O:$O,'Resource Annual'!$D:$D,$AL$2,'Resource Annual'!$A:$A,AV$4,'Resource Annual'!$J:$J,$AL30)</f>
        <v>0</v>
      </c>
      <c r="AW30" s="15">
        <f>SUMIFS('Resource Annual'!$O:$O,'Resource Annual'!$D:$D,$AL$2,'Resource Annual'!$A:$A,AW$4,'Resource Annual'!$J:$J,$AL30)</f>
        <v>0</v>
      </c>
      <c r="AX30" s="15">
        <f t="shared" si="2"/>
        <v>-369.77043676376024</v>
      </c>
      <c r="AY30" s="15">
        <f t="shared" si="3"/>
        <v>0</v>
      </c>
      <c r="AZ30" s="36">
        <f>SUMIFS('Area Annual'!$N:$N,'Area Annual'!$A:$A,$AL$2,'Area Annual'!$E:$E,$AL30,'Area Annual'!$D:$D,"KPCO")</f>
        <v>2422.8727111816402</v>
      </c>
      <c r="BA30" s="36">
        <f>SUMIFS('Area Annual'!$O:$O,'Area Annual'!$A:$A,$AL$2,'Area Annual'!$E:$E,$AL30,'Area Annual'!$D:$D,"KPCO")</f>
        <v>2053.1022744178799</v>
      </c>
      <c r="BB30" s="48"/>
      <c r="BC30" s="15">
        <f>SUMIFS('Resource Annual'!$L:$L,'Resource Annual'!$D:$D,$AL$2,'Resource Annual'!$B:$B,BC$4,'Resource Annual'!$J:$J,$AL30)</f>
        <v>0</v>
      </c>
      <c r="BD30" s="15">
        <f>SUMIFS('Resource Annual'!$L:$L,'Resource Annual'!$D:$D,$AL$2,'Resource Annual'!$B:$B,BD$4,'Resource Annual'!$J:$J,$AL30)</f>
        <v>0</v>
      </c>
      <c r="BE30" s="15">
        <f>SUMIFS('Resource Annual'!$L:$L,'Resource Annual'!$D:$D,$AL$2,'Resource Annual'!$B:$B,BE$4,'Resource Annual'!$J:$J,$AL30)</f>
        <v>125</v>
      </c>
      <c r="BF30" s="15">
        <f>SUMIFS('Resource Annual'!$L:$L,'Resource Annual'!$D:$D,$AL$2,'Resource Annual'!$B:$B,BF$4,'Resource Annual'!$J:$J,$AL30)</f>
        <v>0</v>
      </c>
      <c r="BG30" s="15">
        <f>SUMIFS('Resource Annual'!$L:$L,'Resource Annual'!$D:$D,$AL$2,'Resource Annual'!$B:$B,BG$4,'Resource Annual'!$J:$J,$AL30)</f>
        <v>0</v>
      </c>
      <c r="BH30" s="15">
        <f>SUMIFS('Resource Annual'!$L:$L,'Resource Annual'!$D:$D,$AL$2,'Resource Annual'!$B:$B,BH$4,'Resource Annual'!$J:$J,$AL30)</f>
        <v>0</v>
      </c>
      <c r="BI30" s="15">
        <f>SUMIFS('Resource Annual'!$L:$L,'Resource Annual'!$D:$D,$AL$2,'Resource Annual'!$B:$B,BI$4,'Resource Annual'!$J:$J,$AL30)</f>
        <v>2160</v>
      </c>
      <c r="BJ30" s="15">
        <f>SUMIFS('Resource Annual'!$L:$L,'Resource Annual'!$D:$D,$AL$2,'Resource Annual'!$B:$B,BJ$4,'Resource Annual'!$J:$J,$AL30)</f>
        <v>0</v>
      </c>
      <c r="BK30" s="15">
        <f>SUMIFS('Resource Annual'!$L:$L,'Resource Annual'!$D:$D,$AL$2,'Resource Annual'!$B:$B,BK$4,'Resource Annual'!$J:$J,$AL30)</f>
        <v>0</v>
      </c>
      <c r="BL30" s="15">
        <f>SUMIFS('Resource Annual'!$L:$L,'Resource Annual'!$D:$D,$AL$2,'Resource Annual'!$B:$B,BL$4,'Resource Annual'!$J:$J,$AL30)</f>
        <v>0</v>
      </c>
      <c r="BM30" s="15">
        <f>SUMIFS('Resource Annual'!$L:$L,'Resource Annual'!$D:$D,$AL$2,'Resource Annual'!$B:$B,BM$4,'Resource Annual'!$J:$J,$AL30)</f>
        <v>400</v>
      </c>
      <c r="BN30" s="15">
        <f>SUMIFS('Resource Annual'!$L:$L,'Resource Annual'!$D:$D,$AL$2,'Resource Annual'!$B:$B,BN$4,'Resource Annual'!$J:$J,$AL30)</f>
        <v>0</v>
      </c>
      <c r="BO30" s="15">
        <f>SUMIFS('Resource Annual'!$L:$L,'Resource Annual'!$D:$D,$AL$2,'Resource Annual'!$B:$B,BO$4,'Resource Annual'!$J:$J,$AL30)</f>
        <v>0</v>
      </c>
      <c r="BP30" s="48"/>
      <c r="BQ30" s="15">
        <f>SUMIFS('Resource Annual'!$M:$M,'Resource Annual'!$D:$D,$AL$2,'Resource Annual'!$B:$B,BQ$4,'Resource Annual'!$J:$J,$AL30)</f>
        <v>0</v>
      </c>
      <c r="BR30" s="15">
        <f>SUMIFS('Resource Annual'!$M:$M,'Resource Annual'!$D:$D,$AL$2,'Resource Annual'!$B:$B,BR$4,'Resource Annual'!$J:$J,$AL30)</f>
        <v>0</v>
      </c>
      <c r="BS30" s="15">
        <f>SUMIFS('Resource Annual'!$M:$M,'Resource Annual'!$D:$D,$AL$2,'Resource Annual'!$B:$B,BS$4,'Resource Annual'!$J:$J,$AL30)</f>
        <v>125</v>
      </c>
      <c r="BT30" s="15">
        <f>SUMIFS('Resource Annual'!$M:$M,'Resource Annual'!$D:$D,$AL$2,'Resource Annual'!$B:$B,BT$4,'Resource Annual'!$J:$J,$AL30)</f>
        <v>0</v>
      </c>
      <c r="BU30" s="15">
        <f>SUMIFS('Resource Annual'!$M:$M,'Resource Annual'!$D:$D,$AL$2,'Resource Annual'!$B:$B,BU$4,'Resource Annual'!$J:$J,$AL30)</f>
        <v>0</v>
      </c>
      <c r="BV30" s="15">
        <f>SUMIFS('Resource Annual'!$M:$M,'Resource Annual'!$D:$D,$AL$2,'Resource Annual'!$B:$B,BV$4,'Resource Annual'!$J:$J,$AL30)</f>
        <v>0</v>
      </c>
      <c r="BW30" s="15">
        <f>SUMIFS('Resource Annual'!$M:$M,'Resource Annual'!$D:$D,$AL$2,'Resource Annual'!$B:$B,BW$4,'Resource Annual'!$J:$J,$AL30)</f>
        <v>853.20000505447388</v>
      </c>
      <c r="BX30" s="15">
        <f>SUMIFS('Resource Annual'!$M:$M,'Resource Annual'!$D:$D,$AL$2,'Resource Annual'!$B:$B,BX$4,'Resource Annual'!$J:$J,$AL30)</f>
        <v>0</v>
      </c>
      <c r="BY30" s="15">
        <f>SUMIFS('Resource Annual'!$M:$M,'Resource Annual'!$D:$D,$AL$2,'Resource Annual'!$B:$B,BY$4,'Resource Annual'!$J:$J,$AL30)</f>
        <v>0</v>
      </c>
      <c r="BZ30" s="15">
        <f>SUMIFS('Resource Annual'!$M:$M,'Resource Annual'!$D:$D,$AL$2,'Resource Annual'!$B:$B,BZ$4,'Resource Annual'!$J:$J,$AL30)</f>
        <v>0</v>
      </c>
      <c r="CA30" s="15">
        <f>SUMIFS('Resource Annual'!$M:$M,'Resource Annual'!$D:$D,$AL$2,'Resource Annual'!$B:$B,CA$4,'Resource Annual'!$J:$J,$AL30)</f>
        <v>44</v>
      </c>
      <c r="CB30" s="15">
        <f>SUMIFS('Resource Annual'!$M:$M,'Resource Annual'!$D:$D,$AL$2,'Resource Annual'!$B:$B,CB$4,'Resource Annual'!$J:$J,$AL30)</f>
        <v>0</v>
      </c>
      <c r="CC30" s="15">
        <f>SUMIFS('Resource Annual'!$M:$M,'Resource Annual'!$D:$D,$AL$2,'Resource Annual'!$B:$B,CC$4,'Resource Annual'!$J:$J,$AL30)</f>
        <v>0</v>
      </c>
      <c r="CD30" s="15">
        <f>SUMIFS('Area Annual'!F:F,'Area Annual'!E:E,AL30,'Area Annual'!A:A,$AL$2)</f>
        <v>885.28997802734398</v>
      </c>
    </row>
    <row r="31" spans="2:82" ht="16.5" x14ac:dyDescent="0.5">
      <c r="AL31" s="48">
        <v>2047</v>
      </c>
      <c r="AM31" s="15">
        <f>SUMIFS('Area Annual'!M:M,'Area Annual'!A:A,$AL$2,'Area Annual'!E:E,AL31)</f>
        <v>5394.8664855957004</v>
      </c>
      <c r="AN31" s="15">
        <f>SUMIFS('Resource Annual'!$O:$O,'Resource Annual'!$D:$D,$AL$2,'Resource Annual'!$A:$A,AN$4,'Resource Annual'!$J:$J,$AL31)</f>
        <v>0</v>
      </c>
      <c r="AO31" s="15">
        <f>SUMIFS('Resource Annual'!$O:$O,'Resource Annual'!$D:$D,$AL$2,'Resource Annual'!$A:$A,AO$4,'Resource Annual'!$J:$J,$AL31)</f>
        <v>0</v>
      </c>
      <c r="AP31" s="15">
        <f>SUMIFS('Resource Annual'!$O:$O,'Resource Annual'!$D:$D,$AL$2,'Resource Annual'!$A:$A,AP$4,'Resource Annual'!$J:$J,$AL31)</f>
        <v>0</v>
      </c>
      <c r="AQ31" s="15">
        <f>SUMIFS('Resource Annual'!$O:$O,'Resource Annual'!$D:$D,$AL$2,'Resource Annual'!$A:$A,AQ$4,'Resource Annual'!$J:$J,$AL31)</f>
        <v>0</v>
      </c>
      <c r="AR31" s="15">
        <f>SUMIFS('Resource Annual'!$O:$O,'Resource Annual'!$D:$D,$AL$2,'Resource Annual'!$A:$A,AR$4,'Resource Annual'!$J:$J,$AL31)</f>
        <v>0</v>
      </c>
      <c r="AS31" s="15">
        <f>SUMIFS('Resource Annual'!$O:$O,'Resource Annual'!$D:$D,$AL$2,'Resource Annual'!$A:$A,AS$4,'Resource Annual'!$J:$J,$AL31)</f>
        <v>0</v>
      </c>
      <c r="AT31" s="15">
        <f>SUMIFS('Resource Annual'!$O:$O,'Resource Annual'!$D:$D,$AL$2,'Resource Annual'!$A:$A,AT$4,'Resource Annual'!$J:$J,$AL31)</f>
        <v>4510.157977342612</v>
      </c>
      <c r="AU31" s="15">
        <f>SUMIFS('Resource Annual'!$O:$O,'Resource Annual'!$D:$D,$AL$2,'Resource Annual'!$A:$A,AU$4,'Resource Annual'!$J:$J,$AL31)</f>
        <v>1260.125549316406</v>
      </c>
      <c r="AV31" s="15">
        <f>SUMIFS('Resource Annual'!$O:$O,'Resource Annual'!$D:$D,$AL$2,'Resource Annual'!$A:$A,AV$4,'Resource Annual'!$J:$J,$AL31)</f>
        <v>0</v>
      </c>
      <c r="AW31" s="15">
        <f>SUMIFS('Resource Annual'!$O:$O,'Resource Annual'!$D:$D,$AL$2,'Resource Annual'!$A:$A,AW$4,'Resource Annual'!$J:$J,$AL31)</f>
        <v>0</v>
      </c>
      <c r="AX31" s="15">
        <f t="shared" si="2"/>
        <v>-375.41700029372987</v>
      </c>
      <c r="AY31" s="15">
        <f t="shared" si="3"/>
        <v>0</v>
      </c>
      <c r="AZ31" s="36">
        <f>SUMIFS('Area Annual'!$N:$N,'Area Annual'!$A:$A,$AL$2,'Area Annual'!$E:$E,$AL31,'Area Annual'!$D:$D,"KPCO")</f>
        <v>2424.4578170776399</v>
      </c>
      <c r="BA31" s="36">
        <f>SUMIFS('Area Annual'!$O:$O,'Area Annual'!$A:$A,$AL$2,'Area Annual'!$E:$E,$AL31,'Area Annual'!$D:$D,"KPCO")</f>
        <v>2049.04081678391</v>
      </c>
      <c r="BB31" s="48"/>
      <c r="BC31" s="15">
        <f>SUMIFS('Resource Annual'!$L:$L,'Resource Annual'!$D:$D,$AL$2,'Resource Annual'!$B:$B,BC$4,'Resource Annual'!$J:$J,$AL31)</f>
        <v>0</v>
      </c>
      <c r="BD31" s="15">
        <f>SUMIFS('Resource Annual'!$L:$L,'Resource Annual'!$D:$D,$AL$2,'Resource Annual'!$B:$B,BD$4,'Resource Annual'!$J:$J,$AL31)</f>
        <v>0</v>
      </c>
      <c r="BE31" s="15">
        <f>SUMIFS('Resource Annual'!$L:$L,'Resource Annual'!$D:$D,$AL$2,'Resource Annual'!$B:$B,BE$4,'Resource Annual'!$J:$J,$AL31)</f>
        <v>125</v>
      </c>
      <c r="BF31" s="15">
        <f>SUMIFS('Resource Annual'!$L:$L,'Resource Annual'!$D:$D,$AL$2,'Resource Annual'!$B:$B,BF$4,'Resource Annual'!$J:$J,$AL31)</f>
        <v>0</v>
      </c>
      <c r="BG31" s="15">
        <f>SUMIFS('Resource Annual'!$L:$L,'Resource Annual'!$D:$D,$AL$2,'Resource Annual'!$B:$B,BG$4,'Resource Annual'!$J:$J,$AL31)</f>
        <v>0</v>
      </c>
      <c r="BH31" s="15">
        <f>SUMIFS('Resource Annual'!$L:$L,'Resource Annual'!$D:$D,$AL$2,'Resource Annual'!$B:$B,BH$4,'Resource Annual'!$J:$J,$AL31)</f>
        <v>0</v>
      </c>
      <c r="BI31" s="15">
        <f>SUMIFS('Resource Annual'!$L:$L,'Resource Annual'!$D:$D,$AL$2,'Resource Annual'!$B:$B,BI$4,'Resource Annual'!$J:$J,$AL31)</f>
        <v>2160</v>
      </c>
      <c r="BJ31" s="15">
        <f>SUMIFS('Resource Annual'!$L:$L,'Resource Annual'!$D:$D,$AL$2,'Resource Annual'!$B:$B,BJ$4,'Resource Annual'!$J:$J,$AL31)</f>
        <v>0</v>
      </c>
      <c r="BK31" s="15">
        <f>SUMIFS('Resource Annual'!$L:$L,'Resource Annual'!$D:$D,$AL$2,'Resource Annual'!$B:$B,BK$4,'Resource Annual'!$J:$J,$AL31)</f>
        <v>0</v>
      </c>
      <c r="BL31" s="15">
        <f>SUMIFS('Resource Annual'!$L:$L,'Resource Annual'!$D:$D,$AL$2,'Resource Annual'!$B:$B,BL$4,'Resource Annual'!$J:$J,$AL31)</f>
        <v>0</v>
      </c>
      <c r="BM31" s="15">
        <f>SUMIFS('Resource Annual'!$L:$L,'Resource Annual'!$D:$D,$AL$2,'Resource Annual'!$B:$B,BM$4,'Resource Annual'!$J:$J,$AL31)</f>
        <v>400</v>
      </c>
      <c r="BN31" s="15">
        <f>SUMIFS('Resource Annual'!$L:$L,'Resource Annual'!$D:$D,$AL$2,'Resource Annual'!$B:$B,BN$4,'Resource Annual'!$J:$J,$AL31)</f>
        <v>0</v>
      </c>
      <c r="BO31" s="15">
        <f>SUMIFS('Resource Annual'!$L:$L,'Resource Annual'!$D:$D,$AL$2,'Resource Annual'!$B:$B,BO$4,'Resource Annual'!$J:$J,$AL31)</f>
        <v>0</v>
      </c>
      <c r="BP31" s="48"/>
      <c r="BQ31" s="15">
        <f>SUMIFS('Resource Annual'!$M:$M,'Resource Annual'!$D:$D,$AL$2,'Resource Annual'!$B:$B,BQ$4,'Resource Annual'!$J:$J,$AL31)</f>
        <v>0</v>
      </c>
      <c r="BR31" s="15">
        <f>SUMIFS('Resource Annual'!$M:$M,'Resource Annual'!$D:$D,$AL$2,'Resource Annual'!$B:$B,BR$4,'Resource Annual'!$J:$J,$AL31)</f>
        <v>0</v>
      </c>
      <c r="BS31" s="15">
        <f>SUMIFS('Resource Annual'!$M:$M,'Resource Annual'!$D:$D,$AL$2,'Resource Annual'!$B:$B,BS$4,'Resource Annual'!$J:$J,$AL31)</f>
        <v>125</v>
      </c>
      <c r="BT31" s="15">
        <f>SUMIFS('Resource Annual'!$M:$M,'Resource Annual'!$D:$D,$AL$2,'Resource Annual'!$B:$B,BT$4,'Resource Annual'!$J:$J,$AL31)</f>
        <v>0</v>
      </c>
      <c r="BU31" s="15">
        <f>SUMIFS('Resource Annual'!$M:$M,'Resource Annual'!$D:$D,$AL$2,'Resource Annual'!$B:$B,BU$4,'Resource Annual'!$J:$J,$AL31)</f>
        <v>0</v>
      </c>
      <c r="BV31" s="15">
        <f>SUMIFS('Resource Annual'!$M:$M,'Resource Annual'!$D:$D,$AL$2,'Resource Annual'!$B:$B,BV$4,'Resource Annual'!$J:$J,$AL31)</f>
        <v>0</v>
      </c>
      <c r="BW31" s="15">
        <f>SUMIFS('Resource Annual'!$M:$M,'Resource Annual'!$D:$D,$AL$2,'Resource Annual'!$B:$B,BW$4,'Resource Annual'!$J:$J,$AL31)</f>
        <v>853.20000505447388</v>
      </c>
      <c r="BX31" s="15">
        <f>SUMIFS('Resource Annual'!$M:$M,'Resource Annual'!$D:$D,$AL$2,'Resource Annual'!$B:$B,BX$4,'Resource Annual'!$J:$J,$AL31)</f>
        <v>0</v>
      </c>
      <c r="BY31" s="15">
        <f>SUMIFS('Resource Annual'!$M:$M,'Resource Annual'!$D:$D,$AL$2,'Resource Annual'!$B:$B,BY$4,'Resource Annual'!$J:$J,$AL31)</f>
        <v>0</v>
      </c>
      <c r="BZ31" s="15">
        <f>SUMIFS('Resource Annual'!$M:$M,'Resource Annual'!$D:$D,$AL$2,'Resource Annual'!$B:$B,BZ$4,'Resource Annual'!$J:$J,$AL31)</f>
        <v>0</v>
      </c>
      <c r="CA31" s="15">
        <f>SUMIFS('Resource Annual'!$M:$M,'Resource Annual'!$D:$D,$AL$2,'Resource Annual'!$B:$B,CA$4,'Resource Annual'!$J:$J,$AL31)</f>
        <v>44</v>
      </c>
      <c r="CB31" s="15">
        <f>SUMIFS('Resource Annual'!$M:$M,'Resource Annual'!$D:$D,$AL$2,'Resource Annual'!$B:$B,CB$4,'Resource Annual'!$J:$J,$AL31)</f>
        <v>0</v>
      </c>
      <c r="CC31" s="15">
        <f>SUMIFS('Resource Annual'!$M:$M,'Resource Annual'!$D:$D,$AL$2,'Resource Annual'!$B:$B,CC$4,'Resource Annual'!$J:$J,$AL31)</f>
        <v>0</v>
      </c>
      <c r="CD31" s="15">
        <f>SUMIFS('Area Annual'!F:F,'Area Annual'!E:E,AL31,'Area Annual'!A:A,$AL$2)</f>
        <v>883.97998046875</v>
      </c>
    </row>
    <row r="32" spans="2:82" ht="16.5" x14ac:dyDescent="0.5">
      <c r="AL32" s="48">
        <v>2048</v>
      </c>
      <c r="AM32" s="15">
        <f>SUMIFS('Area Annual'!M:M,'Area Annual'!A:A,$AL$2,'Area Annual'!E:E,AL32)</f>
        <v>5382.50048828125</v>
      </c>
      <c r="AN32" s="15">
        <f>SUMIFS('Resource Annual'!$O:$O,'Resource Annual'!$D:$D,$AL$2,'Resource Annual'!$A:$A,AN$4,'Resource Annual'!$J:$J,$AL32)</f>
        <v>0</v>
      </c>
      <c r="AO32" s="15">
        <f>SUMIFS('Resource Annual'!$O:$O,'Resource Annual'!$D:$D,$AL$2,'Resource Annual'!$A:$A,AO$4,'Resource Annual'!$J:$J,$AL32)</f>
        <v>0</v>
      </c>
      <c r="AP32" s="15">
        <f>SUMIFS('Resource Annual'!$O:$O,'Resource Annual'!$D:$D,$AL$2,'Resource Annual'!$A:$A,AP$4,'Resource Annual'!$J:$J,$AL32)</f>
        <v>0</v>
      </c>
      <c r="AQ32" s="15">
        <f>SUMIFS('Resource Annual'!$O:$O,'Resource Annual'!$D:$D,$AL$2,'Resource Annual'!$A:$A,AQ$4,'Resource Annual'!$J:$J,$AL32)</f>
        <v>0</v>
      </c>
      <c r="AR32" s="15">
        <f>SUMIFS('Resource Annual'!$O:$O,'Resource Annual'!$D:$D,$AL$2,'Resource Annual'!$A:$A,AR$4,'Resource Annual'!$J:$J,$AL32)</f>
        <v>0</v>
      </c>
      <c r="AS32" s="15">
        <f>SUMIFS('Resource Annual'!$O:$O,'Resource Annual'!$D:$D,$AL$2,'Resource Annual'!$A:$A,AS$4,'Resource Annual'!$J:$J,$AL32)</f>
        <v>0</v>
      </c>
      <c r="AT32" s="15">
        <f>SUMIFS('Resource Annual'!$O:$O,'Resource Annual'!$D:$D,$AL$2,'Resource Annual'!$A:$A,AT$4,'Resource Annual'!$J:$J,$AL32)</f>
        <v>4514.4460341930308</v>
      </c>
      <c r="AU32" s="15">
        <f>SUMIFS('Resource Annual'!$O:$O,'Resource Annual'!$D:$D,$AL$2,'Resource Annual'!$A:$A,AU$4,'Resource Annual'!$J:$J,$AL32)</f>
        <v>1271.017791748046</v>
      </c>
      <c r="AV32" s="15">
        <f>SUMIFS('Resource Annual'!$O:$O,'Resource Annual'!$D:$D,$AL$2,'Resource Annual'!$A:$A,AV$4,'Resource Annual'!$J:$J,$AL32)</f>
        <v>0</v>
      </c>
      <c r="AW32" s="15">
        <f>SUMIFS('Resource Annual'!$O:$O,'Resource Annual'!$D:$D,$AL$2,'Resource Annual'!$A:$A,AW$4,'Resource Annual'!$J:$J,$AL32)</f>
        <v>0</v>
      </c>
      <c r="AX32" s="15">
        <f t="shared" si="2"/>
        <v>-402.96321487427031</v>
      </c>
      <c r="AY32" s="15">
        <f t="shared" si="3"/>
        <v>0</v>
      </c>
      <c r="AZ32" s="36">
        <f>SUMIFS('Area Annual'!$N:$N,'Area Annual'!$A:$A,$AL$2,'Area Annual'!$E:$E,$AL32,'Area Annual'!$D:$D,"KPCO")</f>
        <v>2438.5716705322302</v>
      </c>
      <c r="BA32" s="36">
        <f>SUMIFS('Area Annual'!$O:$O,'Area Annual'!$A:$A,$AL$2,'Area Annual'!$E:$E,$AL32,'Area Annual'!$D:$D,"KPCO")</f>
        <v>2035.6084556579599</v>
      </c>
      <c r="BB32" s="48"/>
      <c r="BC32" s="15">
        <f>SUMIFS('Resource Annual'!$L:$L,'Resource Annual'!$D:$D,$AL$2,'Resource Annual'!$B:$B,BC$4,'Resource Annual'!$J:$J,$AL32)</f>
        <v>0</v>
      </c>
      <c r="BD32" s="15">
        <f>SUMIFS('Resource Annual'!$L:$L,'Resource Annual'!$D:$D,$AL$2,'Resource Annual'!$B:$B,BD$4,'Resource Annual'!$J:$J,$AL32)</f>
        <v>0</v>
      </c>
      <c r="BE32" s="15">
        <f>SUMIFS('Resource Annual'!$L:$L,'Resource Annual'!$D:$D,$AL$2,'Resource Annual'!$B:$B,BE$4,'Resource Annual'!$J:$J,$AL32)</f>
        <v>125</v>
      </c>
      <c r="BF32" s="15">
        <f>SUMIFS('Resource Annual'!$L:$L,'Resource Annual'!$D:$D,$AL$2,'Resource Annual'!$B:$B,BF$4,'Resource Annual'!$J:$J,$AL32)</f>
        <v>0</v>
      </c>
      <c r="BG32" s="15">
        <f>SUMIFS('Resource Annual'!$L:$L,'Resource Annual'!$D:$D,$AL$2,'Resource Annual'!$B:$B,BG$4,'Resource Annual'!$J:$J,$AL32)</f>
        <v>0</v>
      </c>
      <c r="BH32" s="15">
        <f>SUMIFS('Resource Annual'!$L:$L,'Resource Annual'!$D:$D,$AL$2,'Resource Annual'!$B:$B,BH$4,'Resource Annual'!$J:$J,$AL32)</f>
        <v>0</v>
      </c>
      <c r="BI32" s="15">
        <f>SUMIFS('Resource Annual'!$L:$L,'Resource Annual'!$D:$D,$AL$2,'Resource Annual'!$B:$B,BI$4,'Resource Annual'!$J:$J,$AL32)</f>
        <v>2160</v>
      </c>
      <c r="BJ32" s="15">
        <f>SUMIFS('Resource Annual'!$L:$L,'Resource Annual'!$D:$D,$AL$2,'Resource Annual'!$B:$B,BJ$4,'Resource Annual'!$J:$J,$AL32)</f>
        <v>0</v>
      </c>
      <c r="BK32" s="15">
        <f>SUMIFS('Resource Annual'!$L:$L,'Resource Annual'!$D:$D,$AL$2,'Resource Annual'!$B:$B,BK$4,'Resource Annual'!$J:$J,$AL32)</f>
        <v>0</v>
      </c>
      <c r="BL32" s="15">
        <f>SUMIFS('Resource Annual'!$L:$L,'Resource Annual'!$D:$D,$AL$2,'Resource Annual'!$B:$B,BL$4,'Resource Annual'!$J:$J,$AL32)</f>
        <v>0</v>
      </c>
      <c r="BM32" s="15">
        <f>SUMIFS('Resource Annual'!$L:$L,'Resource Annual'!$D:$D,$AL$2,'Resource Annual'!$B:$B,BM$4,'Resource Annual'!$J:$J,$AL32)</f>
        <v>400</v>
      </c>
      <c r="BN32" s="15">
        <f>SUMIFS('Resource Annual'!$L:$L,'Resource Annual'!$D:$D,$AL$2,'Resource Annual'!$B:$B,BN$4,'Resource Annual'!$J:$J,$AL32)</f>
        <v>0</v>
      </c>
      <c r="BO32" s="15">
        <f>SUMIFS('Resource Annual'!$L:$L,'Resource Annual'!$D:$D,$AL$2,'Resource Annual'!$B:$B,BO$4,'Resource Annual'!$J:$J,$AL32)</f>
        <v>0</v>
      </c>
      <c r="BP32" s="48"/>
      <c r="BQ32" s="15">
        <f>SUMIFS('Resource Annual'!$M:$M,'Resource Annual'!$D:$D,$AL$2,'Resource Annual'!$B:$B,BQ$4,'Resource Annual'!$J:$J,$AL32)</f>
        <v>0</v>
      </c>
      <c r="BR32" s="15">
        <f>SUMIFS('Resource Annual'!$M:$M,'Resource Annual'!$D:$D,$AL$2,'Resource Annual'!$B:$B,BR$4,'Resource Annual'!$J:$J,$AL32)</f>
        <v>0</v>
      </c>
      <c r="BS32" s="15">
        <f>SUMIFS('Resource Annual'!$M:$M,'Resource Annual'!$D:$D,$AL$2,'Resource Annual'!$B:$B,BS$4,'Resource Annual'!$J:$J,$AL32)</f>
        <v>125</v>
      </c>
      <c r="BT32" s="15">
        <f>SUMIFS('Resource Annual'!$M:$M,'Resource Annual'!$D:$D,$AL$2,'Resource Annual'!$B:$B,BT$4,'Resource Annual'!$J:$J,$AL32)</f>
        <v>0</v>
      </c>
      <c r="BU32" s="15">
        <f>SUMIFS('Resource Annual'!$M:$M,'Resource Annual'!$D:$D,$AL$2,'Resource Annual'!$B:$B,BU$4,'Resource Annual'!$J:$J,$AL32)</f>
        <v>0</v>
      </c>
      <c r="BV32" s="15">
        <f>SUMIFS('Resource Annual'!$M:$M,'Resource Annual'!$D:$D,$AL$2,'Resource Annual'!$B:$B,BV$4,'Resource Annual'!$J:$J,$AL32)</f>
        <v>0</v>
      </c>
      <c r="BW32" s="15">
        <f>SUMIFS('Resource Annual'!$M:$M,'Resource Annual'!$D:$D,$AL$2,'Resource Annual'!$B:$B,BW$4,'Resource Annual'!$J:$J,$AL32)</f>
        <v>853.20000505447388</v>
      </c>
      <c r="BX32" s="15">
        <f>SUMIFS('Resource Annual'!$M:$M,'Resource Annual'!$D:$D,$AL$2,'Resource Annual'!$B:$B,BX$4,'Resource Annual'!$J:$J,$AL32)</f>
        <v>0</v>
      </c>
      <c r="BY32" s="15">
        <f>SUMIFS('Resource Annual'!$M:$M,'Resource Annual'!$D:$D,$AL$2,'Resource Annual'!$B:$B,BY$4,'Resource Annual'!$J:$J,$AL32)</f>
        <v>0</v>
      </c>
      <c r="BZ32" s="15">
        <f>SUMIFS('Resource Annual'!$M:$M,'Resource Annual'!$D:$D,$AL$2,'Resource Annual'!$B:$B,BZ$4,'Resource Annual'!$J:$J,$AL32)</f>
        <v>0</v>
      </c>
      <c r="CA32" s="15">
        <f>SUMIFS('Resource Annual'!$M:$M,'Resource Annual'!$D:$D,$AL$2,'Resource Annual'!$B:$B,CA$4,'Resource Annual'!$J:$J,$AL32)</f>
        <v>44</v>
      </c>
      <c r="CB32" s="15">
        <f>SUMIFS('Resource Annual'!$M:$M,'Resource Annual'!$D:$D,$AL$2,'Resource Annual'!$B:$B,CB$4,'Resource Annual'!$J:$J,$AL32)</f>
        <v>0</v>
      </c>
      <c r="CC32" s="15">
        <f>SUMIFS('Resource Annual'!$M:$M,'Resource Annual'!$D:$D,$AL$2,'Resource Annual'!$B:$B,CC$4,'Resource Annual'!$J:$J,$AL32)</f>
        <v>0</v>
      </c>
      <c r="CD32" s="15">
        <f>SUMIFS('Area Annual'!F:F,'Area Annual'!E:E,AL32,'Area Annual'!A:A,$AL$2)</f>
        <v>880.530029296875</v>
      </c>
    </row>
    <row r="33" spans="38:82" ht="16.5" x14ac:dyDescent="0.5">
      <c r="AL33" s="48">
        <v>2049</v>
      </c>
      <c r="AM33" s="15">
        <f>SUMIFS('Area Annual'!M:M,'Area Annual'!A:A,$AL$2,'Area Annual'!E:E,AL33)</f>
        <v>5371.1204528808603</v>
      </c>
      <c r="AN33" s="15">
        <f>SUMIFS('Resource Annual'!$O:$O,'Resource Annual'!$D:$D,$AL$2,'Resource Annual'!$A:$A,AN$4,'Resource Annual'!$J:$J,$AL33)</f>
        <v>0</v>
      </c>
      <c r="AO33" s="15">
        <f>SUMIFS('Resource Annual'!$O:$O,'Resource Annual'!$D:$D,$AL$2,'Resource Annual'!$A:$A,AO$4,'Resource Annual'!$J:$J,$AL33)</f>
        <v>0</v>
      </c>
      <c r="AP33" s="15">
        <f>SUMIFS('Resource Annual'!$O:$O,'Resource Annual'!$D:$D,$AL$2,'Resource Annual'!$A:$A,AP$4,'Resource Annual'!$J:$J,$AL33)</f>
        <v>0</v>
      </c>
      <c r="AQ33" s="15">
        <f>SUMIFS('Resource Annual'!$O:$O,'Resource Annual'!$D:$D,$AL$2,'Resource Annual'!$A:$A,AQ$4,'Resource Annual'!$J:$J,$AL33)</f>
        <v>0</v>
      </c>
      <c r="AR33" s="15">
        <f>SUMIFS('Resource Annual'!$O:$O,'Resource Annual'!$D:$D,$AL$2,'Resource Annual'!$A:$A,AR$4,'Resource Annual'!$J:$J,$AL33)</f>
        <v>0</v>
      </c>
      <c r="AS33" s="15">
        <f>SUMIFS('Resource Annual'!$O:$O,'Resource Annual'!$D:$D,$AL$2,'Resource Annual'!$A:$A,AS$4,'Resource Annual'!$J:$J,$AL33)</f>
        <v>0</v>
      </c>
      <c r="AT33" s="15">
        <f>SUMIFS('Resource Annual'!$O:$O,'Resource Annual'!$D:$D,$AL$2,'Resource Annual'!$A:$A,AT$4,'Resource Annual'!$J:$J,$AL33)</f>
        <v>4363.3813598156012</v>
      </c>
      <c r="AU33" s="15">
        <f>SUMIFS('Resource Annual'!$O:$O,'Resource Annual'!$D:$D,$AL$2,'Resource Annual'!$A:$A,AU$4,'Resource Annual'!$J:$J,$AL33)</f>
        <v>3131.4057960510218</v>
      </c>
      <c r="AV33" s="15">
        <f>SUMIFS('Resource Annual'!$O:$O,'Resource Annual'!$D:$D,$AL$2,'Resource Annual'!$A:$A,AV$4,'Resource Annual'!$J:$J,$AL33)</f>
        <v>0</v>
      </c>
      <c r="AW33" s="15">
        <f>SUMIFS('Resource Annual'!$O:$O,'Resource Annual'!$D:$D,$AL$2,'Resource Annual'!$A:$A,AW$4,'Resource Annual'!$J:$J,$AL33)</f>
        <v>0</v>
      </c>
      <c r="AX33" s="15">
        <f t="shared" si="2"/>
        <v>-2123.6668777465779</v>
      </c>
      <c r="AY33" s="15">
        <f t="shared" si="3"/>
        <v>0</v>
      </c>
      <c r="AZ33" s="36">
        <f>SUMIFS('Area Annual'!$N:$N,'Area Annual'!$A:$A,$AL$2,'Area Annual'!$E:$E,$AL33,'Area Annual'!$D:$D,"KPCO")</f>
        <v>2870.96168518066</v>
      </c>
      <c r="BA33" s="36">
        <f>SUMIFS('Area Annual'!$O:$O,'Area Annual'!$A:$A,$AL$2,'Area Annual'!$E:$E,$AL33,'Area Annual'!$D:$D,"KPCO")</f>
        <v>747.29480743408203</v>
      </c>
      <c r="BB33" s="48"/>
      <c r="BC33" s="15">
        <f>SUMIFS('Resource Annual'!$L:$L,'Resource Annual'!$D:$D,$AL$2,'Resource Annual'!$B:$B,BC$4,'Resource Annual'!$J:$J,$AL33)</f>
        <v>0</v>
      </c>
      <c r="BD33" s="15">
        <f>SUMIFS('Resource Annual'!$L:$L,'Resource Annual'!$D:$D,$AL$2,'Resource Annual'!$B:$B,BD$4,'Resource Annual'!$J:$J,$AL33)</f>
        <v>0</v>
      </c>
      <c r="BE33" s="15">
        <f>SUMIFS('Resource Annual'!$L:$L,'Resource Annual'!$D:$D,$AL$2,'Resource Annual'!$B:$B,BE$4,'Resource Annual'!$J:$J,$AL33)</f>
        <v>125</v>
      </c>
      <c r="BF33" s="15">
        <f>SUMIFS('Resource Annual'!$L:$L,'Resource Annual'!$D:$D,$AL$2,'Resource Annual'!$B:$B,BF$4,'Resource Annual'!$J:$J,$AL33)</f>
        <v>0</v>
      </c>
      <c r="BG33" s="15">
        <f>SUMIFS('Resource Annual'!$L:$L,'Resource Annual'!$D:$D,$AL$2,'Resource Annual'!$B:$B,BG$4,'Resource Annual'!$J:$J,$AL33)</f>
        <v>0</v>
      </c>
      <c r="BH33" s="15">
        <f>SUMIFS('Resource Annual'!$L:$L,'Resource Annual'!$D:$D,$AL$2,'Resource Annual'!$B:$B,BH$4,'Resource Annual'!$J:$J,$AL33)</f>
        <v>0</v>
      </c>
      <c r="BI33" s="15">
        <f>SUMIFS('Resource Annual'!$L:$L,'Resource Annual'!$D:$D,$AL$2,'Resource Annual'!$B:$B,BI$4,'Resource Annual'!$J:$J,$AL33)</f>
        <v>2160</v>
      </c>
      <c r="BJ33" s="15">
        <f>SUMIFS('Resource Annual'!$L:$L,'Resource Annual'!$D:$D,$AL$2,'Resource Annual'!$B:$B,BJ$4,'Resource Annual'!$J:$J,$AL33)</f>
        <v>0</v>
      </c>
      <c r="BK33" s="15">
        <f>SUMIFS('Resource Annual'!$L:$L,'Resource Annual'!$D:$D,$AL$2,'Resource Annual'!$B:$B,BK$4,'Resource Annual'!$J:$J,$AL33)</f>
        <v>0</v>
      </c>
      <c r="BL33" s="15">
        <f>SUMIFS('Resource Annual'!$L:$L,'Resource Annual'!$D:$D,$AL$2,'Resource Annual'!$B:$B,BL$4,'Resource Annual'!$J:$J,$AL33)</f>
        <v>0</v>
      </c>
      <c r="BM33" s="15">
        <f>SUMIFS('Resource Annual'!$L:$L,'Resource Annual'!$D:$D,$AL$2,'Resource Annual'!$B:$B,BM$4,'Resource Annual'!$J:$J,$AL33)</f>
        <v>1000</v>
      </c>
      <c r="BN33" s="15">
        <f>SUMIFS('Resource Annual'!$L:$L,'Resource Annual'!$D:$D,$AL$2,'Resource Annual'!$B:$B,BN$4,'Resource Annual'!$J:$J,$AL33)</f>
        <v>0</v>
      </c>
      <c r="BO33" s="15">
        <f>SUMIFS('Resource Annual'!$L:$L,'Resource Annual'!$D:$D,$AL$2,'Resource Annual'!$B:$B,BO$4,'Resource Annual'!$J:$J,$AL33)</f>
        <v>0</v>
      </c>
      <c r="BP33" s="48"/>
      <c r="BQ33" s="15">
        <f>SUMIFS('Resource Annual'!$M:$M,'Resource Annual'!$D:$D,$AL$2,'Resource Annual'!$B:$B,BQ$4,'Resource Annual'!$J:$J,$AL33)</f>
        <v>0</v>
      </c>
      <c r="BR33" s="15">
        <f>SUMIFS('Resource Annual'!$M:$M,'Resource Annual'!$D:$D,$AL$2,'Resource Annual'!$B:$B,BR$4,'Resource Annual'!$J:$J,$AL33)</f>
        <v>0</v>
      </c>
      <c r="BS33" s="15">
        <f>SUMIFS('Resource Annual'!$M:$M,'Resource Annual'!$D:$D,$AL$2,'Resource Annual'!$B:$B,BS$4,'Resource Annual'!$J:$J,$AL33)</f>
        <v>125</v>
      </c>
      <c r="BT33" s="15">
        <f>SUMIFS('Resource Annual'!$M:$M,'Resource Annual'!$D:$D,$AL$2,'Resource Annual'!$B:$B,BT$4,'Resource Annual'!$J:$J,$AL33)</f>
        <v>0</v>
      </c>
      <c r="BU33" s="15">
        <f>SUMIFS('Resource Annual'!$M:$M,'Resource Annual'!$D:$D,$AL$2,'Resource Annual'!$B:$B,BU$4,'Resource Annual'!$J:$J,$AL33)</f>
        <v>0</v>
      </c>
      <c r="BV33" s="15">
        <f>SUMIFS('Resource Annual'!$M:$M,'Resource Annual'!$D:$D,$AL$2,'Resource Annual'!$B:$B,BV$4,'Resource Annual'!$J:$J,$AL33)</f>
        <v>0</v>
      </c>
      <c r="BW33" s="15">
        <f>SUMIFS('Resource Annual'!$M:$M,'Resource Annual'!$D:$D,$AL$2,'Resource Annual'!$B:$B,BW$4,'Resource Annual'!$J:$J,$AL33)</f>
        <v>853.20000505447388</v>
      </c>
      <c r="BX33" s="15">
        <f>SUMIFS('Resource Annual'!$M:$M,'Resource Annual'!$D:$D,$AL$2,'Resource Annual'!$B:$B,BX$4,'Resource Annual'!$J:$J,$AL33)</f>
        <v>0</v>
      </c>
      <c r="BY33" s="15">
        <f>SUMIFS('Resource Annual'!$M:$M,'Resource Annual'!$D:$D,$AL$2,'Resource Annual'!$B:$B,BY$4,'Resource Annual'!$J:$J,$AL33)</f>
        <v>0</v>
      </c>
      <c r="BZ33" s="15">
        <f>SUMIFS('Resource Annual'!$M:$M,'Resource Annual'!$D:$D,$AL$2,'Resource Annual'!$B:$B,BZ$4,'Resource Annual'!$J:$J,$AL33)</f>
        <v>0</v>
      </c>
      <c r="CA33" s="15">
        <f>SUMIFS('Resource Annual'!$M:$M,'Resource Annual'!$D:$D,$AL$2,'Resource Annual'!$B:$B,CA$4,'Resource Annual'!$J:$J,$AL33)</f>
        <v>116</v>
      </c>
      <c r="CB33" s="15">
        <f>SUMIFS('Resource Annual'!$M:$M,'Resource Annual'!$D:$D,$AL$2,'Resource Annual'!$B:$B,CB$4,'Resource Annual'!$J:$J,$AL33)</f>
        <v>0</v>
      </c>
      <c r="CC33" s="15">
        <f>SUMIFS('Resource Annual'!$M:$M,'Resource Annual'!$D:$D,$AL$2,'Resource Annual'!$B:$B,CC$4,'Resource Annual'!$J:$J,$AL33)</f>
        <v>0</v>
      </c>
      <c r="CD33" s="15">
        <f>SUMIFS('Area Annual'!F:F,'Area Annual'!E:E,AL33,'Area Annual'!A:A,$AL$2)</f>
        <v>881.71002197265602</v>
      </c>
    </row>
    <row r="34" spans="38:82" ht="16.5" x14ac:dyDescent="0.5">
      <c r="AL34" s="48">
        <v>2050</v>
      </c>
      <c r="AM34" s="15">
        <f>SUMIFS('Area Annual'!M:M,'Area Annual'!A:A,$AL$2,'Area Annual'!E:E,AL34)</f>
        <v>5384.4817810058603</v>
      </c>
      <c r="AN34" s="15">
        <f>SUMIFS('Resource Annual'!$O:$O,'Resource Annual'!$D:$D,$AL$2,'Resource Annual'!$A:$A,AN$4,'Resource Annual'!$J:$J,$AL34)</f>
        <v>0</v>
      </c>
      <c r="AO34" s="15">
        <f>SUMIFS('Resource Annual'!$O:$O,'Resource Annual'!$D:$D,$AL$2,'Resource Annual'!$A:$A,AO$4,'Resource Annual'!$J:$J,$AL34)</f>
        <v>0</v>
      </c>
      <c r="AP34" s="15">
        <f>SUMIFS('Resource Annual'!$O:$O,'Resource Annual'!$D:$D,$AL$2,'Resource Annual'!$A:$A,AP$4,'Resource Annual'!$J:$J,$AL34)</f>
        <v>0</v>
      </c>
      <c r="AQ34" s="15">
        <f>SUMIFS('Resource Annual'!$O:$O,'Resource Annual'!$D:$D,$AL$2,'Resource Annual'!$A:$A,AQ$4,'Resource Annual'!$J:$J,$AL34)</f>
        <v>0</v>
      </c>
      <c r="AR34" s="15">
        <f>SUMIFS('Resource Annual'!$O:$O,'Resource Annual'!$D:$D,$AL$2,'Resource Annual'!$A:$A,AR$4,'Resource Annual'!$J:$J,$AL34)</f>
        <v>0</v>
      </c>
      <c r="AS34" s="15">
        <f>SUMIFS('Resource Annual'!$O:$O,'Resource Annual'!$D:$D,$AL$2,'Resource Annual'!$A:$A,AS$4,'Resource Annual'!$J:$J,$AL34)</f>
        <v>0</v>
      </c>
      <c r="AT34" s="15">
        <f>SUMIFS('Resource Annual'!$O:$O,'Resource Annual'!$D:$D,$AL$2,'Resource Annual'!$A:$A,AT$4,'Resource Annual'!$J:$J,$AL34)</f>
        <v>4283.9873406887073</v>
      </c>
      <c r="AU34" s="15">
        <f>SUMIFS('Resource Annual'!$O:$O,'Resource Annual'!$D:$D,$AL$2,'Resource Annual'!$A:$A,AU$4,'Resource Annual'!$J:$J,$AL34)</f>
        <v>4048.8144493103</v>
      </c>
      <c r="AV34" s="15">
        <f>SUMIFS('Resource Annual'!$O:$O,'Resource Annual'!$D:$D,$AL$2,'Resource Annual'!$A:$A,AV$4,'Resource Annual'!$J:$J,$AL34)</f>
        <v>0</v>
      </c>
      <c r="AW34" s="15">
        <f>SUMIFS('Resource Annual'!$O:$O,'Resource Annual'!$D:$D,$AL$2,'Resource Annual'!$A:$A,AW$4,'Resource Annual'!$J:$J,$AL34)</f>
        <v>0</v>
      </c>
      <c r="AX34" s="15">
        <f t="shared" si="2"/>
        <v>-2948.3209075927689</v>
      </c>
      <c r="AY34" s="15">
        <f t="shared" si="3"/>
        <v>0</v>
      </c>
      <c r="AZ34" s="36">
        <f>SUMIFS('Area Annual'!$N:$N,'Area Annual'!$A:$A,$AL$2,'Area Annual'!$E:$E,$AL34,'Area Annual'!$D:$D,"KPCO")</f>
        <v>3432.8890838623001</v>
      </c>
      <c r="BA34" s="36">
        <f>SUMIFS('Area Annual'!$O:$O,'Area Annual'!$A:$A,$AL$2,'Area Annual'!$E:$E,$AL34,'Area Annual'!$D:$D,"KPCO")</f>
        <v>484.56817626953102</v>
      </c>
      <c r="BB34" s="48"/>
      <c r="BC34" s="15">
        <f>SUMIFS('Resource Annual'!$L:$L,'Resource Annual'!$D:$D,$AL$2,'Resource Annual'!$B:$B,BC$4,'Resource Annual'!$J:$J,$AL34)</f>
        <v>0</v>
      </c>
      <c r="BD34" s="15">
        <f>SUMIFS('Resource Annual'!$L:$L,'Resource Annual'!$D:$D,$AL$2,'Resource Annual'!$B:$B,BD$4,'Resource Annual'!$J:$J,$AL34)</f>
        <v>0</v>
      </c>
      <c r="BE34" s="15">
        <f>SUMIFS('Resource Annual'!$L:$L,'Resource Annual'!$D:$D,$AL$2,'Resource Annual'!$B:$B,BE$4,'Resource Annual'!$J:$J,$AL34)</f>
        <v>125</v>
      </c>
      <c r="BF34" s="15">
        <f>SUMIFS('Resource Annual'!$L:$L,'Resource Annual'!$D:$D,$AL$2,'Resource Annual'!$B:$B,BF$4,'Resource Annual'!$J:$J,$AL34)</f>
        <v>0</v>
      </c>
      <c r="BG34" s="15">
        <f>SUMIFS('Resource Annual'!$L:$L,'Resource Annual'!$D:$D,$AL$2,'Resource Annual'!$B:$B,BG$4,'Resource Annual'!$J:$J,$AL34)</f>
        <v>0</v>
      </c>
      <c r="BH34" s="15">
        <f>SUMIFS('Resource Annual'!$L:$L,'Resource Annual'!$D:$D,$AL$2,'Resource Annual'!$B:$B,BH$4,'Resource Annual'!$J:$J,$AL34)</f>
        <v>0</v>
      </c>
      <c r="BI34" s="15">
        <f>SUMIFS('Resource Annual'!$L:$L,'Resource Annual'!$D:$D,$AL$2,'Resource Annual'!$B:$B,BI$4,'Resource Annual'!$J:$J,$AL34)</f>
        <v>2160</v>
      </c>
      <c r="BJ34" s="15">
        <f>SUMIFS('Resource Annual'!$L:$L,'Resource Annual'!$D:$D,$AL$2,'Resource Annual'!$B:$B,BJ$4,'Resource Annual'!$J:$J,$AL34)</f>
        <v>0</v>
      </c>
      <c r="BK34" s="15">
        <f>SUMIFS('Resource Annual'!$L:$L,'Resource Annual'!$D:$D,$AL$2,'Resource Annual'!$B:$B,BK$4,'Resource Annual'!$J:$J,$AL34)</f>
        <v>0</v>
      </c>
      <c r="BL34" s="15">
        <f>SUMIFS('Resource Annual'!$L:$L,'Resource Annual'!$D:$D,$AL$2,'Resource Annual'!$B:$B,BL$4,'Resource Annual'!$J:$J,$AL34)</f>
        <v>0</v>
      </c>
      <c r="BM34" s="15">
        <f>SUMIFS('Resource Annual'!$L:$L,'Resource Annual'!$D:$D,$AL$2,'Resource Annual'!$B:$B,BM$4,'Resource Annual'!$J:$J,$AL34)</f>
        <v>1300</v>
      </c>
      <c r="BN34" s="15">
        <f>SUMIFS('Resource Annual'!$L:$L,'Resource Annual'!$D:$D,$AL$2,'Resource Annual'!$B:$B,BN$4,'Resource Annual'!$J:$J,$AL34)</f>
        <v>0</v>
      </c>
      <c r="BO34" s="15">
        <f>SUMIFS('Resource Annual'!$L:$L,'Resource Annual'!$D:$D,$AL$2,'Resource Annual'!$B:$B,BO$4,'Resource Annual'!$J:$J,$AL34)</f>
        <v>0</v>
      </c>
      <c r="BP34" s="48"/>
      <c r="BQ34" s="15">
        <f>SUMIFS('Resource Annual'!$M:$M,'Resource Annual'!$D:$D,$AL$2,'Resource Annual'!$B:$B,BQ$4,'Resource Annual'!$J:$J,$AL34)</f>
        <v>0</v>
      </c>
      <c r="BR34" s="15">
        <f>SUMIFS('Resource Annual'!$M:$M,'Resource Annual'!$D:$D,$AL$2,'Resource Annual'!$B:$B,BR$4,'Resource Annual'!$J:$J,$AL34)</f>
        <v>0</v>
      </c>
      <c r="BS34" s="15">
        <f>SUMIFS('Resource Annual'!$M:$M,'Resource Annual'!$D:$D,$AL$2,'Resource Annual'!$B:$B,BS$4,'Resource Annual'!$J:$J,$AL34)</f>
        <v>125</v>
      </c>
      <c r="BT34" s="15">
        <f>SUMIFS('Resource Annual'!$M:$M,'Resource Annual'!$D:$D,$AL$2,'Resource Annual'!$B:$B,BT$4,'Resource Annual'!$J:$J,$AL34)</f>
        <v>0</v>
      </c>
      <c r="BU34" s="15">
        <f>SUMIFS('Resource Annual'!$M:$M,'Resource Annual'!$D:$D,$AL$2,'Resource Annual'!$B:$B,BU$4,'Resource Annual'!$J:$J,$AL34)</f>
        <v>0</v>
      </c>
      <c r="BV34" s="15">
        <f>SUMIFS('Resource Annual'!$M:$M,'Resource Annual'!$D:$D,$AL$2,'Resource Annual'!$B:$B,BV$4,'Resource Annual'!$J:$J,$AL34)</f>
        <v>0</v>
      </c>
      <c r="BW34" s="15">
        <f>SUMIFS('Resource Annual'!$M:$M,'Resource Annual'!$D:$D,$AL$2,'Resource Annual'!$B:$B,BW$4,'Resource Annual'!$J:$J,$AL34)</f>
        <v>853.20000505447388</v>
      </c>
      <c r="BX34" s="15">
        <f>SUMIFS('Resource Annual'!$M:$M,'Resource Annual'!$D:$D,$AL$2,'Resource Annual'!$B:$B,BX$4,'Resource Annual'!$J:$J,$AL34)</f>
        <v>0</v>
      </c>
      <c r="BY34" s="15">
        <f>SUMIFS('Resource Annual'!$M:$M,'Resource Annual'!$D:$D,$AL$2,'Resource Annual'!$B:$B,BY$4,'Resource Annual'!$J:$J,$AL34)</f>
        <v>0</v>
      </c>
      <c r="BZ34" s="15">
        <f>SUMIFS('Resource Annual'!$M:$M,'Resource Annual'!$D:$D,$AL$2,'Resource Annual'!$B:$B,BZ$4,'Resource Annual'!$J:$J,$AL34)</f>
        <v>0</v>
      </c>
      <c r="CA34" s="15">
        <f>SUMIFS('Resource Annual'!$M:$M,'Resource Annual'!$D:$D,$AL$2,'Resource Annual'!$B:$B,CA$4,'Resource Annual'!$J:$J,$AL34)</f>
        <v>152</v>
      </c>
      <c r="CB34" s="15">
        <f>SUMIFS('Resource Annual'!$M:$M,'Resource Annual'!$D:$D,$AL$2,'Resource Annual'!$B:$B,CB$4,'Resource Annual'!$J:$J,$AL34)</f>
        <v>0</v>
      </c>
      <c r="CC34" s="15">
        <f>SUMIFS('Resource Annual'!$M:$M,'Resource Annual'!$D:$D,$AL$2,'Resource Annual'!$B:$B,CC$4,'Resource Annual'!$J:$J,$AL34)</f>
        <v>0</v>
      </c>
      <c r="CD34" s="15">
        <f>SUMIFS('Area Annual'!F:F,'Area Annual'!E:E,AL34,'Area Annual'!A:A,$AL$2)</f>
        <v>880.59002685546898</v>
      </c>
    </row>
    <row r="35" spans="38:82" ht="16.5" x14ac:dyDescent="0.5">
      <c r="AL35" s="24" t="s">
        <v>140</v>
      </c>
      <c r="AM35" s="23">
        <f t="shared" ref="AM35:AX35" si="4">SUM(AM5:AM34)</f>
        <v>165239.21276855472</v>
      </c>
      <c r="AN35" s="23">
        <f t="shared" si="4"/>
        <v>0</v>
      </c>
      <c r="AO35" s="23">
        <f t="shared" si="4"/>
        <v>21096.523979187019</v>
      </c>
      <c r="AP35" s="23">
        <f t="shared" si="4"/>
        <v>2729.7190418243408</v>
      </c>
      <c r="AQ35" s="23">
        <f t="shared" si="4"/>
        <v>0</v>
      </c>
      <c r="AR35" s="23">
        <f t="shared" si="4"/>
        <v>0</v>
      </c>
      <c r="AS35" s="23">
        <f t="shared" si="4"/>
        <v>0</v>
      </c>
      <c r="AT35" s="23">
        <f t="shared" si="4"/>
        <v>103810.66208291058</v>
      </c>
      <c r="AU35" s="23">
        <f t="shared" si="4"/>
        <v>38981.710229873657</v>
      </c>
      <c r="AV35" s="23">
        <f t="shared" si="4"/>
        <v>0</v>
      </c>
      <c r="AW35" s="23">
        <f t="shared" si="4"/>
        <v>0</v>
      </c>
      <c r="AX35" s="23">
        <f t="shared" si="4"/>
        <v>-1379.4012646078968</v>
      </c>
      <c r="AY35" s="23"/>
      <c r="AZ35" s="37">
        <f>SUM(AZ5:AZ34)</f>
        <v>58317.575277339653</v>
      </c>
      <c r="BA35" s="37">
        <f>SUM(BA5:BA34)</f>
        <v>56938.174012731768</v>
      </c>
      <c r="BC35" s="23">
        <f t="shared" ref="BC35:BN35" si="5">SUM(BC5:BC34)</f>
        <v>0</v>
      </c>
      <c r="BD35" s="23">
        <f t="shared" si="5"/>
        <v>6829</v>
      </c>
      <c r="BE35" s="23">
        <f t="shared" si="5"/>
        <v>5450</v>
      </c>
      <c r="BF35" s="23">
        <f t="shared" si="5"/>
        <v>0</v>
      </c>
      <c r="BG35" s="23">
        <f t="shared" si="5"/>
        <v>0</v>
      </c>
      <c r="BH35" s="23">
        <f t="shared" si="5"/>
        <v>0</v>
      </c>
      <c r="BI35" s="23">
        <f t="shared" si="5"/>
        <v>48900</v>
      </c>
      <c r="BJ35" s="23">
        <f t="shared" si="5"/>
        <v>0</v>
      </c>
      <c r="BK35" s="23">
        <f t="shared" si="5"/>
        <v>0</v>
      </c>
      <c r="BL35" s="23">
        <f t="shared" si="5"/>
        <v>0</v>
      </c>
      <c r="BM35" s="23">
        <f t="shared" si="5"/>
        <v>12300</v>
      </c>
      <c r="BN35" s="23">
        <f t="shared" si="5"/>
        <v>0</v>
      </c>
      <c r="BO35" s="23">
        <f t="shared" ref="BO35" si="6">SUM(BO5:BO34)</f>
        <v>200</v>
      </c>
      <c r="BP35" s="23"/>
      <c r="BQ35" s="23"/>
      <c r="BR35" s="23"/>
      <c r="BS35" s="23"/>
      <c r="CC35" s="23"/>
    </row>
  </sheetData>
  <mergeCells count="3">
    <mergeCell ref="AN3:AW3"/>
    <mergeCell ref="BC3:BN3"/>
    <mergeCell ref="BQ3:CB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E56E0EC-4B66-4ED6-B92A-B207E7A10846}">
          <x14:formula1>
            <xm:f>'Scenario Info'!$B$2:$B$5</xm:f>
          </x14:formula1>
          <xm:sqref>AL2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9FDC7-8BDE-44A7-AC67-2C2F1058327B}">
  <sheetPr>
    <tabColor rgb="FFFFFF00"/>
  </sheetPr>
  <dimension ref="B2:BN55"/>
  <sheetViews>
    <sheetView zoomScale="85" zoomScaleNormal="85" workbookViewId="0">
      <selection activeCell="AH30" sqref="AH30"/>
    </sheetView>
  </sheetViews>
  <sheetFormatPr defaultRowHeight="18" x14ac:dyDescent="0.5"/>
  <cols>
    <col min="1" max="32" width="2.6640625" customWidth="1"/>
    <col min="33" max="33" width="8.77734375" style="40" customWidth="1"/>
    <col min="34" max="34" width="42.6640625" bestFit="1" customWidth="1"/>
    <col min="35" max="35" width="18.21875" bestFit="1" customWidth="1"/>
    <col min="36" max="36" width="18.21875" style="129" customWidth="1"/>
    <col min="37" max="37" width="11.77734375" bestFit="1" customWidth="1"/>
  </cols>
  <sheetData>
    <row r="2" spans="2:66" x14ac:dyDescent="0.5">
      <c r="B2" s="44" t="s">
        <v>393</v>
      </c>
    </row>
    <row r="3" spans="2:66" x14ac:dyDescent="0.5">
      <c r="AG3" s="40" t="s">
        <v>447</v>
      </c>
      <c r="AH3" s="1" t="s">
        <v>180</v>
      </c>
      <c r="AI3" s="14" t="s">
        <v>394</v>
      </c>
      <c r="AJ3" s="137" t="s">
        <v>448</v>
      </c>
      <c r="AK3" s="1">
        <v>2021</v>
      </c>
      <c r="AL3" s="1">
        <v>2022</v>
      </c>
      <c r="AM3" s="1">
        <v>2023</v>
      </c>
      <c r="AN3" s="1">
        <v>2024</v>
      </c>
      <c r="AO3" s="1">
        <v>2025</v>
      </c>
      <c r="AP3" s="1">
        <v>2026</v>
      </c>
      <c r="AQ3" s="1">
        <v>2027</v>
      </c>
      <c r="AR3" s="1">
        <v>2028</v>
      </c>
      <c r="AS3" s="1">
        <v>2029</v>
      </c>
      <c r="AT3" s="1">
        <v>2030</v>
      </c>
      <c r="AU3" s="1">
        <v>2031</v>
      </c>
      <c r="AV3" s="1">
        <v>2032</v>
      </c>
      <c r="AW3" s="1">
        <v>2033</v>
      </c>
      <c r="AX3" s="1">
        <v>2034</v>
      </c>
      <c r="AY3" s="1">
        <v>2035</v>
      </c>
      <c r="AZ3" s="46">
        <v>2036</v>
      </c>
      <c r="BA3" s="46">
        <v>2037</v>
      </c>
      <c r="BB3" s="46">
        <v>2038</v>
      </c>
      <c r="BC3" s="46">
        <v>2039</v>
      </c>
      <c r="BD3" s="46">
        <v>2040</v>
      </c>
      <c r="BE3" s="46">
        <v>2041</v>
      </c>
      <c r="BF3" s="46">
        <v>2042</v>
      </c>
      <c r="BG3" s="46">
        <v>2043</v>
      </c>
      <c r="BH3" s="46">
        <v>2044</v>
      </c>
      <c r="BI3" s="46">
        <v>2045</v>
      </c>
      <c r="BJ3" s="46">
        <v>2046</v>
      </c>
      <c r="BK3" s="46">
        <v>2047</v>
      </c>
      <c r="BL3" s="46">
        <v>2048</v>
      </c>
      <c r="BM3" s="46">
        <v>2049</v>
      </c>
      <c r="BN3" s="46">
        <v>2050</v>
      </c>
    </row>
    <row r="4" spans="2:66" x14ac:dyDescent="0.5">
      <c r="AG4" s="40" t="s">
        <v>406</v>
      </c>
      <c r="AH4" t="str">
        <f>'Scenario Info'!B2</f>
        <v>KPCo Retire 2028, with CO2</v>
      </c>
      <c r="AI4" s="136">
        <f>SUMIFS('Company Capital'!$Y:$Y,'Company Capital'!$A:$A,NPV!$AH4,'Company Capital'!$D:$D,0)/10^6</f>
        <v>2.8977149343050499</v>
      </c>
      <c r="AJ4" s="136">
        <f>AI4-AI5</f>
        <v>-0.3409964110232</v>
      </c>
      <c r="AK4" s="19">
        <f>SUMIFS('Company Capital'!$Y:$Y,'Company Capital'!$A:$A,NPV!$AH4,'Company Capital'!$D:$D,NPV!AK$3)/10^6</f>
        <v>0.17910493449407802</v>
      </c>
      <c r="AL4" s="19">
        <f>SUMIFS('Company Capital'!$Y:$Y,'Company Capital'!$A:$A,NPV!$AH4,'Company Capital'!$D:$D,NPV!AL$3)/10^6</f>
        <v>0.19089372964477502</v>
      </c>
      <c r="AM4" s="19">
        <f>SUMIFS('Company Capital'!$Y:$Y,'Company Capital'!$A:$A,NPV!$AH4,'Company Capital'!$D:$D,NPV!AM$3)/10^6</f>
        <v>0.19981289629173299</v>
      </c>
      <c r="AN4" s="19">
        <f>SUMIFS('Company Capital'!$Y:$Y,'Company Capital'!$A:$A,NPV!$AH4,'Company Capital'!$D:$D,NPV!AN$3)/10^6</f>
        <v>0.20597861839485201</v>
      </c>
      <c r="AO4" s="19">
        <f>SUMIFS('Company Capital'!$Y:$Y,'Company Capital'!$A:$A,NPV!$AH4,'Company Capital'!$D:$D,NPV!AO$3)/10^6</f>
        <v>0.22484487877082801</v>
      </c>
      <c r="AP4" s="19">
        <f>SUMIFS('Company Capital'!$Y:$Y,'Company Capital'!$A:$A,NPV!$AH4,'Company Capital'!$D:$D,NPV!AP$3)/10^6</f>
        <v>0.22943632434844999</v>
      </c>
      <c r="AQ4" s="19">
        <f>SUMIFS('Company Capital'!$Y:$Y,'Company Capital'!$A:$A,NPV!$AH4,'Company Capital'!$D:$D,NPV!AQ$3)/10^6</f>
        <v>0.23200134993743898</v>
      </c>
      <c r="AR4" s="19">
        <f>SUMIFS('Company Capital'!$Y:$Y,'Company Capital'!$A:$A,NPV!$AH4,'Company Capital'!$D:$D,NPV!AR$3)/10^6</f>
        <v>0.24577322625541698</v>
      </c>
      <c r="AS4" s="19">
        <f>SUMIFS('Company Capital'!$Y:$Y,'Company Capital'!$A:$A,NPV!$AH4,'Company Capital'!$D:$D,NPV!AS$3)/10^6</f>
        <v>0.21621615823364299</v>
      </c>
      <c r="AT4" s="19">
        <f>SUMIFS('Company Capital'!$Y:$Y,'Company Capital'!$A:$A,NPV!$AH4,'Company Capital'!$D:$D,NPV!AT$3)/10^6</f>
        <v>0.22097552244949301</v>
      </c>
      <c r="AU4" s="19">
        <f>SUMIFS('Company Capital'!$Y:$Y,'Company Capital'!$A:$A,NPV!$AH4,'Company Capital'!$D:$D,NPV!AU$3)/10^6</f>
        <v>0.21084685135650599</v>
      </c>
      <c r="AV4" s="19">
        <f>SUMIFS('Company Capital'!$Y:$Y,'Company Capital'!$A:$A,NPV!$AH4,'Company Capital'!$D:$D,NPV!AV$3)/10^6</f>
        <v>0.210323377105713</v>
      </c>
      <c r="AW4" s="19">
        <f>SUMIFS('Company Capital'!$Y:$Y,'Company Capital'!$A:$A,NPV!$AH4,'Company Capital'!$D:$D,NPV!AW$3)/10^6</f>
        <v>0.21258568222045901</v>
      </c>
      <c r="AX4" s="19">
        <f>SUMIFS('Company Capital'!$Y:$Y,'Company Capital'!$A:$A,NPV!$AH4,'Company Capital'!$D:$D,NPV!AX$3)/10^6</f>
        <v>0.21746957228088398</v>
      </c>
      <c r="AY4" s="19">
        <f>SUMIFS('Company Capital'!$Y:$Y,'Company Capital'!$A:$A,NPV!$AH4,'Company Capital'!$D:$D,NPV!AY$3)/10^6</f>
        <v>0.21453869313049298</v>
      </c>
      <c r="AZ4" s="19">
        <f>SUMIFS('Company Capital'!$Y:$Y,'Company Capital'!$A:$A,NPV!$AH4,'Company Capital'!$D:$D,NPV!AZ$3)/10^6</f>
        <v>0.218517633148193</v>
      </c>
      <c r="BA4" s="19">
        <f>SUMIFS('Company Capital'!$Y:$Y,'Company Capital'!$A:$A,NPV!$AH4,'Company Capital'!$D:$D,NPV!BA$3)/10^6</f>
        <v>0.22235482353210401</v>
      </c>
      <c r="BB4" s="19">
        <f>SUMIFS('Company Capital'!$Y:$Y,'Company Capital'!$A:$A,NPV!$AH4,'Company Capital'!$D:$D,NPV!BB$3)/10^6</f>
        <v>0.22592328715515098</v>
      </c>
      <c r="BC4" s="19">
        <f>SUMIFS('Company Capital'!$Y:$Y,'Company Capital'!$A:$A,NPV!$AH4,'Company Capital'!$D:$D,NPV!BC$3)/10^6</f>
        <v>0.230820003890991</v>
      </c>
      <c r="BD4" s="19">
        <f>SUMIFS('Company Capital'!$Y:$Y,'Company Capital'!$A:$A,NPV!$AH4,'Company Capital'!$D:$D,NPV!BD$3)/10^6</f>
        <v>0.23497027363586401</v>
      </c>
      <c r="BE4" s="19">
        <f>SUMIFS('Company Capital'!$Y:$Y,'Company Capital'!$A:$A,NPV!$AH4,'Company Capital'!$D:$D,NPV!BE$3)/10^6</f>
        <v>0.23859539608764599</v>
      </c>
      <c r="BF4" s="19">
        <f>SUMIFS('Company Capital'!$Y:$Y,'Company Capital'!$A:$A,NPV!$AH4,'Company Capital'!$D:$D,NPV!BF$3)/10^6</f>
        <v>0.243490808135986</v>
      </c>
      <c r="BG4" s="19">
        <f>SUMIFS('Company Capital'!$Y:$Y,'Company Capital'!$A:$A,NPV!$AH4,'Company Capital'!$D:$D,NPV!BG$3)/10^6</f>
        <v>0.24793942089843798</v>
      </c>
      <c r="BH4" s="19">
        <f>SUMIFS('Company Capital'!$Y:$Y,'Company Capital'!$A:$A,NPV!$AH4,'Company Capital'!$D:$D,NPV!BH$3)/10^6</f>
        <v>0.25263458203125</v>
      </c>
      <c r="BI4" s="19">
        <f>SUMIFS('Company Capital'!$Y:$Y,'Company Capital'!$A:$A,NPV!$AH4,'Company Capital'!$D:$D,NPV!BI$3)/10^6</f>
        <v>0.25713267138671903</v>
      </c>
      <c r="BJ4" s="19">
        <f>SUMIFS('Company Capital'!$Y:$Y,'Company Capital'!$A:$A,NPV!$AH4,'Company Capital'!$D:$D,NPV!BJ$3)/10^6</f>
        <v>0.26157525512695301</v>
      </c>
      <c r="BK4" s="19">
        <f>SUMIFS('Company Capital'!$Y:$Y,'Company Capital'!$A:$A,NPV!$AH4,'Company Capital'!$D:$D,NPV!BK$3)/10^6</f>
        <v>0.26641106640625001</v>
      </c>
      <c r="BL4" s="19">
        <f>SUMIFS('Company Capital'!$Y:$Y,'Company Capital'!$A:$A,NPV!$AH4,'Company Capital'!$D:$D,NPV!BL$3)/10^6</f>
        <v>0.271137361022949</v>
      </c>
      <c r="BM4" s="19">
        <f>SUMIFS('Company Capital'!$Y:$Y,'Company Capital'!$A:$A,NPV!$AH4,'Company Capital'!$D:$D,NPV!BM$3)/10^6</f>
        <v>0.262650329772949</v>
      </c>
      <c r="BN4" s="19">
        <f>SUMIFS('Company Capital'!$Y:$Y,'Company Capital'!$A:$A,NPV!$AH4,'Company Capital'!$D:$D,NPV!BN$3)/10^6</f>
        <v>0.25990110864257798</v>
      </c>
    </row>
    <row r="5" spans="2:66" x14ac:dyDescent="0.5">
      <c r="AG5" s="40" t="s">
        <v>409</v>
      </c>
      <c r="AH5" s="48" t="str">
        <f>'Scenario Info'!B3</f>
        <v>KPCo Retire 2040, with CO2</v>
      </c>
      <c r="AI5" s="136">
        <f>SUMIFS('Company Capital'!$Y:$Y,'Company Capital'!$A:$A,NPV!$AH5,'Company Capital'!$D:$D,0)/10^6</f>
        <v>3.2387113453282499</v>
      </c>
      <c r="AJ5" s="136"/>
      <c r="AK5" s="19">
        <f>SUMIFS('Company Capital'!$Y:$Y,'Company Capital'!$A:$A,NPV!$AH5,'Company Capital'!$D:$D,NPV!AK$3)/10^6</f>
        <v>0.178994855392516</v>
      </c>
      <c r="AL5" s="19">
        <f>SUMIFS('Company Capital'!$Y:$Y,'Company Capital'!$A:$A,NPV!$AH5,'Company Capital'!$D:$D,NPV!AL$3)/10^6</f>
        <v>0.19110067202758801</v>
      </c>
      <c r="AM5" s="19">
        <f>SUMIFS('Company Capital'!$Y:$Y,'Company Capital'!$A:$A,NPV!$AH5,'Company Capital'!$D:$D,NPV!AM$3)/10^6</f>
        <v>0.204483915822983</v>
      </c>
      <c r="AN5" s="19">
        <f>SUMIFS('Company Capital'!$Y:$Y,'Company Capital'!$A:$A,NPV!$AH5,'Company Capital'!$D:$D,NPV!AN$3)/10^6</f>
        <v>0.211519797105789</v>
      </c>
      <c r="AO5" s="19">
        <f>SUMIFS('Company Capital'!$Y:$Y,'Company Capital'!$A:$A,NPV!$AH5,'Company Capital'!$D:$D,NPV!AO$3)/10^6</f>
        <v>0.231363308458328</v>
      </c>
      <c r="AP5" s="19">
        <f>SUMIFS('Company Capital'!$Y:$Y,'Company Capital'!$A:$A,NPV!$AH5,'Company Capital'!$D:$D,NPV!AP$3)/10^6</f>
        <v>0.23809810846328699</v>
      </c>
      <c r="AQ5" s="19">
        <f>SUMIFS('Company Capital'!$Y:$Y,'Company Capital'!$A:$A,NPV!$AH5,'Company Capital'!$D:$D,NPV!AQ$3)/10^6</f>
        <v>0.246086424585342</v>
      </c>
      <c r="AR5" s="19">
        <f>SUMIFS('Company Capital'!$Y:$Y,'Company Capital'!$A:$A,NPV!$AH5,'Company Capital'!$D:$D,NPV!AR$3)/10^6</f>
        <v>0.30033079969787596</v>
      </c>
      <c r="AS5" s="19">
        <f>SUMIFS('Company Capital'!$Y:$Y,'Company Capital'!$A:$A,NPV!$AH5,'Company Capital'!$D:$D,NPV!AS$3)/10^6</f>
        <v>0.30520237855911303</v>
      </c>
      <c r="AT5" s="19">
        <f>SUMIFS('Company Capital'!$Y:$Y,'Company Capital'!$A:$A,NPV!$AH5,'Company Capital'!$D:$D,NPV!AT$3)/10^6</f>
        <v>0.31091732122802701</v>
      </c>
      <c r="AU5" s="19">
        <f>SUMIFS('Company Capital'!$Y:$Y,'Company Capital'!$A:$A,NPV!$AH5,'Company Capital'!$D:$D,NPV!AU$3)/10^6</f>
        <v>0.28333916457366903</v>
      </c>
      <c r="AV5" s="19">
        <f>SUMIFS('Company Capital'!$Y:$Y,'Company Capital'!$A:$A,NPV!$AH5,'Company Capital'!$D:$D,NPV!AV$3)/10^6</f>
        <v>0.26654020103454601</v>
      </c>
      <c r="AW5" s="19">
        <f>SUMIFS('Company Capital'!$Y:$Y,'Company Capital'!$A:$A,NPV!$AH5,'Company Capital'!$D:$D,NPV!AW$3)/10^6</f>
        <v>0.25605177166748</v>
      </c>
      <c r="AX5" s="19">
        <f>SUMIFS('Company Capital'!$Y:$Y,'Company Capital'!$A:$A,NPV!$AH5,'Company Capital'!$D:$D,NPV!AX$3)/10^6</f>
        <v>0.26417742916870102</v>
      </c>
      <c r="AY5" s="19">
        <f>SUMIFS('Company Capital'!$Y:$Y,'Company Capital'!$A:$A,NPV!$AH5,'Company Capital'!$D:$D,NPV!AY$3)/10^6</f>
        <v>0.26996371807861297</v>
      </c>
      <c r="AZ5" s="19">
        <f>SUMIFS('Company Capital'!$Y:$Y,'Company Capital'!$A:$A,NPV!$AH5,'Company Capital'!$D:$D,NPV!AZ$3)/10^6</f>
        <v>0.27112337387085</v>
      </c>
      <c r="BA5" s="19">
        <f>SUMIFS('Company Capital'!$Y:$Y,'Company Capital'!$A:$A,NPV!$AH5,'Company Capital'!$D:$D,NPV!BA$3)/10^6</f>
        <v>0.27520378399658196</v>
      </c>
      <c r="BB5" s="19">
        <f>SUMIFS('Company Capital'!$Y:$Y,'Company Capital'!$A:$A,NPV!$AH5,'Company Capital'!$D:$D,NPV!BB$3)/10^6</f>
        <v>0.27492997991943402</v>
      </c>
      <c r="BC5" s="19">
        <f>SUMIFS('Company Capital'!$Y:$Y,'Company Capital'!$A:$A,NPV!$AH5,'Company Capital'!$D:$D,NPV!BC$3)/10^6</f>
        <v>0.28040880505371102</v>
      </c>
      <c r="BD5" s="19">
        <f>SUMIFS('Company Capital'!$Y:$Y,'Company Capital'!$A:$A,NPV!$AH5,'Company Capital'!$D:$D,NPV!BD$3)/10^6</f>
        <v>0.28142589668273904</v>
      </c>
      <c r="BE5" s="19">
        <f>SUMIFS('Company Capital'!$Y:$Y,'Company Capital'!$A:$A,NPV!$AH5,'Company Capital'!$D:$D,NPV!BE$3)/10^6</f>
        <v>0.23960248614502</v>
      </c>
      <c r="BF5" s="19">
        <f>SUMIFS('Company Capital'!$Y:$Y,'Company Capital'!$A:$A,NPV!$AH5,'Company Capital'!$D:$D,NPV!BF$3)/10^6</f>
        <v>0.24447097625732397</v>
      </c>
      <c r="BG5" s="19">
        <f>SUMIFS('Company Capital'!$Y:$Y,'Company Capital'!$A:$A,NPV!$AH5,'Company Capital'!$D:$D,NPV!BG$3)/10^6</f>
        <v>0.24878960601806599</v>
      </c>
      <c r="BH5" s="19">
        <f>SUMIFS('Company Capital'!$Y:$Y,'Company Capital'!$A:$A,NPV!$AH5,'Company Capital'!$D:$D,NPV!BH$3)/10^6</f>
        <v>0.25331498980712902</v>
      </c>
      <c r="BI5" s="19">
        <f>SUMIFS('Company Capital'!$Y:$Y,'Company Capital'!$A:$A,NPV!$AH5,'Company Capital'!$D:$D,NPV!BI$3)/10^6</f>
        <v>0.25010418951416002</v>
      </c>
      <c r="BJ5" s="19">
        <f>SUMIFS('Company Capital'!$Y:$Y,'Company Capital'!$A:$A,NPV!$AH5,'Company Capital'!$D:$D,NPV!BJ$3)/10^6</f>
        <v>0.24444392675781298</v>
      </c>
      <c r="BK5" s="19">
        <f>SUMIFS('Company Capital'!$Y:$Y,'Company Capital'!$A:$A,NPV!$AH5,'Company Capital'!$D:$D,NPV!BK$3)/10^6</f>
        <v>0.237386571533203</v>
      </c>
      <c r="BL5" s="19">
        <f>SUMIFS('Company Capital'!$Y:$Y,'Company Capital'!$A:$A,NPV!$AH5,'Company Capital'!$D:$D,NPV!BL$3)/10^6</f>
        <v>0.22917473809444902</v>
      </c>
      <c r="BM5" s="19">
        <f>SUMIFS('Company Capital'!$Y:$Y,'Company Capital'!$A:$A,NPV!$AH5,'Company Capital'!$D:$D,NPV!BM$3)/10^6</f>
        <v>0.230274149246216</v>
      </c>
      <c r="BN5" s="19">
        <f>SUMIFS('Company Capital'!$Y:$Y,'Company Capital'!$A:$A,NPV!$AH5,'Company Capital'!$D:$D,NPV!BN$3)/10^6</f>
        <v>0.23048665071106</v>
      </c>
    </row>
    <row r="6" spans="2:66" x14ac:dyDescent="0.5">
      <c r="AG6" s="40" t="s">
        <v>408</v>
      </c>
      <c r="AH6" s="48" t="str">
        <f>'Scenario Info'!B4</f>
        <v>KPCo Retire 2028, no CO2</v>
      </c>
      <c r="AI6" s="136">
        <f>SUMIFS('Company Capital'!$Y:$Y,'Company Capital'!$A:$A,NPV!$AH6,'Company Capital'!$D:$D,0)/10^6</f>
        <v>2.6559935166378703</v>
      </c>
      <c r="AJ6" s="136">
        <f>AI6-AI7</f>
        <v>-0.19412247755216994</v>
      </c>
      <c r="AK6" s="19">
        <f>SUMIFS('Company Capital'!$Y:$Y,'Company Capital'!$A:$A,NPV!$AH6,'Company Capital'!$D:$D,NPV!AK$3)/10^6</f>
        <v>0.179423841349304</v>
      </c>
      <c r="AL6" s="19">
        <f>SUMIFS('Company Capital'!$Y:$Y,'Company Capital'!$A:$A,NPV!$AH6,'Company Capital'!$D:$D,NPV!AL$3)/10^6</f>
        <v>0.19118149197769199</v>
      </c>
      <c r="AM6" s="19">
        <f>SUMIFS('Company Capital'!$Y:$Y,'Company Capital'!$A:$A,NPV!$AH6,'Company Capital'!$D:$D,NPV!AM$3)/10^6</f>
        <v>0.18785401051712</v>
      </c>
      <c r="AN6" s="19">
        <f>SUMIFS('Company Capital'!$Y:$Y,'Company Capital'!$A:$A,NPV!$AH6,'Company Capital'!$D:$D,NPV!AN$3)/10^6</f>
        <v>0.19359440094757099</v>
      </c>
      <c r="AO6" s="19">
        <f>SUMIFS('Company Capital'!$Y:$Y,'Company Capital'!$A:$A,NPV!$AH6,'Company Capital'!$D:$D,NPV!AO$3)/10^6</f>
        <v>0.201428700138092</v>
      </c>
      <c r="AP6" s="19">
        <f>SUMIFS('Company Capital'!$Y:$Y,'Company Capital'!$A:$A,NPV!$AH6,'Company Capital'!$D:$D,NPV!AP$3)/10^6</f>
        <v>0.206177177684784</v>
      </c>
      <c r="AQ6" s="19">
        <f>SUMIFS('Company Capital'!$Y:$Y,'Company Capital'!$A:$A,NPV!$AH6,'Company Capital'!$D:$D,NPV!AQ$3)/10^6</f>
        <v>0.208788072998047</v>
      </c>
      <c r="AR6" s="19">
        <f>SUMIFS('Company Capital'!$Y:$Y,'Company Capital'!$A:$A,NPV!$AH6,'Company Capital'!$D:$D,NPV!AR$3)/10^6</f>
        <v>0.20638918621826202</v>
      </c>
      <c r="AS6" s="19">
        <f>SUMIFS('Company Capital'!$Y:$Y,'Company Capital'!$A:$A,NPV!$AH6,'Company Capital'!$D:$D,NPV!AS$3)/10^6</f>
        <v>0.19441180416870099</v>
      </c>
      <c r="AT6" s="19">
        <f>SUMIFS('Company Capital'!$Y:$Y,'Company Capital'!$A:$A,NPV!$AH6,'Company Capital'!$D:$D,NPV!AT$3)/10^6</f>
        <v>0.19814332494735701</v>
      </c>
      <c r="AU6" s="19">
        <f>SUMIFS('Company Capital'!$Y:$Y,'Company Capital'!$A:$A,NPV!$AH6,'Company Capital'!$D:$D,NPV!AU$3)/10^6</f>
        <v>0.19472156990051298</v>
      </c>
      <c r="AV6" s="19">
        <f>SUMIFS('Company Capital'!$Y:$Y,'Company Capital'!$A:$A,NPV!$AH6,'Company Capital'!$D:$D,NPV!AV$3)/10^6</f>
        <v>0.19290157023620599</v>
      </c>
      <c r="AW6" s="19">
        <f>SUMIFS('Company Capital'!$Y:$Y,'Company Capital'!$A:$A,NPV!$AH6,'Company Capital'!$D:$D,NPV!AW$3)/10^6</f>
        <v>0.195344520195007</v>
      </c>
      <c r="AX6" s="19">
        <f>SUMIFS('Company Capital'!$Y:$Y,'Company Capital'!$A:$A,NPV!$AH6,'Company Capital'!$D:$D,NPV!AX$3)/10^6</f>
        <v>0.19190449073791502</v>
      </c>
      <c r="AY6" s="19">
        <f>SUMIFS('Company Capital'!$Y:$Y,'Company Capital'!$A:$A,NPV!$AH6,'Company Capital'!$D:$D,NPV!AY$3)/10^6</f>
        <v>0.19510551771545401</v>
      </c>
      <c r="AZ6" s="19">
        <f>SUMIFS('Company Capital'!$Y:$Y,'Company Capital'!$A:$A,NPV!$AH6,'Company Capital'!$D:$D,NPV!AZ$3)/10^6</f>
        <v>0.19846838119506802</v>
      </c>
      <c r="BA6" s="19">
        <f>SUMIFS('Company Capital'!$Y:$Y,'Company Capital'!$A:$A,NPV!$AH6,'Company Capital'!$D:$D,NPV!BA$3)/10^6</f>
        <v>0.20271991398620601</v>
      </c>
      <c r="BB6" s="19">
        <f>SUMIFS('Company Capital'!$Y:$Y,'Company Capital'!$A:$A,NPV!$AH6,'Company Capital'!$D:$D,NPV!BB$3)/10^6</f>
        <v>0.206825368453979</v>
      </c>
      <c r="BC6" s="19">
        <f>SUMIFS('Company Capital'!$Y:$Y,'Company Capital'!$A:$A,NPV!$AH6,'Company Capital'!$D:$D,NPV!BC$3)/10^6</f>
        <v>0.21100734703064</v>
      </c>
      <c r="BD6" s="19">
        <f>SUMIFS('Company Capital'!$Y:$Y,'Company Capital'!$A:$A,NPV!$AH6,'Company Capital'!$D:$D,NPV!BD$3)/10^6</f>
        <v>0.215180919387817</v>
      </c>
      <c r="BE6" s="19">
        <f>SUMIFS('Company Capital'!$Y:$Y,'Company Capital'!$A:$A,NPV!$AH6,'Company Capital'!$D:$D,NPV!BE$3)/10^6</f>
        <v>0.21079469601440401</v>
      </c>
      <c r="BF6" s="19">
        <f>SUMIFS('Company Capital'!$Y:$Y,'Company Capital'!$A:$A,NPV!$AH6,'Company Capital'!$D:$D,NPV!BF$3)/10^6</f>
        <v>0.21525306265258801</v>
      </c>
      <c r="BG6" s="19">
        <f>SUMIFS('Company Capital'!$Y:$Y,'Company Capital'!$A:$A,NPV!$AH6,'Company Capital'!$D:$D,NPV!BG$3)/10^6</f>
        <v>0.21928925988769499</v>
      </c>
      <c r="BH6" s="19">
        <f>SUMIFS('Company Capital'!$Y:$Y,'Company Capital'!$A:$A,NPV!$AH6,'Company Capital'!$D:$D,NPV!BH$3)/10^6</f>
        <v>0.223725691162109</v>
      </c>
      <c r="BI6" s="19">
        <f>SUMIFS('Company Capital'!$Y:$Y,'Company Capital'!$A:$A,NPV!$AH6,'Company Capital'!$D:$D,NPV!BI$3)/10^6</f>
        <v>0.228027492431641</v>
      </c>
      <c r="BJ6" s="19">
        <f>SUMIFS('Company Capital'!$Y:$Y,'Company Capital'!$A:$A,NPV!$AH6,'Company Capital'!$D:$D,NPV!BJ$3)/10^6</f>
        <v>0.23256609692382801</v>
      </c>
      <c r="BK6" s="19">
        <f>SUMIFS('Company Capital'!$Y:$Y,'Company Capital'!$A:$A,NPV!$AH6,'Company Capital'!$D:$D,NPV!BK$3)/10^6</f>
        <v>0.23742776220703099</v>
      </c>
      <c r="BL6" s="19">
        <f>SUMIFS('Company Capital'!$Y:$Y,'Company Capital'!$A:$A,NPV!$AH6,'Company Capital'!$D:$D,NPV!BL$3)/10^6</f>
        <v>0.24237391644287101</v>
      </c>
      <c r="BM6" s="19">
        <f>SUMIFS('Company Capital'!$Y:$Y,'Company Capital'!$A:$A,NPV!$AH6,'Company Capital'!$D:$D,NPV!BM$3)/10^6</f>
        <v>0.24711834759521498</v>
      </c>
      <c r="BN6" s="19">
        <f>SUMIFS('Company Capital'!$Y:$Y,'Company Capital'!$A:$A,NPV!$AH6,'Company Capital'!$D:$D,NPV!BN$3)/10^6</f>
        <v>0.253396810424805</v>
      </c>
    </row>
    <row r="7" spans="2:66" x14ac:dyDescent="0.5">
      <c r="AG7" s="40" t="s">
        <v>410</v>
      </c>
      <c r="AH7" s="48" t="str">
        <f>'Scenario Info'!B5</f>
        <v>KPCo Retire 2040, no CO2</v>
      </c>
      <c r="AI7" s="136">
        <f>SUMIFS('Company Capital'!$Y:$Y,'Company Capital'!$A:$A,NPV!$AH7,'Company Capital'!$D:$D,0)/10^6</f>
        <v>2.8501159941900402</v>
      </c>
      <c r="AJ7" s="136"/>
      <c r="AK7" s="19">
        <f>SUMIFS('Company Capital'!$Y:$Y,'Company Capital'!$A:$A,NPV!$AH7,'Company Capital'!$D:$D,NPV!AK$3)/10^6</f>
        <v>0.17931376224774098</v>
      </c>
      <c r="AL7" s="19">
        <f>SUMIFS('Company Capital'!$Y:$Y,'Company Capital'!$A:$A,NPV!$AH7,'Company Capital'!$D:$D,NPV!AL$3)/10^6</f>
        <v>0.19138843436050401</v>
      </c>
      <c r="AM7" s="19">
        <f>SUMIFS('Company Capital'!$Y:$Y,'Company Capital'!$A:$A,NPV!$AH7,'Company Capital'!$D:$D,NPV!AM$3)/10^6</f>
        <v>0.19252503004837002</v>
      </c>
      <c r="AN7" s="19">
        <f>SUMIFS('Company Capital'!$Y:$Y,'Company Capital'!$A:$A,NPV!$AH7,'Company Capital'!$D:$D,NPV!AN$3)/10^6</f>
        <v>0.19913557965850801</v>
      </c>
      <c r="AO7" s="19">
        <f>SUMIFS('Company Capital'!$Y:$Y,'Company Capital'!$A:$A,NPV!$AH7,'Company Capital'!$D:$D,NPV!AO$3)/10^6</f>
        <v>0.20794712982559202</v>
      </c>
      <c r="AP7" s="19">
        <f>SUMIFS('Company Capital'!$Y:$Y,'Company Capital'!$A:$A,NPV!$AH7,'Company Capital'!$D:$D,NPV!AP$3)/10^6</f>
        <v>0.214609992485046</v>
      </c>
      <c r="AQ7" s="19">
        <f>SUMIFS('Company Capital'!$Y:$Y,'Company Capital'!$A:$A,NPV!$AH7,'Company Capital'!$D:$D,NPV!AQ$3)/10^6</f>
        <v>0.22325644619751001</v>
      </c>
      <c r="AR7" s="19">
        <f>SUMIFS('Company Capital'!$Y:$Y,'Company Capital'!$A:$A,NPV!$AH7,'Company Capital'!$D:$D,NPV!AR$3)/10^6</f>
        <v>0.22946372766113299</v>
      </c>
      <c r="AS7" s="19">
        <f>SUMIFS('Company Capital'!$Y:$Y,'Company Capital'!$A:$A,NPV!$AH7,'Company Capital'!$D:$D,NPV!AS$3)/10^6</f>
        <v>0.23425311477279701</v>
      </c>
      <c r="AT7" s="19">
        <f>SUMIFS('Company Capital'!$Y:$Y,'Company Capital'!$A:$A,NPV!$AH7,'Company Capital'!$D:$D,NPV!AT$3)/10^6</f>
        <v>0.23894915954589799</v>
      </c>
      <c r="AU7" s="19">
        <f>SUMIFS('Company Capital'!$Y:$Y,'Company Capital'!$A:$A,NPV!$AH7,'Company Capital'!$D:$D,NPV!AU$3)/10^6</f>
        <v>0.222624659240723</v>
      </c>
      <c r="AV7" s="19">
        <f>SUMIFS('Company Capital'!$Y:$Y,'Company Capital'!$A:$A,NPV!$AH7,'Company Capital'!$D:$D,NPV!AV$3)/10^6</f>
        <v>0.21664616218566901</v>
      </c>
      <c r="AW7" s="19">
        <f>SUMIFS('Company Capital'!$Y:$Y,'Company Capital'!$A:$A,NPV!$AH7,'Company Capital'!$D:$D,NPV!AW$3)/10^6</f>
        <v>0.21631494078445399</v>
      </c>
      <c r="AX7" s="19">
        <f>SUMIFS('Company Capital'!$Y:$Y,'Company Capital'!$A:$A,NPV!$AH7,'Company Capital'!$D:$D,NPV!AX$3)/10^6</f>
        <v>0.220978285919189</v>
      </c>
      <c r="AY7" s="19">
        <f>SUMIFS('Company Capital'!$Y:$Y,'Company Capital'!$A:$A,NPV!$AH7,'Company Capital'!$D:$D,NPV!AY$3)/10^6</f>
        <v>0.22471414965820302</v>
      </c>
      <c r="AZ7" s="19">
        <f>SUMIFS('Company Capital'!$Y:$Y,'Company Capital'!$A:$A,NPV!$AH7,'Company Capital'!$D:$D,NPV!AZ$3)/10^6</f>
        <v>0.22869387069702099</v>
      </c>
      <c r="BA7" s="19">
        <f>SUMIFS('Company Capital'!$Y:$Y,'Company Capital'!$A:$A,NPV!$AH7,'Company Capital'!$D:$D,NPV!BA$3)/10^6</f>
        <v>0.23201120062255901</v>
      </c>
      <c r="BB7" s="19">
        <f>SUMIFS('Company Capital'!$Y:$Y,'Company Capital'!$A:$A,NPV!$AH7,'Company Capital'!$D:$D,NPV!BB$3)/10^6</f>
        <v>0.234341129577637</v>
      </c>
      <c r="BC7" s="19">
        <f>SUMIFS('Company Capital'!$Y:$Y,'Company Capital'!$A:$A,NPV!$AH7,'Company Capital'!$D:$D,NPV!BC$3)/10^6</f>
        <v>0.238812588500977</v>
      </c>
      <c r="BD7" s="19">
        <f>SUMIFS('Company Capital'!$Y:$Y,'Company Capital'!$A:$A,NPV!$AH7,'Company Capital'!$D:$D,NPV!BD$3)/10^6</f>
        <v>0.241989129714966</v>
      </c>
      <c r="BE7" s="19">
        <f>SUMIFS('Company Capital'!$Y:$Y,'Company Capital'!$A:$A,NPV!$AH7,'Company Capital'!$D:$D,NPV!BE$3)/10^6</f>
        <v>0.21807305636596699</v>
      </c>
      <c r="BF7" s="19">
        <f>SUMIFS('Company Capital'!$Y:$Y,'Company Capital'!$A:$A,NPV!$AH7,'Company Capital'!$D:$D,NPV!BF$3)/10^6</f>
        <v>0.222524239898682</v>
      </c>
      <c r="BG7" s="19">
        <f>SUMIFS('Company Capital'!$Y:$Y,'Company Capital'!$A:$A,NPV!$AH7,'Company Capital'!$D:$D,NPV!BG$3)/10^6</f>
        <v>0.226531016967773</v>
      </c>
      <c r="BH7" s="19">
        <f>SUMIFS('Company Capital'!$Y:$Y,'Company Capital'!$A:$A,NPV!$AH7,'Company Capital'!$D:$D,NPV!BH$3)/10^6</f>
        <v>0.22274627130127</v>
      </c>
      <c r="BI7" s="19">
        <f>SUMIFS('Company Capital'!$Y:$Y,'Company Capital'!$A:$A,NPV!$AH7,'Company Capital'!$D:$D,NPV!BI$3)/10^6</f>
        <v>0.226947671691895</v>
      </c>
      <c r="BJ7" s="19">
        <f>SUMIFS('Company Capital'!$Y:$Y,'Company Capital'!$A:$A,NPV!$AH7,'Company Capital'!$D:$D,NPV!BJ$3)/10^6</f>
        <v>0.231312287658691</v>
      </c>
      <c r="BK7" s="19">
        <f>SUMIFS('Company Capital'!$Y:$Y,'Company Capital'!$A:$A,NPV!$AH7,'Company Capital'!$D:$D,NPV!BK$3)/10^6</f>
        <v>0.23596844610595699</v>
      </c>
      <c r="BL7" s="19">
        <f>SUMIFS('Company Capital'!$Y:$Y,'Company Capital'!$A:$A,NPV!$AH7,'Company Capital'!$D:$D,NPV!BL$3)/10^6</f>
        <v>0.24068677142334</v>
      </c>
      <c r="BM7" s="19">
        <f>SUMIFS('Company Capital'!$Y:$Y,'Company Capital'!$A:$A,NPV!$AH7,'Company Capital'!$D:$D,NPV!BM$3)/10^6</f>
        <v>0.24528277899169898</v>
      </c>
      <c r="BN7" s="19">
        <f>SUMIFS('Company Capital'!$Y:$Y,'Company Capital'!$A:$A,NPV!$AH7,'Company Capital'!$D:$D,NPV!BN$3)/10^6</f>
        <v>0.24672549401855501</v>
      </c>
    </row>
    <row r="8" spans="2:66" x14ac:dyDescent="0.5">
      <c r="AH8" s="48"/>
      <c r="AI8" s="38"/>
      <c r="AJ8" s="38"/>
      <c r="AK8" s="19"/>
      <c r="AL8" s="19"/>
      <c r="AM8" s="19"/>
      <c r="AN8" s="19"/>
      <c r="AO8" s="19"/>
      <c r="AP8" s="19"/>
      <c r="AQ8" s="19"/>
      <c r="AR8" s="19"/>
      <c r="AS8" s="19"/>
      <c r="AT8" s="19"/>
      <c r="AU8" s="19"/>
      <c r="AV8" s="19"/>
      <c r="AW8" s="19"/>
      <c r="AX8" s="19"/>
      <c r="AY8" s="19"/>
      <c r="AZ8" s="19"/>
      <c r="BA8" s="19"/>
      <c r="BB8" s="19"/>
      <c r="BC8" s="19"/>
      <c r="BD8" s="19"/>
      <c r="BE8" s="19"/>
      <c r="BF8" s="19"/>
      <c r="BG8" s="19"/>
      <c r="BH8" s="19"/>
      <c r="BI8" s="19"/>
    </row>
    <row r="9" spans="2:66" x14ac:dyDescent="0.5">
      <c r="AH9" s="48"/>
      <c r="AI9" s="38"/>
      <c r="AJ9" s="38"/>
      <c r="AK9" s="19"/>
      <c r="AL9" s="19"/>
      <c r="AM9" s="19"/>
      <c r="AN9" s="19"/>
      <c r="AO9" s="19"/>
      <c r="AP9" s="19"/>
      <c r="AQ9" s="19"/>
      <c r="AR9" s="19"/>
      <c r="AS9" s="19"/>
      <c r="AT9" s="19"/>
      <c r="AU9" s="19"/>
      <c r="AV9" s="19"/>
      <c r="AW9" s="19"/>
      <c r="AX9" s="19"/>
      <c r="AY9" s="19"/>
      <c r="AZ9" s="19"/>
      <c r="BA9" s="19"/>
      <c r="BB9" s="19"/>
      <c r="BC9" s="19"/>
      <c r="BD9" s="19"/>
      <c r="BE9" s="19"/>
      <c r="BF9" s="19"/>
      <c r="BG9" s="19"/>
      <c r="BH9" s="19"/>
      <c r="BI9" s="19"/>
    </row>
    <row r="10" spans="2:66" x14ac:dyDescent="0.5">
      <c r="AI10" s="38"/>
      <c r="AJ10" s="38"/>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row>
    <row r="11" spans="2:66" x14ac:dyDescent="0.5">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row>
    <row r="12" spans="2:66" x14ac:dyDescent="0.5">
      <c r="AH12" s="40"/>
      <c r="AI12" s="40"/>
      <c r="AJ12" s="40"/>
      <c r="AK12" s="41"/>
    </row>
    <row r="13" spans="2:66" x14ac:dyDescent="0.5">
      <c r="AH13" s="40"/>
      <c r="AI13" s="40"/>
      <c r="AJ13" s="40"/>
      <c r="AK13" s="41"/>
    </row>
    <row r="14" spans="2:66" x14ac:dyDescent="0.5">
      <c r="AH14" s="40"/>
      <c r="AI14" s="40"/>
      <c r="AJ14" s="40"/>
      <c r="AK14" s="41"/>
    </row>
    <row r="15" spans="2:66" x14ac:dyDescent="0.5">
      <c r="AH15" s="40"/>
      <c r="AI15" s="40"/>
      <c r="AJ15" s="40"/>
      <c r="AK15" s="41"/>
    </row>
    <row r="16" spans="2:66" x14ac:dyDescent="0.5">
      <c r="AH16" s="40"/>
      <c r="AI16" s="40"/>
      <c r="AJ16" s="40"/>
      <c r="AK16" s="41"/>
    </row>
    <row r="17" spans="2:37" x14ac:dyDescent="0.5">
      <c r="AH17" s="40"/>
      <c r="AI17" s="40"/>
      <c r="AJ17" s="40"/>
      <c r="AK17" s="41"/>
    </row>
    <row r="18" spans="2:37" x14ac:dyDescent="0.5">
      <c r="B18" t="s">
        <v>184</v>
      </c>
      <c r="AG18" s="48"/>
      <c r="AH18" s="40"/>
      <c r="AI18" s="40"/>
      <c r="AJ18" s="40"/>
      <c r="AK18" s="41"/>
    </row>
    <row r="19" spans="2:37" x14ac:dyDescent="0.5">
      <c r="AG19" s="48"/>
      <c r="AH19" s="40"/>
      <c r="AI19" s="40"/>
      <c r="AJ19" s="40"/>
      <c r="AK19" s="41"/>
    </row>
    <row r="20" spans="2:37" x14ac:dyDescent="0.5">
      <c r="AG20" s="48"/>
      <c r="AH20" s="40"/>
      <c r="AI20" s="40"/>
      <c r="AJ20" s="40"/>
      <c r="AK20" s="41"/>
    </row>
    <row r="21" spans="2:37" x14ac:dyDescent="0.5">
      <c r="AG21" s="48"/>
      <c r="AH21" s="40"/>
      <c r="AI21" s="40"/>
      <c r="AJ21" s="40"/>
      <c r="AK21" s="41"/>
    </row>
    <row r="22" spans="2:37" x14ac:dyDescent="0.5">
      <c r="AG22" s="48"/>
      <c r="AH22" s="40"/>
      <c r="AI22" s="40"/>
      <c r="AJ22" s="40"/>
      <c r="AK22" s="41"/>
    </row>
    <row r="23" spans="2:37" x14ac:dyDescent="0.5">
      <c r="AH23" s="40"/>
      <c r="AI23" s="40"/>
      <c r="AJ23" s="40"/>
      <c r="AK23" s="41"/>
    </row>
    <row r="24" spans="2:37" x14ac:dyDescent="0.5">
      <c r="AH24" s="40"/>
      <c r="AI24" s="40"/>
      <c r="AJ24" s="40"/>
      <c r="AK24" s="41"/>
    </row>
    <row r="25" spans="2:37" x14ac:dyDescent="0.5">
      <c r="AH25" s="40"/>
      <c r="AI25" s="40"/>
      <c r="AJ25" s="40"/>
      <c r="AK25" s="41"/>
    </row>
    <row r="26" spans="2:37" x14ac:dyDescent="0.5">
      <c r="AH26" s="40"/>
      <c r="AI26" s="40"/>
      <c r="AJ26" s="40"/>
      <c r="AK26" s="41"/>
    </row>
    <row r="27" spans="2:37" x14ac:dyDescent="0.5">
      <c r="AH27" s="40"/>
      <c r="AI27" s="40"/>
      <c r="AJ27" s="40"/>
      <c r="AK27" s="41"/>
    </row>
    <row r="28" spans="2:37" x14ac:dyDescent="0.5">
      <c r="AH28" s="40"/>
      <c r="AI28" s="40"/>
      <c r="AJ28" s="40"/>
      <c r="AK28" s="41"/>
    </row>
    <row r="29" spans="2:37" x14ac:dyDescent="0.5">
      <c r="AH29" s="40"/>
      <c r="AI29" s="40"/>
      <c r="AJ29" s="40"/>
      <c r="AK29" s="41"/>
    </row>
    <row r="30" spans="2:37" x14ac:dyDescent="0.5">
      <c r="AH30" s="40"/>
      <c r="AI30" s="40"/>
      <c r="AJ30" s="40"/>
      <c r="AK30" s="41"/>
    </row>
    <row r="31" spans="2:37" x14ac:dyDescent="0.5">
      <c r="AH31" s="40"/>
      <c r="AI31" s="40"/>
      <c r="AJ31" s="40"/>
      <c r="AK31" s="41"/>
    </row>
    <row r="32" spans="2:37" x14ac:dyDescent="0.5">
      <c r="AH32" s="40"/>
      <c r="AI32" s="40"/>
      <c r="AJ32" s="40"/>
      <c r="AK32" s="41"/>
    </row>
    <row r="33" spans="34:37" x14ac:dyDescent="0.5">
      <c r="AH33" s="40"/>
      <c r="AI33" s="40"/>
      <c r="AJ33" s="40"/>
      <c r="AK33" s="41"/>
    </row>
    <row r="34" spans="34:37" x14ac:dyDescent="0.5">
      <c r="AH34" s="40"/>
      <c r="AI34" s="40"/>
      <c r="AJ34" s="40"/>
      <c r="AK34" s="41"/>
    </row>
    <row r="35" spans="34:37" x14ac:dyDescent="0.5">
      <c r="AH35" s="40"/>
      <c r="AI35" s="40"/>
      <c r="AJ35" s="40"/>
      <c r="AK35" s="41"/>
    </row>
    <row r="36" spans="34:37" x14ac:dyDescent="0.5">
      <c r="AH36" s="40"/>
      <c r="AI36" s="40"/>
      <c r="AJ36" s="40"/>
      <c r="AK36" s="41"/>
    </row>
    <row r="37" spans="34:37" x14ac:dyDescent="0.5">
      <c r="AH37" s="40"/>
      <c r="AI37" s="40"/>
      <c r="AJ37" s="40"/>
      <c r="AK37" s="41"/>
    </row>
    <row r="38" spans="34:37" x14ac:dyDescent="0.5">
      <c r="AH38" s="40"/>
      <c r="AI38" s="40"/>
      <c r="AJ38" s="40"/>
      <c r="AK38" s="41"/>
    </row>
    <row r="39" spans="34:37" x14ac:dyDescent="0.5">
      <c r="AH39" s="40"/>
      <c r="AI39" s="40"/>
      <c r="AJ39" s="40"/>
      <c r="AK39" s="41"/>
    </row>
    <row r="40" spans="34:37" x14ac:dyDescent="0.5">
      <c r="AH40" s="40"/>
      <c r="AI40" s="40"/>
      <c r="AJ40" s="40"/>
      <c r="AK40" s="41"/>
    </row>
    <row r="41" spans="34:37" x14ac:dyDescent="0.5">
      <c r="AH41" s="40"/>
      <c r="AI41" s="40"/>
      <c r="AJ41" s="40"/>
      <c r="AK41" s="41"/>
    </row>
    <row r="42" spans="34:37" x14ac:dyDescent="0.5">
      <c r="AH42" s="40"/>
      <c r="AI42" s="40"/>
      <c r="AJ42" s="40"/>
      <c r="AK42" s="41"/>
    </row>
    <row r="43" spans="34:37" x14ac:dyDescent="0.5">
      <c r="AH43" s="40"/>
      <c r="AI43" s="40"/>
      <c r="AJ43" s="40"/>
      <c r="AK43" s="41"/>
    </row>
    <row r="44" spans="34:37" x14ac:dyDescent="0.5">
      <c r="AH44" s="40"/>
      <c r="AI44" s="40"/>
      <c r="AJ44" s="40"/>
      <c r="AK44" s="41"/>
    </row>
    <row r="45" spans="34:37" x14ac:dyDescent="0.5">
      <c r="AH45" s="40"/>
      <c r="AI45" s="40"/>
      <c r="AJ45" s="40"/>
      <c r="AK45" s="41"/>
    </row>
    <row r="46" spans="34:37" x14ac:dyDescent="0.5">
      <c r="AH46" s="40"/>
      <c r="AI46" s="40"/>
      <c r="AJ46" s="40"/>
      <c r="AK46" s="41"/>
    </row>
    <row r="47" spans="34:37" x14ac:dyDescent="0.5">
      <c r="AH47" s="40"/>
      <c r="AI47" s="40"/>
      <c r="AJ47" s="40"/>
      <c r="AK47" s="41"/>
    </row>
    <row r="48" spans="34:37" x14ac:dyDescent="0.5">
      <c r="AH48" s="40"/>
      <c r="AI48" s="40"/>
      <c r="AJ48" s="40"/>
      <c r="AK48" s="41"/>
    </row>
    <row r="49" spans="34:37" x14ac:dyDescent="0.5">
      <c r="AH49" s="40"/>
      <c r="AI49" s="40"/>
      <c r="AJ49" s="40"/>
      <c r="AK49" s="41"/>
    </row>
    <row r="50" spans="34:37" x14ac:dyDescent="0.5">
      <c r="AH50" s="40"/>
      <c r="AI50" s="40"/>
      <c r="AJ50" s="40"/>
      <c r="AK50" s="41"/>
    </row>
    <row r="51" spans="34:37" x14ac:dyDescent="0.5">
      <c r="AH51" s="40"/>
      <c r="AI51" s="40"/>
      <c r="AJ51" s="40"/>
      <c r="AK51" s="41"/>
    </row>
    <row r="52" spans="34:37" x14ac:dyDescent="0.5">
      <c r="AH52" s="40"/>
      <c r="AI52" s="40"/>
      <c r="AJ52" s="40"/>
      <c r="AK52" s="41"/>
    </row>
    <row r="53" spans="34:37" x14ac:dyDescent="0.5">
      <c r="AH53" s="40"/>
      <c r="AI53" s="40"/>
      <c r="AJ53" s="40"/>
      <c r="AK53" s="41"/>
    </row>
    <row r="54" spans="34:37" x14ac:dyDescent="0.5">
      <c r="AH54" s="40"/>
      <c r="AI54" s="40"/>
      <c r="AJ54" s="40"/>
      <c r="AK54" s="41"/>
    </row>
    <row r="55" spans="34:37" x14ac:dyDescent="0.5">
      <c r="AK55" s="19"/>
    </row>
  </sheetData>
  <pageMargins left="0.7" right="0.7" top="0.75" bottom="0.75" header="0.3" footer="0.3"/>
  <pageSetup orientation="portrait"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4B5F7-0153-4B68-88A2-F202BAB0D439}">
  <sheetPr>
    <tabColor rgb="FFFFFF00"/>
  </sheetPr>
  <dimension ref="B2:BL96"/>
  <sheetViews>
    <sheetView zoomScaleNormal="100" workbookViewId="0">
      <pane ySplit="4" topLeftCell="A5" activePane="bottomLeft" state="frozen"/>
      <selection pane="bottomLeft" activeCell="AE8" sqref="AE8"/>
    </sheetView>
  </sheetViews>
  <sheetFormatPr defaultRowHeight="18" x14ac:dyDescent="0.5"/>
  <cols>
    <col min="1" max="30" width="2.6640625" customWidth="1"/>
    <col min="31" max="31" width="45.5546875" customWidth="1"/>
    <col min="32" max="32" width="12.6640625" style="44" customWidth="1"/>
    <col min="33" max="33" width="16" customWidth="1"/>
    <col min="34" max="52" width="12.33203125" customWidth="1"/>
    <col min="53" max="62" width="12.33203125" style="48" customWidth="1"/>
    <col min="63" max="63" width="5.21875" customWidth="1"/>
    <col min="64" max="64" width="11.77734375" customWidth="1"/>
  </cols>
  <sheetData>
    <row r="2" spans="2:62" ht="16.5" x14ac:dyDescent="0.5">
      <c r="AE2" t="s">
        <v>159</v>
      </c>
    </row>
    <row r="3" spans="2:62" ht="16.5" x14ac:dyDescent="0.5">
      <c r="AE3" t="s">
        <v>160</v>
      </c>
    </row>
    <row r="4" spans="2:62" ht="16.5" x14ac:dyDescent="0.5">
      <c r="B4" t="str">
        <f>AE5</f>
        <v>WPCO BAU 2040 CO2 No Market</v>
      </c>
      <c r="AF4" s="45" t="s">
        <v>191</v>
      </c>
      <c r="AG4" s="1">
        <v>2021</v>
      </c>
      <c r="AH4" s="1">
        <v>2022</v>
      </c>
      <c r="AI4" s="1">
        <v>2023</v>
      </c>
      <c r="AJ4" s="1">
        <v>2024</v>
      </c>
      <c r="AK4" s="1">
        <v>2025</v>
      </c>
      <c r="AL4" s="1">
        <v>2026</v>
      </c>
      <c r="AM4" s="1">
        <v>2027</v>
      </c>
      <c r="AN4" s="1">
        <v>2028</v>
      </c>
      <c r="AO4" s="1">
        <v>2029</v>
      </c>
      <c r="AP4" s="1">
        <v>2030</v>
      </c>
      <c r="AQ4" s="1">
        <v>2031</v>
      </c>
      <c r="AR4" s="1">
        <v>2032</v>
      </c>
      <c r="AS4" s="1">
        <v>2033</v>
      </c>
      <c r="AT4" s="1">
        <v>2034</v>
      </c>
      <c r="AU4" s="1">
        <v>2035</v>
      </c>
      <c r="AV4" s="1">
        <v>2036</v>
      </c>
      <c r="AW4" s="1">
        <v>2037</v>
      </c>
      <c r="AX4" s="1">
        <v>2038</v>
      </c>
      <c r="AY4" s="1">
        <v>2039</v>
      </c>
      <c r="AZ4" s="1">
        <v>2040</v>
      </c>
      <c r="BA4" s="46">
        <v>2041</v>
      </c>
      <c r="BB4" s="46">
        <v>2042</v>
      </c>
      <c r="BC4" s="46">
        <v>2043</v>
      </c>
      <c r="BD4" s="46">
        <v>2044</v>
      </c>
      <c r="BE4" s="46">
        <v>2045</v>
      </c>
      <c r="BF4" s="46">
        <v>2046</v>
      </c>
      <c r="BG4" s="46">
        <v>2047</v>
      </c>
      <c r="BH4" s="46">
        <v>2048</v>
      </c>
      <c r="BI4" s="46">
        <v>2049</v>
      </c>
      <c r="BJ4" s="46">
        <v>2050</v>
      </c>
    </row>
    <row r="5" spans="2:62" ht="21" x14ac:dyDescent="0.6">
      <c r="AE5" s="114" t="s">
        <v>395</v>
      </c>
      <c r="AF5" s="45"/>
    </row>
    <row r="6" spans="2:62" ht="16.5" x14ac:dyDescent="0.5">
      <c r="AE6" t="s">
        <v>143</v>
      </c>
      <c r="AF6" s="29">
        <f>AG6+NPV(0.0704,AH6:BJ6)</f>
        <v>0</v>
      </c>
      <c r="AG6" s="29">
        <f>SUMIFS('Company Annual'!$N:$N,'Company Annual'!$A:$A,$AE$5,'Company Annual'!$D:$D,AG$4)</f>
        <v>0</v>
      </c>
      <c r="AH6" s="29">
        <f>SUMIFS('Company Annual'!$N:$N,'Company Annual'!$A:$A,$AE$5,'Company Annual'!$D:$D,AH$4)</f>
        <v>0</v>
      </c>
      <c r="AI6" s="29">
        <f>SUMIFS('Company Annual'!$N:$N,'Company Annual'!$A:$A,$AE$5,'Company Annual'!$D:$D,AI$4)</f>
        <v>0</v>
      </c>
      <c r="AJ6" s="29">
        <f>SUMIFS('Company Annual'!$N:$N,'Company Annual'!$A:$A,$AE$5,'Company Annual'!$D:$D,AJ$4)</f>
        <v>0</v>
      </c>
      <c r="AK6" s="29">
        <f>SUMIFS('Company Annual'!$N:$N,'Company Annual'!$A:$A,$AE$5,'Company Annual'!$D:$D,AK$4)</f>
        <v>0</v>
      </c>
      <c r="AL6" s="29">
        <f>SUMIFS('Company Annual'!$N:$N,'Company Annual'!$A:$A,$AE$5,'Company Annual'!$D:$D,AL$4)</f>
        <v>0</v>
      </c>
      <c r="AM6" s="29">
        <f>SUMIFS('Company Annual'!$N:$N,'Company Annual'!$A:$A,$AE$5,'Company Annual'!$D:$D,AM$4)</f>
        <v>0</v>
      </c>
      <c r="AN6" s="29">
        <f>SUMIFS('Company Annual'!$N:$N,'Company Annual'!$A:$A,$AE$5,'Company Annual'!$D:$D,AN$4)</f>
        <v>0</v>
      </c>
      <c r="AO6" s="29">
        <f>SUMIFS('Company Annual'!$N:$N,'Company Annual'!$A:$A,$AE$5,'Company Annual'!$D:$D,AO$4)</f>
        <v>0</v>
      </c>
      <c r="AP6" s="29">
        <f>SUMIFS('Company Annual'!$N:$N,'Company Annual'!$A:$A,$AE$5,'Company Annual'!$D:$D,AP$4)</f>
        <v>0</v>
      </c>
      <c r="AQ6" s="29">
        <f>SUMIFS('Company Annual'!$N:$N,'Company Annual'!$A:$A,$AE$5,'Company Annual'!$D:$D,AQ$4)</f>
        <v>0</v>
      </c>
      <c r="AR6" s="29">
        <f>SUMIFS('Company Annual'!$N:$N,'Company Annual'!$A:$A,$AE$5,'Company Annual'!$D:$D,AR$4)</f>
        <v>0</v>
      </c>
      <c r="AS6" s="29">
        <f>SUMIFS('Company Annual'!$N:$N,'Company Annual'!$A:$A,$AE$5,'Company Annual'!$D:$D,AS$4)</f>
        <v>0</v>
      </c>
      <c r="AT6" s="29">
        <f>SUMIFS('Company Annual'!$N:$N,'Company Annual'!$A:$A,$AE$5,'Company Annual'!$D:$D,AT$4)</f>
        <v>0</v>
      </c>
      <c r="AU6" s="29">
        <f>SUMIFS('Company Annual'!$N:$N,'Company Annual'!$A:$A,$AE$5,'Company Annual'!$D:$D,AU$4)</f>
        <v>0</v>
      </c>
      <c r="AV6" s="29">
        <f>SUMIFS('Company Annual'!$N:$N,'Company Annual'!$A:$A,$AE$5,'Company Annual'!$D:$D,AV$4)</f>
        <v>0</v>
      </c>
      <c r="AW6" s="29">
        <f>SUMIFS('Company Annual'!$N:$N,'Company Annual'!$A:$A,$AE$5,'Company Annual'!$D:$D,AW$4)</f>
        <v>0</v>
      </c>
      <c r="AX6" s="29">
        <f>SUMIFS('Company Annual'!$N:$N,'Company Annual'!$A:$A,$AE$5,'Company Annual'!$D:$D,AX$4)</f>
        <v>0</v>
      </c>
      <c r="AY6" s="29">
        <f>SUMIFS('Company Annual'!$N:$N,'Company Annual'!$A:$A,$AE$5,'Company Annual'!$D:$D,AY$4)</f>
        <v>0</v>
      </c>
      <c r="AZ6" s="29">
        <f>SUMIFS('Company Annual'!$N:$N,'Company Annual'!$A:$A,$AE$5,'Company Annual'!$D:$D,AZ$4)</f>
        <v>0</v>
      </c>
      <c r="BA6" s="29">
        <f>SUMIFS('Company Annual'!$N:$N,'Company Annual'!$A:$A,$AE$5,'Company Annual'!$D:$D,BA$4)</f>
        <v>0</v>
      </c>
      <c r="BB6" s="29">
        <f>SUMIFS('Company Annual'!$N:$N,'Company Annual'!$A:$A,$AE$5,'Company Annual'!$D:$D,BB$4)</f>
        <v>0</v>
      </c>
      <c r="BC6" s="29">
        <f>SUMIFS('Company Annual'!$N:$N,'Company Annual'!$A:$A,$AE$5,'Company Annual'!$D:$D,BC$4)</f>
        <v>0</v>
      </c>
      <c r="BD6" s="29">
        <f>SUMIFS('Company Annual'!$N:$N,'Company Annual'!$A:$A,$AE$5,'Company Annual'!$D:$D,BD$4)</f>
        <v>0</v>
      </c>
      <c r="BE6" s="29">
        <f>SUMIFS('Company Annual'!$N:$N,'Company Annual'!$A:$A,$AE$5,'Company Annual'!$D:$D,BE$4)</f>
        <v>0</v>
      </c>
      <c r="BF6" s="29">
        <f>SUMIFS('Company Annual'!$N:$N,'Company Annual'!$A:$A,$AE$5,'Company Annual'!$D:$D,BF$4)</f>
        <v>0</v>
      </c>
      <c r="BG6" s="29">
        <f>SUMIFS('Company Annual'!$N:$N,'Company Annual'!$A:$A,$AE$5,'Company Annual'!$D:$D,BG$4)</f>
        <v>0</v>
      </c>
      <c r="BH6" s="29">
        <f>SUMIFS('Company Annual'!$N:$N,'Company Annual'!$A:$A,$AE$5,'Company Annual'!$D:$D,BH$4)</f>
        <v>0</v>
      </c>
      <c r="BI6" s="29">
        <f>SUMIFS('Company Annual'!$N:$N,'Company Annual'!$A:$A,$AE$5,'Company Annual'!$D:$D,BI$4)</f>
        <v>0</v>
      </c>
      <c r="BJ6" s="29">
        <f>SUMIFS('Company Annual'!$N:$N,'Company Annual'!$A:$A,$AE$5,'Company Annual'!$D:$D,BJ$4)</f>
        <v>0</v>
      </c>
    </row>
    <row r="7" spans="2:62" ht="16.5" x14ac:dyDescent="0.5">
      <c r="AE7" t="s">
        <v>161</v>
      </c>
      <c r="AF7" s="29">
        <f t="shared" ref="AF7:AF12" si="0">AG7+NPV(0.0704,AH7:BJ7)</f>
        <v>0</v>
      </c>
      <c r="AG7" s="29">
        <f>SUMIFS('Company Annual'!$R:$R,'Company Annual'!$A:$A,$AE$5,'Company Annual'!$D:$D,AG$4)</f>
        <v>0</v>
      </c>
      <c r="AH7" s="29">
        <f>SUMIFS('Company Annual'!$R:$R,'Company Annual'!$A:$A,$AE$5,'Company Annual'!$D:$D,AH$4)</f>
        <v>0</v>
      </c>
      <c r="AI7" s="29">
        <f>SUMIFS('Company Annual'!$R:$R,'Company Annual'!$A:$A,$AE$5,'Company Annual'!$D:$D,AI$4)</f>
        <v>0</v>
      </c>
      <c r="AJ7" s="29">
        <f>SUMIFS('Company Annual'!$R:$R,'Company Annual'!$A:$A,$AE$5,'Company Annual'!$D:$D,AJ$4)</f>
        <v>0</v>
      </c>
      <c r="AK7" s="29">
        <f>SUMIFS('Company Annual'!$R:$R,'Company Annual'!$A:$A,$AE$5,'Company Annual'!$D:$D,AK$4)</f>
        <v>0</v>
      </c>
      <c r="AL7" s="29">
        <f>SUMIFS('Company Annual'!$R:$R,'Company Annual'!$A:$A,$AE$5,'Company Annual'!$D:$D,AL$4)</f>
        <v>0</v>
      </c>
      <c r="AM7" s="29">
        <f>SUMIFS('Company Annual'!$R:$R,'Company Annual'!$A:$A,$AE$5,'Company Annual'!$D:$D,AM$4)</f>
        <v>0</v>
      </c>
      <c r="AN7" s="29">
        <f>SUMIFS('Company Annual'!$R:$R,'Company Annual'!$A:$A,$AE$5,'Company Annual'!$D:$D,AN$4)</f>
        <v>0</v>
      </c>
      <c r="AO7" s="29">
        <f>SUMIFS('Company Annual'!$R:$R,'Company Annual'!$A:$A,$AE$5,'Company Annual'!$D:$D,AO$4)</f>
        <v>0</v>
      </c>
      <c r="AP7" s="29">
        <f>SUMIFS('Company Annual'!$R:$R,'Company Annual'!$A:$A,$AE$5,'Company Annual'!$D:$D,AP$4)</f>
        <v>0</v>
      </c>
      <c r="AQ7" s="29">
        <f>SUMIFS('Company Annual'!$R:$R,'Company Annual'!$A:$A,$AE$5,'Company Annual'!$D:$D,AQ$4)</f>
        <v>0</v>
      </c>
      <c r="AR7" s="29">
        <f>SUMIFS('Company Annual'!$R:$R,'Company Annual'!$A:$A,$AE$5,'Company Annual'!$D:$D,AR$4)</f>
        <v>0</v>
      </c>
      <c r="AS7" s="29">
        <f>SUMIFS('Company Annual'!$R:$R,'Company Annual'!$A:$A,$AE$5,'Company Annual'!$D:$D,AS$4)</f>
        <v>0</v>
      </c>
      <c r="AT7" s="29">
        <f>SUMIFS('Company Annual'!$R:$R,'Company Annual'!$A:$A,$AE$5,'Company Annual'!$D:$D,AT$4)</f>
        <v>0</v>
      </c>
      <c r="AU7" s="29">
        <f>SUMIFS('Company Annual'!$R:$R,'Company Annual'!$A:$A,$AE$5,'Company Annual'!$D:$D,AU$4)</f>
        <v>0</v>
      </c>
      <c r="AV7" s="29">
        <f>SUMIFS('Company Annual'!$R:$R,'Company Annual'!$A:$A,$AE$5,'Company Annual'!$D:$D,AV$4)</f>
        <v>0</v>
      </c>
      <c r="AW7" s="29">
        <f>SUMIFS('Company Annual'!$R:$R,'Company Annual'!$A:$A,$AE$5,'Company Annual'!$D:$D,AW$4)</f>
        <v>0</v>
      </c>
      <c r="AX7" s="29">
        <f>SUMIFS('Company Annual'!$R:$R,'Company Annual'!$A:$A,$AE$5,'Company Annual'!$D:$D,AX$4)</f>
        <v>0</v>
      </c>
      <c r="AY7" s="29">
        <f>SUMIFS('Company Annual'!$R:$R,'Company Annual'!$A:$A,$AE$5,'Company Annual'!$D:$D,AY$4)</f>
        <v>0</v>
      </c>
      <c r="AZ7" s="29">
        <f>SUMIFS('Company Annual'!$R:$R,'Company Annual'!$A:$A,$AE$5,'Company Annual'!$D:$D,AZ$4)</f>
        <v>0</v>
      </c>
      <c r="BA7" s="29">
        <f>SUMIFS('Company Annual'!$R:$R,'Company Annual'!$A:$A,$AE$5,'Company Annual'!$D:$D,BA$4)</f>
        <v>0</v>
      </c>
      <c r="BB7" s="29">
        <f>SUMIFS('Company Annual'!$R:$R,'Company Annual'!$A:$A,$AE$5,'Company Annual'!$D:$D,BB$4)</f>
        <v>0</v>
      </c>
      <c r="BC7" s="29">
        <f>SUMIFS('Company Annual'!$R:$R,'Company Annual'!$A:$A,$AE$5,'Company Annual'!$D:$D,BC$4)</f>
        <v>0</v>
      </c>
      <c r="BD7" s="29">
        <f>SUMIFS('Company Annual'!$R:$R,'Company Annual'!$A:$A,$AE$5,'Company Annual'!$D:$D,BD$4)</f>
        <v>0</v>
      </c>
      <c r="BE7" s="29">
        <f>SUMIFS('Company Annual'!$R:$R,'Company Annual'!$A:$A,$AE$5,'Company Annual'!$D:$D,BE$4)</f>
        <v>0</v>
      </c>
      <c r="BF7" s="29">
        <f>SUMIFS('Company Annual'!$R:$R,'Company Annual'!$A:$A,$AE$5,'Company Annual'!$D:$D,BF$4)</f>
        <v>0</v>
      </c>
      <c r="BG7" s="29">
        <f>SUMIFS('Company Annual'!$R:$R,'Company Annual'!$A:$A,$AE$5,'Company Annual'!$D:$D,BG$4)</f>
        <v>0</v>
      </c>
      <c r="BH7" s="29">
        <f>SUMIFS('Company Annual'!$R:$R,'Company Annual'!$A:$A,$AE$5,'Company Annual'!$D:$D,BH$4)</f>
        <v>0</v>
      </c>
      <c r="BI7" s="29">
        <f>SUMIFS('Company Annual'!$R:$R,'Company Annual'!$A:$A,$AE$5,'Company Annual'!$D:$D,BI$4)</f>
        <v>0</v>
      </c>
      <c r="BJ7" s="29">
        <f>SUMIFS('Company Annual'!$R:$R,'Company Annual'!$A:$A,$AE$5,'Company Annual'!$D:$D,BJ$4)</f>
        <v>0</v>
      </c>
    </row>
    <row r="8" spans="2:62" ht="16.5" x14ac:dyDescent="0.5">
      <c r="AE8" t="s">
        <v>144</v>
      </c>
      <c r="AF8" s="29">
        <f t="shared" si="0"/>
        <v>0</v>
      </c>
      <c r="AG8" s="29">
        <f>SUMIFS('Company Annual'!$Q:$Q,'Company Annual'!$A:$A,$AE$5,'Company Annual'!$D:$D,AG$4)</f>
        <v>0</v>
      </c>
      <c r="AH8" s="29">
        <f>SUMIFS('Company Annual'!$Q:$Q,'Company Annual'!$A:$A,$AE$5,'Company Annual'!$D:$D,AH$4)</f>
        <v>0</v>
      </c>
      <c r="AI8" s="29">
        <f>SUMIFS('Company Annual'!$Q:$Q,'Company Annual'!$A:$A,$AE$5,'Company Annual'!$D:$D,AI$4)</f>
        <v>0</v>
      </c>
      <c r="AJ8" s="29">
        <f>SUMIFS('Company Annual'!$Q:$Q,'Company Annual'!$A:$A,$AE$5,'Company Annual'!$D:$D,AJ$4)</f>
        <v>0</v>
      </c>
      <c r="AK8" s="29">
        <f>SUMIFS('Company Annual'!$Q:$Q,'Company Annual'!$A:$A,$AE$5,'Company Annual'!$D:$D,AK$4)</f>
        <v>0</v>
      </c>
      <c r="AL8" s="29">
        <f>SUMIFS('Company Annual'!$Q:$Q,'Company Annual'!$A:$A,$AE$5,'Company Annual'!$D:$D,AL$4)</f>
        <v>0</v>
      </c>
      <c r="AM8" s="29">
        <f>SUMIFS('Company Annual'!$Q:$Q,'Company Annual'!$A:$A,$AE$5,'Company Annual'!$D:$D,AM$4)</f>
        <v>0</v>
      </c>
      <c r="AN8" s="29">
        <f>SUMIFS('Company Annual'!$Q:$Q,'Company Annual'!$A:$A,$AE$5,'Company Annual'!$D:$D,AN$4)</f>
        <v>0</v>
      </c>
      <c r="AO8" s="29">
        <f>SUMIFS('Company Annual'!$Q:$Q,'Company Annual'!$A:$A,$AE$5,'Company Annual'!$D:$D,AO$4)</f>
        <v>0</v>
      </c>
      <c r="AP8" s="29">
        <f>SUMIFS('Company Annual'!$Q:$Q,'Company Annual'!$A:$A,$AE$5,'Company Annual'!$D:$D,AP$4)</f>
        <v>0</v>
      </c>
      <c r="AQ8" s="29">
        <f>SUMIFS('Company Annual'!$Q:$Q,'Company Annual'!$A:$A,$AE$5,'Company Annual'!$D:$D,AQ$4)</f>
        <v>0</v>
      </c>
      <c r="AR8" s="29">
        <f>SUMIFS('Company Annual'!$Q:$Q,'Company Annual'!$A:$A,$AE$5,'Company Annual'!$D:$D,AR$4)</f>
        <v>0</v>
      </c>
      <c r="AS8" s="29">
        <f>SUMIFS('Company Annual'!$Q:$Q,'Company Annual'!$A:$A,$AE$5,'Company Annual'!$D:$D,AS$4)</f>
        <v>0</v>
      </c>
      <c r="AT8" s="29">
        <f>SUMIFS('Company Annual'!$Q:$Q,'Company Annual'!$A:$A,$AE$5,'Company Annual'!$D:$D,AT$4)</f>
        <v>0</v>
      </c>
      <c r="AU8" s="29">
        <f>SUMIFS('Company Annual'!$Q:$Q,'Company Annual'!$A:$A,$AE$5,'Company Annual'!$D:$D,AU$4)</f>
        <v>0</v>
      </c>
      <c r="AV8" s="29">
        <f>SUMIFS('Company Annual'!$Q:$Q,'Company Annual'!$A:$A,$AE$5,'Company Annual'!$D:$D,AV$4)</f>
        <v>0</v>
      </c>
      <c r="AW8" s="29">
        <f>SUMIFS('Company Annual'!$Q:$Q,'Company Annual'!$A:$A,$AE$5,'Company Annual'!$D:$D,AW$4)</f>
        <v>0</v>
      </c>
      <c r="AX8" s="29">
        <f>SUMIFS('Company Annual'!$Q:$Q,'Company Annual'!$A:$A,$AE$5,'Company Annual'!$D:$D,AX$4)</f>
        <v>0</v>
      </c>
      <c r="AY8" s="29">
        <f>SUMIFS('Company Annual'!$Q:$Q,'Company Annual'!$A:$A,$AE$5,'Company Annual'!$D:$D,AY$4)</f>
        <v>0</v>
      </c>
      <c r="AZ8" s="29">
        <f>SUMIFS('Company Annual'!$Q:$Q,'Company Annual'!$A:$A,$AE$5,'Company Annual'!$D:$D,AZ$4)</f>
        <v>0</v>
      </c>
      <c r="BA8" s="29">
        <f>SUMIFS('Company Annual'!$Q:$Q,'Company Annual'!$A:$A,$AE$5,'Company Annual'!$D:$D,BA$4)</f>
        <v>0</v>
      </c>
      <c r="BB8" s="29">
        <f>SUMIFS('Company Annual'!$Q:$Q,'Company Annual'!$A:$A,$AE$5,'Company Annual'!$D:$D,BB$4)</f>
        <v>0</v>
      </c>
      <c r="BC8" s="29">
        <f>SUMIFS('Company Annual'!$Q:$Q,'Company Annual'!$A:$A,$AE$5,'Company Annual'!$D:$D,BC$4)</f>
        <v>0</v>
      </c>
      <c r="BD8" s="29">
        <f>SUMIFS('Company Annual'!$Q:$Q,'Company Annual'!$A:$A,$AE$5,'Company Annual'!$D:$D,BD$4)</f>
        <v>0</v>
      </c>
      <c r="BE8" s="29">
        <f>SUMIFS('Company Annual'!$Q:$Q,'Company Annual'!$A:$A,$AE$5,'Company Annual'!$D:$D,BE$4)</f>
        <v>0</v>
      </c>
      <c r="BF8" s="29">
        <f>SUMIFS('Company Annual'!$Q:$Q,'Company Annual'!$A:$A,$AE$5,'Company Annual'!$D:$D,BF$4)</f>
        <v>0</v>
      </c>
      <c r="BG8" s="29">
        <f>SUMIFS('Company Annual'!$Q:$Q,'Company Annual'!$A:$A,$AE$5,'Company Annual'!$D:$D,BG$4)</f>
        <v>0</v>
      </c>
      <c r="BH8" s="29">
        <f>SUMIFS('Company Annual'!$Q:$Q,'Company Annual'!$A:$A,$AE$5,'Company Annual'!$D:$D,BH$4)</f>
        <v>0</v>
      </c>
      <c r="BI8" s="29">
        <f>SUMIFS('Company Annual'!$Q:$Q,'Company Annual'!$A:$A,$AE$5,'Company Annual'!$D:$D,BI$4)</f>
        <v>0</v>
      </c>
      <c r="BJ8" s="29">
        <f>SUMIFS('Company Annual'!$Q:$Q,'Company Annual'!$A:$A,$AE$5,'Company Annual'!$D:$D,BJ$4)</f>
        <v>0</v>
      </c>
    </row>
    <row r="9" spans="2:62" ht="16.5" x14ac:dyDescent="0.5">
      <c r="AE9" t="s">
        <v>181</v>
      </c>
      <c r="AF9" s="29">
        <f t="shared" si="0"/>
        <v>0</v>
      </c>
      <c r="AG9" s="29">
        <f>SUMIFS('Company Annual'!$O:$O,'Company Annual'!$D:$D,AG$4,'Company Annual'!$A:$A,$AE$5)</f>
        <v>0</v>
      </c>
      <c r="AH9" s="29">
        <f>SUMIFS('Company Annual'!$O:$O,'Company Annual'!$D:$D,AH$4,'Company Annual'!$A:$A,$AE$5)</f>
        <v>0</v>
      </c>
      <c r="AI9" s="29">
        <f>SUMIFS('Company Annual'!$O:$O,'Company Annual'!$D:$D,AI$4,'Company Annual'!$A:$A,$AE$5)</f>
        <v>0</v>
      </c>
      <c r="AJ9" s="29">
        <f>SUMIFS('Company Annual'!$O:$O,'Company Annual'!$D:$D,AJ$4,'Company Annual'!$A:$A,$AE$5)</f>
        <v>0</v>
      </c>
      <c r="AK9" s="29">
        <f>SUMIFS('Company Annual'!$O:$O,'Company Annual'!$D:$D,AK$4,'Company Annual'!$A:$A,$AE$5)</f>
        <v>0</v>
      </c>
      <c r="AL9" s="29">
        <f>SUMIFS('Company Annual'!$O:$O,'Company Annual'!$D:$D,AL$4,'Company Annual'!$A:$A,$AE$5)</f>
        <v>0</v>
      </c>
      <c r="AM9" s="29">
        <f>SUMIFS('Company Annual'!$O:$O,'Company Annual'!$D:$D,AM$4,'Company Annual'!$A:$A,$AE$5)</f>
        <v>0</v>
      </c>
      <c r="AN9" s="29">
        <f>SUMIFS('Company Annual'!$O:$O,'Company Annual'!$D:$D,AN$4,'Company Annual'!$A:$A,$AE$5)</f>
        <v>0</v>
      </c>
      <c r="AO9" s="29">
        <f>SUMIFS('Company Annual'!$O:$O,'Company Annual'!$D:$D,AO$4,'Company Annual'!$A:$A,$AE$5)</f>
        <v>0</v>
      </c>
      <c r="AP9" s="29">
        <f>SUMIFS('Company Annual'!$O:$O,'Company Annual'!$D:$D,AP$4,'Company Annual'!$A:$A,$AE$5)</f>
        <v>0</v>
      </c>
      <c r="AQ9" s="29">
        <f>SUMIFS('Company Annual'!$O:$O,'Company Annual'!$D:$D,AQ$4,'Company Annual'!$A:$A,$AE$5)</f>
        <v>0</v>
      </c>
      <c r="AR9" s="29">
        <f>SUMIFS('Company Annual'!$O:$O,'Company Annual'!$D:$D,AR$4,'Company Annual'!$A:$A,$AE$5)</f>
        <v>0</v>
      </c>
      <c r="AS9" s="29">
        <f>SUMIFS('Company Annual'!$O:$O,'Company Annual'!$D:$D,AS$4,'Company Annual'!$A:$A,$AE$5)</f>
        <v>0</v>
      </c>
      <c r="AT9" s="29">
        <f>SUMIFS('Company Annual'!$O:$O,'Company Annual'!$D:$D,AT$4,'Company Annual'!$A:$A,$AE$5)</f>
        <v>0</v>
      </c>
      <c r="AU9" s="29">
        <f>SUMIFS('Company Annual'!$O:$O,'Company Annual'!$D:$D,AU$4,'Company Annual'!$A:$A,$AE$5)</f>
        <v>0</v>
      </c>
      <c r="AV9" s="29">
        <f>SUMIFS('Company Annual'!$O:$O,'Company Annual'!$D:$D,AV$4,'Company Annual'!$A:$A,$AE$5)</f>
        <v>0</v>
      </c>
      <c r="AW9" s="29">
        <f>SUMIFS('Company Annual'!$O:$O,'Company Annual'!$D:$D,AW$4,'Company Annual'!$A:$A,$AE$5)</f>
        <v>0</v>
      </c>
      <c r="AX9" s="29">
        <f>SUMIFS('Company Annual'!$O:$O,'Company Annual'!$D:$D,AX$4,'Company Annual'!$A:$A,$AE$5)</f>
        <v>0</v>
      </c>
      <c r="AY9" s="29">
        <f>SUMIFS('Company Annual'!$O:$O,'Company Annual'!$D:$D,AY$4,'Company Annual'!$A:$A,$AE$5)</f>
        <v>0</v>
      </c>
      <c r="AZ9" s="29">
        <f>SUMIFS('Company Annual'!$O:$O,'Company Annual'!$D:$D,AZ$4,'Company Annual'!$A:$A,$AE$5)</f>
        <v>0</v>
      </c>
      <c r="BA9" s="29">
        <f>SUMIFS('Company Annual'!$O:$O,'Company Annual'!$D:$D,BA$4,'Company Annual'!$A:$A,$AE$5)</f>
        <v>0</v>
      </c>
      <c r="BB9" s="29">
        <f>SUMIFS('Company Annual'!$O:$O,'Company Annual'!$D:$D,BB$4,'Company Annual'!$A:$A,$AE$5)</f>
        <v>0</v>
      </c>
      <c r="BC9" s="29">
        <f>SUMIFS('Company Annual'!$O:$O,'Company Annual'!$D:$D,BC$4,'Company Annual'!$A:$A,$AE$5)</f>
        <v>0</v>
      </c>
      <c r="BD9" s="29">
        <f>SUMIFS('Company Annual'!$O:$O,'Company Annual'!$D:$D,BD$4,'Company Annual'!$A:$A,$AE$5)</f>
        <v>0</v>
      </c>
      <c r="BE9" s="29">
        <f>SUMIFS('Company Annual'!$O:$O,'Company Annual'!$D:$D,BE$4,'Company Annual'!$A:$A,$AE$5)</f>
        <v>0</v>
      </c>
      <c r="BF9" s="29">
        <f>SUMIFS('Company Annual'!$O:$O,'Company Annual'!$D:$D,BF$4,'Company Annual'!$A:$A,$AE$5)</f>
        <v>0</v>
      </c>
      <c r="BG9" s="29">
        <f>SUMIFS('Company Annual'!$O:$O,'Company Annual'!$D:$D,BG$4,'Company Annual'!$A:$A,$AE$5)</f>
        <v>0</v>
      </c>
      <c r="BH9" s="29">
        <f>SUMIFS('Company Annual'!$O:$O,'Company Annual'!$D:$D,BH$4,'Company Annual'!$A:$A,$AE$5)</f>
        <v>0</v>
      </c>
      <c r="BI9" s="29">
        <f>SUMIFS('Company Annual'!$O:$O,'Company Annual'!$D:$D,BI$4,'Company Annual'!$A:$A,$AE$5)</f>
        <v>0</v>
      </c>
      <c r="BJ9" s="29">
        <f>SUMIFS('Company Annual'!$O:$O,'Company Annual'!$D:$D,BJ$4,'Company Annual'!$A:$A,$AE$5)</f>
        <v>0</v>
      </c>
    </row>
    <row r="10" spans="2:62" ht="16.5" x14ac:dyDescent="0.5">
      <c r="AE10" t="s">
        <v>182</v>
      </c>
      <c r="AF10" s="29">
        <f t="shared" si="0"/>
        <v>0</v>
      </c>
      <c r="AG10" s="29">
        <f>SUMIFS('Company Annual'!$Y:$Y,'Company Annual'!$A:$A,$AE$5,'Company Annual'!$D:$D,AG$4)-SUMIFS('Company Annual'!$X:$X,'Company Annual'!$A:$A,$AE$5,'Company Annual'!$D:$D,AG$4)</f>
        <v>0</v>
      </c>
      <c r="AH10" s="29">
        <f>SUMIFS('Company Annual'!$Y:$Y,'Company Annual'!$A:$A,$AE$5,'Company Annual'!$D:$D,AH$4)-SUMIFS('Company Annual'!$X:$X,'Company Annual'!$A:$A,$AE$5,'Company Annual'!$D:$D,AH$4)</f>
        <v>0</v>
      </c>
      <c r="AI10" s="29">
        <f>SUMIFS('Company Annual'!$Y:$Y,'Company Annual'!$A:$A,$AE$5,'Company Annual'!$D:$D,AI$4)-SUMIFS('Company Annual'!$X:$X,'Company Annual'!$A:$A,$AE$5,'Company Annual'!$D:$D,AI$4)</f>
        <v>0</v>
      </c>
      <c r="AJ10" s="29">
        <f>SUMIFS('Company Annual'!$Y:$Y,'Company Annual'!$A:$A,$AE$5,'Company Annual'!$D:$D,AJ$4)-SUMIFS('Company Annual'!$X:$X,'Company Annual'!$A:$A,$AE$5,'Company Annual'!$D:$D,AJ$4)</f>
        <v>0</v>
      </c>
      <c r="AK10" s="29">
        <f>SUMIFS('Company Annual'!$Y:$Y,'Company Annual'!$A:$A,$AE$5,'Company Annual'!$D:$D,AK$4)-SUMIFS('Company Annual'!$X:$X,'Company Annual'!$A:$A,$AE$5,'Company Annual'!$D:$D,AK$4)</f>
        <v>0</v>
      </c>
      <c r="AL10" s="29">
        <f>SUMIFS('Company Annual'!$Y:$Y,'Company Annual'!$A:$A,$AE$5,'Company Annual'!$D:$D,AL$4)-SUMIFS('Company Annual'!$X:$X,'Company Annual'!$A:$A,$AE$5,'Company Annual'!$D:$D,AL$4)</f>
        <v>0</v>
      </c>
      <c r="AM10" s="29">
        <f>SUMIFS('Company Annual'!$Y:$Y,'Company Annual'!$A:$A,$AE$5,'Company Annual'!$D:$D,AM$4)-SUMIFS('Company Annual'!$X:$X,'Company Annual'!$A:$A,$AE$5,'Company Annual'!$D:$D,AM$4)</f>
        <v>0</v>
      </c>
      <c r="AN10" s="29">
        <f>SUMIFS('Company Annual'!$Y:$Y,'Company Annual'!$A:$A,$AE$5,'Company Annual'!$D:$D,AN$4)-SUMIFS('Company Annual'!$X:$X,'Company Annual'!$A:$A,$AE$5,'Company Annual'!$D:$D,AN$4)</f>
        <v>0</v>
      </c>
      <c r="AO10" s="29">
        <f>SUMIFS('Company Annual'!$Y:$Y,'Company Annual'!$A:$A,$AE$5,'Company Annual'!$D:$D,AO$4)-SUMIFS('Company Annual'!$X:$X,'Company Annual'!$A:$A,$AE$5,'Company Annual'!$D:$D,AO$4)</f>
        <v>0</v>
      </c>
      <c r="AP10" s="29">
        <f>SUMIFS('Company Annual'!$Y:$Y,'Company Annual'!$A:$A,$AE$5,'Company Annual'!$D:$D,AP$4)-SUMIFS('Company Annual'!$X:$X,'Company Annual'!$A:$A,$AE$5,'Company Annual'!$D:$D,AP$4)</f>
        <v>0</v>
      </c>
      <c r="AQ10" s="29">
        <f>SUMIFS('Company Annual'!$Y:$Y,'Company Annual'!$A:$A,$AE$5,'Company Annual'!$D:$D,AQ$4)-SUMIFS('Company Annual'!$X:$X,'Company Annual'!$A:$A,$AE$5,'Company Annual'!$D:$D,AQ$4)</f>
        <v>0</v>
      </c>
      <c r="AR10" s="29">
        <f>SUMIFS('Company Annual'!$Y:$Y,'Company Annual'!$A:$A,$AE$5,'Company Annual'!$D:$D,AR$4)-SUMIFS('Company Annual'!$X:$X,'Company Annual'!$A:$A,$AE$5,'Company Annual'!$D:$D,AR$4)</f>
        <v>0</v>
      </c>
      <c r="AS10" s="29">
        <f>SUMIFS('Company Annual'!$Y:$Y,'Company Annual'!$A:$A,$AE$5,'Company Annual'!$D:$D,AS$4)-SUMIFS('Company Annual'!$X:$X,'Company Annual'!$A:$A,$AE$5,'Company Annual'!$D:$D,AS$4)</f>
        <v>0</v>
      </c>
      <c r="AT10" s="29">
        <f>SUMIFS('Company Annual'!$Y:$Y,'Company Annual'!$A:$A,$AE$5,'Company Annual'!$D:$D,AT$4)-SUMIFS('Company Annual'!$X:$X,'Company Annual'!$A:$A,$AE$5,'Company Annual'!$D:$D,AT$4)</f>
        <v>0</v>
      </c>
      <c r="AU10" s="29">
        <f>SUMIFS('Company Annual'!$Y:$Y,'Company Annual'!$A:$A,$AE$5,'Company Annual'!$D:$D,AU$4)-SUMIFS('Company Annual'!$X:$X,'Company Annual'!$A:$A,$AE$5,'Company Annual'!$D:$D,AU$4)</f>
        <v>0</v>
      </c>
      <c r="AV10" s="29">
        <f>SUMIFS('Company Annual'!$Y:$Y,'Company Annual'!$A:$A,$AE$5,'Company Annual'!$D:$D,AV$4)-SUMIFS('Company Annual'!$X:$X,'Company Annual'!$A:$A,$AE$5,'Company Annual'!$D:$D,AV$4)</f>
        <v>0</v>
      </c>
      <c r="AW10" s="29">
        <f>SUMIFS('Company Annual'!$Y:$Y,'Company Annual'!$A:$A,$AE$5,'Company Annual'!$D:$D,AW$4)-SUMIFS('Company Annual'!$X:$X,'Company Annual'!$A:$A,$AE$5,'Company Annual'!$D:$D,AW$4)</f>
        <v>0</v>
      </c>
      <c r="AX10" s="29">
        <f>SUMIFS('Company Annual'!$Y:$Y,'Company Annual'!$A:$A,$AE$5,'Company Annual'!$D:$D,AX$4)-SUMIFS('Company Annual'!$X:$X,'Company Annual'!$A:$A,$AE$5,'Company Annual'!$D:$D,AX$4)</f>
        <v>0</v>
      </c>
      <c r="AY10" s="29">
        <f>SUMIFS('Company Annual'!$Y:$Y,'Company Annual'!$A:$A,$AE$5,'Company Annual'!$D:$D,AY$4)-SUMIFS('Company Annual'!$X:$X,'Company Annual'!$A:$A,$AE$5,'Company Annual'!$D:$D,AY$4)</f>
        <v>0</v>
      </c>
      <c r="AZ10" s="29">
        <f>SUMIFS('Company Annual'!$Y:$Y,'Company Annual'!$A:$A,$AE$5,'Company Annual'!$D:$D,AZ$4)-SUMIFS('Company Annual'!$X:$X,'Company Annual'!$A:$A,$AE$5,'Company Annual'!$D:$D,AZ$4)</f>
        <v>0</v>
      </c>
      <c r="BA10" s="29">
        <f>SUMIFS('Company Annual'!$Y:$Y,'Company Annual'!$A:$A,$AE$5,'Company Annual'!$D:$D,BA$4)-SUMIFS('Company Annual'!$X:$X,'Company Annual'!$A:$A,$AE$5,'Company Annual'!$D:$D,BA$4)</f>
        <v>0</v>
      </c>
      <c r="BB10" s="29">
        <f>SUMIFS('Company Annual'!$Y:$Y,'Company Annual'!$A:$A,$AE$5,'Company Annual'!$D:$D,BB$4)-SUMIFS('Company Annual'!$X:$X,'Company Annual'!$A:$A,$AE$5,'Company Annual'!$D:$D,BB$4)</f>
        <v>0</v>
      </c>
      <c r="BC10" s="29">
        <f>SUMIFS('Company Annual'!$Y:$Y,'Company Annual'!$A:$A,$AE$5,'Company Annual'!$D:$D,BC$4)-SUMIFS('Company Annual'!$X:$X,'Company Annual'!$A:$A,$AE$5,'Company Annual'!$D:$D,BC$4)</f>
        <v>0</v>
      </c>
      <c r="BD10" s="29">
        <f>SUMIFS('Company Annual'!$Y:$Y,'Company Annual'!$A:$A,$AE$5,'Company Annual'!$D:$D,BD$4)-SUMIFS('Company Annual'!$X:$X,'Company Annual'!$A:$A,$AE$5,'Company Annual'!$D:$D,BD$4)</f>
        <v>0</v>
      </c>
      <c r="BE10" s="29">
        <f>SUMIFS('Company Annual'!$Y:$Y,'Company Annual'!$A:$A,$AE$5,'Company Annual'!$D:$D,BE$4)-SUMIFS('Company Annual'!$X:$X,'Company Annual'!$A:$A,$AE$5,'Company Annual'!$D:$D,BE$4)</f>
        <v>0</v>
      </c>
      <c r="BF10" s="29">
        <f>SUMIFS('Company Annual'!$Y:$Y,'Company Annual'!$A:$A,$AE$5,'Company Annual'!$D:$D,BF$4)-SUMIFS('Company Annual'!$X:$X,'Company Annual'!$A:$A,$AE$5,'Company Annual'!$D:$D,BF$4)</f>
        <v>0</v>
      </c>
      <c r="BG10" s="29">
        <f>SUMIFS('Company Annual'!$Y:$Y,'Company Annual'!$A:$A,$AE$5,'Company Annual'!$D:$D,BG$4)-SUMIFS('Company Annual'!$X:$X,'Company Annual'!$A:$A,$AE$5,'Company Annual'!$D:$D,BG$4)</f>
        <v>0</v>
      </c>
      <c r="BH10" s="29">
        <f>SUMIFS('Company Annual'!$Y:$Y,'Company Annual'!$A:$A,$AE$5,'Company Annual'!$D:$D,BH$4)-SUMIFS('Company Annual'!$X:$X,'Company Annual'!$A:$A,$AE$5,'Company Annual'!$D:$D,BH$4)</f>
        <v>0</v>
      </c>
      <c r="BI10" s="29">
        <f>SUMIFS('Company Annual'!$Y:$Y,'Company Annual'!$A:$A,$AE$5,'Company Annual'!$D:$D,BI$4)-SUMIFS('Company Annual'!$X:$X,'Company Annual'!$A:$A,$AE$5,'Company Annual'!$D:$D,BI$4)</f>
        <v>0</v>
      </c>
      <c r="BJ10" s="29">
        <f>SUMIFS('Company Annual'!$Y:$Y,'Company Annual'!$A:$A,$AE$5,'Company Annual'!$D:$D,BJ$4)-SUMIFS('Company Annual'!$X:$X,'Company Annual'!$A:$A,$AE$5,'Company Annual'!$D:$D,BJ$4)</f>
        <v>0</v>
      </c>
    </row>
    <row r="11" spans="2:62" ht="16.5" x14ac:dyDescent="0.5">
      <c r="AE11" t="s">
        <v>183</v>
      </c>
      <c r="AF11" s="29">
        <f t="shared" si="0"/>
        <v>0</v>
      </c>
      <c r="AG11" s="29">
        <f>SUMIFS('Company Annual'!$P:$P,'Company Annual'!$A:$A,$AE$5,'Company Annual'!$D:$D,AG$4)</f>
        <v>0</v>
      </c>
      <c r="AH11" s="29">
        <f>SUMIFS('Company Annual'!$P:$P,'Company Annual'!$A:$A,$AE$5,'Company Annual'!$D:$D,AH$4)</f>
        <v>0</v>
      </c>
      <c r="AI11" s="29">
        <f>SUMIFS('Company Annual'!$P:$P,'Company Annual'!$A:$A,$AE$5,'Company Annual'!$D:$D,AI$4)</f>
        <v>0</v>
      </c>
      <c r="AJ11" s="29">
        <f>SUMIFS('Company Annual'!$P:$P,'Company Annual'!$A:$A,$AE$5,'Company Annual'!$D:$D,AJ$4)</f>
        <v>0</v>
      </c>
      <c r="AK11" s="29">
        <f>SUMIFS('Company Annual'!$P:$P,'Company Annual'!$A:$A,$AE$5,'Company Annual'!$D:$D,AK$4)</f>
        <v>0</v>
      </c>
      <c r="AL11" s="29">
        <f>SUMIFS('Company Annual'!$P:$P,'Company Annual'!$A:$A,$AE$5,'Company Annual'!$D:$D,AL$4)</f>
        <v>0</v>
      </c>
      <c r="AM11" s="29">
        <f>SUMIFS('Company Annual'!$P:$P,'Company Annual'!$A:$A,$AE$5,'Company Annual'!$D:$D,AM$4)</f>
        <v>0</v>
      </c>
      <c r="AN11" s="29">
        <f>SUMIFS('Company Annual'!$P:$P,'Company Annual'!$A:$A,$AE$5,'Company Annual'!$D:$D,AN$4)</f>
        <v>0</v>
      </c>
      <c r="AO11" s="29">
        <f>SUMIFS('Company Annual'!$P:$P,'Company Annual'!$A:$A,$AE$5,'Company Annual'!$D:$D,AO$4)</f>
        <v>0</v>
      </c>
      <c r="AP11" s="29">
        <f>SUMIFS('Company Annual'!$P:$P,'Company Annual'!$A:$A,$AE$5,'Company Annual'!$D:$D,AP$4)</f>
        <v>0</v>
      </c>
      <c r="AQ11" s="29">
        <f>SUMIFS('Company Annual'!$P:$P,'Company Annual'!$A:$A,$AE$5,'Company Annual'!$D:$D,AQ$4)</f>
        <v>0</v>
      </c>
      <c r="AR11" s="29">
        <f>SUMIFS('Company Annual'!$P:$P,'Company Annual'!$A:$A,$AE$5,'Company Annual'!$D:$D,AR$4)</f>
        <v>0</v>
      </c>
      <c r="AS11" s="29">
        <f>SUMIFS('Company Annual'!$P:$P,'Company Annual'!$A:$A,$AE$5,'Company Annual'!$D:$D,AS$4)</f>
        <v>0</v>
      </c>
      <c r="AT11" s="29">
        <f>SUMIFS('Company Annual'!$P:$P,'Company Annual'!$A:$A,$AE$5,'Company Annual'!$D:$D,AT$4)</f>
        <v>0</v>
      </c>
      <c r="AU11" s="29">
        <f>SUMIFS('Company Annual'!$P:$P,'Company Annual'!$A:$A,$AE$5,'Company Annual'!$D:$D,AU$4)</f>
        <v>0</v>
      </c>
      <c r="AV11" s="29">
        <f>SUMIFS('Company Annual'!$P:$P,'Company Annual'!$A:$A,$AE$5,'Company Annual'!$D:$D,AV$4)</f>
        <v>0</v>
      </c>
      <c r="AW11" s="29">
        <f>SUMIFS('Company Annual'!$P:$P,'Company Annual'!$A:$A,$AE$5,'Company Annual'!$D:$D,AW$4)</f>
        <v>0</v>
      </c>
      <c r="AX11" s="29">
        <f>SUMIFS('Company Annual'!$P:$P,'Company Annual'!$A:$A,$AE$5,'Company Annual'!$D:$D,AX$4)</f>
        <v>0</v>
      </c>
      <c r="AY11" s="29">
        <f>SUMIFS('Company Annual'!$P:$P,'Company Annual'!$A:$A,$AE$5,'Company Annual'!$D:$D,AY$4)</f>
        <v>0</v>
      </c>
      <c r="AZ11" s="29">
        <f>SUMIFS('Company Annual'!$P:$P,'Company Annual'!$A:$A,$AE$5,'Company Annual'!$D:$D,AZ$4)</f>
        <v>0</v>
      </c>
      <c r="BA11" s="29">
        <f>SUMIFS('Company Annual'!$P:$P,'Company Annual'!$A:$A,$AE$5,'Company Annual'!$D:$D,BA$4)</f>
        <v>0</v>
      </c>
      <c r="BB11" s="29">
        <f>SUMIFS('Company Annual'!$P:$P,'Company Annual'!$A:$A,$AE$5,'Company Annual'!$D:$D,BB$4)</f>
        <v>0</v>
      </c>
      <c r="BC11" s="29">
        <f>SUMIFS('Company Annual'!$P:$P,'Company Annual'!$A:$A,$AE$5,'Company Annual'!$D:$D,BC$4)</f>
        <v>0</v>
      </c>
      <c r="BD11" s="29">
        <f>SUMIFS('Company Annual'!$P:$P,'Company Annual'!$A:$A,$AE$5,'Company Annual'!$D:$D,BD$4)</f>
        <v>0</v>
      </c>
      <c r="BE11" s="29">
        <f>SUMIFS('Company Annual'!$P:$P,'Company Annual'!$A:$A,$AE$5,'Company Annual'!$D:$D,BE$4)</f>
        <v>0</v>
      </c>
      <c r="BF11" s="29">
        <f>SUMIFS('Company Annual'!$P:$P,'Company Annual'!$A:$A,$AE$5,'Company Annual'!$D:$D,BF$4)</f>
        <v>0</v>
      </c>
      <c r="BG11" s="29">
        <f>SUMIFS('Company Annual'!$P:$P,'Company Annual'!$A:$A,$AE$5,'Company Annual'!$D:$D,BG$4)</f>
        <v>0</v>
      </c>
      <c r="BH11" s="29">
        <f>SUMIFS('Company Annual'!$P:$P,'Company Annual'!$A:$A,$AE$5,'Company Annual'!$D:$D,BH$4)</f>
        <v>0</v>
      </c>
      <c r="BI11" s="29">
        <f>SUMIFS('Company Annual'!$P:$P,'Company Annual'!$A:$A,$AE$5,'Company Annual'!$D:$D,BI$4)</f>
        <v>0</v>
      </c>
      <c r="BJ11" s="29">
        <f>SUMIFS('Company Annual'!$P:$P,'Company Annual'!$A:$A,$AE$5,'Company Annual'!$D:$D,BJ$4)</f>
        <v>0</v>
      </c>
    </row>
    <row r="12" spans="2:62" ht="16.5" x14ac:dyDescent="0.5">
      <c r="AE12" s="4" t="s">
        <v>179</v>
      </c>
      <c r="AF12" s="29">
        <f t="shared" si="0"/>
        <v>0</v>
      </c>
      <c r="AG12" s="29">
        <f>SUMIFS('Company Capital'!$J:$J,'Company Capital'!$A:$A,$AE$5,'Company Capital'!$D:$D,AG$4)+SUMIFS('Company Capital'!$M:$M,'Company Capital'!$A:$A,$AE$5,'Company Capital'!$D:$D,AG$4)+SUMIFS('Company Capital'!$O:$O,'Company Capital'!$A:$A,$AE$5,'Company Capital'!$D:$D,AG$4)+SUMIFS('Company Capital'!$V:$V,'Company Capital'!$A:$A,$AE$5,'Company Capital'!$D:$D,AG$4)</f>
        <v>0</v>
      </c>
      <c r="AH12" s="29">
        <f>SUMIFS('Company Capital'!$J:$J,'Company Capital'!$A:$A,$AE$5,'Company Capital'!$D:$D,AH$4)+SUMIFS('Company Capital'!$M:$M,'Company Capital'!$A:$A,$AE$5,'Company Capital'!$D:$D,AH$4)+SUMIFS('Company Capital'!$O:$O,'Company Capital'!$A:$A,$AE$5,'Company Capital'!$D:$D,AH$4)+SUMIFS('Company Capital'!$V:$V,'Company Capital'!$A:$A,$AE$5,'Company Capital'!$D:$D,AH$4)</f>
        <v>0</v>
      </c>
      <c r="AI12" s="29">
        <f>SUMIFS('Company Capital'!$J:$J,'Company Capital'!$A:$A,$AE$5,'Company Capital'!$D:$D,AI$4)+SUMIFS('Company Capital'!$M:$M,'Company Capital'!$A:$A,$AE$5,'Company Capital'!$D:$D,AI$4)+SUMIFS('Company Capital'!$O:$O,'Company Capital'!$A:$A,$AE$5,'Company Capital'!$D:$D,AI$4)+SUMIFS('Company Capital'!$V:$V,'Company Capital'!$A:$A,$AE$5,'Company Capital'!$D:$D,AI$4)</f>
        <v>0</v>
      </c>
      <c r="AJ12" s="29">
        <f>SUMIFS('Company Capital'!$J:$J,'Company Capital'!$A:$A,$AE$5,'Company Capital'!$D:$D,AJ$4)+SUMIFS('Company Capital'!$M:$M,'Company Capital'!$A:$A,$AE$5,'Company Capital'!$D:$D,AJ$4)+SUMIFS('Company Capital'!$O:$O,'Company Capital'!$A:$A,$AE$5,'Company Capital'!$D:$D,AJ$4)+SUMIFS('Company Capital'!$V:$V,'Company Capital'!$A:$A,$AE$5,'Company Capital'!$D:$D,AJ$4)</f>
        <v>0</v>
      </c>
      <c r="AK12" s="29">
        <f>SUMIFS('Company Capital'!$J:$J,'Company Capital'!$A:$A,$AE$5,'Company Capital'!$D:$D,AK$4)+SUMIFS('Company Capital'!$M:$M,'Company Capital'!$A:$A,$AE$5,'Company Capital'!$D:$D,AK$4)+SUMIFS('Company Capital'!$O:$O,'Company Capital'!$A:$A,$AE$5,'Company Capital'!$D:$D,AK$4)+SUMIFS('Company Capital'!$V:$V,'Company Capital'!$A:$A,$AE$5,'Company Capital'!$D:$D,AK$4)</f>
        <v>0</v>
      </c>
      <c r="AL12" s="29">
        <f>SUMIFS('Company Capital'!$J:$J,'Company Capital'!$A:$A,$AE$5,'Company Capital'!$D:$D,AL$4)+SUMIFS('Company Capital'!$M:$M,'Company Capital'!$A:$A,$AE$5,'Company Capital'!$D:$D,AL$4)+SUMIFS('Company Capital'!$O:$O,'Company Capital'!$A:$A,$AE$5,'Company Capital'!$D:$D,AL$4)+SUMIFS('Company Capital'!$V:$V,'Company Capital'!$A:$A,$AE$5,'Company Capital'!$D:$D,AL$4)</f>
        <v>0</v>
      </c>
      <c r="AM12" s="29">
        <f>SUMIFS('Company Capital'!$J:$J,'Company Capital'!$A:$A,$AE$5,'Company Capital'!$D:$D,AM$4)+SUMIFS('Company Capital'!$M:$M,'Company Capital'!$A:$A,$AE$5,'Company Capital'!$D:$D,AM$4)+SUMIFS('Company Capital'!$O:$O,'Company Capital'!$A:$A,$AE$5,'Company Capital'!$D:$D,AM$4)+SUMIFS('Company Capital'!$V:$V,'Company Capital'!$A:$A,$AE$5,'Company Capital'!$D:$D,AM$4)</f>
        <v>0</v>
      </c>
      <c r="AN12" s="29">
        <f>SUMIFS('Company Capital'!$J:$J,'Company Capital'!$A:$A,$AE$5,'Company Capital'!$D:$D,AN$4)+SUMIFS('Company Capital'!$M:$M,'Company Capital'!$A:$A,$AE$5,'Company Capital'!$D:$D,AN$4)+SUMIFS('Company Capital'!$O:$O,'Company Capital'!$A:$A,$AE$5,'Company Capital'!$D:$D,AN$4)+SUMIFS('Company Capital'!$V:$V,'Company Capital'!$A:$A,$AE$5,'Company Capital'!$D:$D,AN$4)</f>
        <v>0</v>
      </c>
      <c r="AO12" s="29">
        <f>SUMIFS('Company Capital'!$J:$J,'Company Capital'!$A:$A,$AE$5,'Company Capital'!$D:$D,AO$4)+SUMIFS('Company Capital'!$M:$M,'Company Capital'!$A:$A,$AE$5,'Company Capital'!$D:$D,AO$4)+SUMIFS('Company Capital'!$O:$O,'Company Capital'!$A:$A,$AE$5,'Company Capital'!$D:$D,AO$4)+SUMIFS('Company Capital'!$V:$V,'Company Capital'!$A:$A,$AE$5,'Company Capital'!$D:$D,AO$4)</f>
        <v>0</v>
      </c>
      <c r="AP12" s="29">
        <f>SUMIFS('Company Capital'!$J:$J,'Company Capital'!$A:$A,$AE$5,'Company Capital'!$D:$D,AP$4)+SUMIFS('Company Capital'!$M:$M,'Company Capital'!$A:$A,$AE$5,'Company Capital'!$D:$D,AP$4)+SUMIFS('Company Capital'!$O:$O,'Company Capital'!$A:$A,$AE$5,'Company Capital'!$D:$D,AP$4)+SUMIFS('Company Capital'!$V:$V,'Company Capital'!$A:$A,$AE$5,'Company Capital'!$D:$D,AP$4)</f>
        <v>0</v>
      </c>
      <c r="AQ12" s="29">
        <f>SUMIFS('Company Capital'!$J:$J,'Company Capital'!$A:$A,$AE$5,'Company Capital'!$D:$D,AQ$4)+SUMIFS('Company Capital'!$M:$M,'Company Capital'!$A:$A,$AE$5,'Company Capital'!$D:$D,AQ$4)+SUMIFS('Company Capital'!$O:$O,'Company Capital'!$A:$A,$AE$5,'Company Capital'!$D:$D,AQ$4)+SUMIFS('Company Capital'!$V:$V,'Company Capital'!$A:$A,$AE$5,'Company Capital'!$D:$D,AQ$4)</f>
        <v>0</v>
      </c>
      <c r="AR12" s="29">
        <f>SUMIFS('Company Capital'!$J:$J,'Company Capital'!$A:$A,$AE$5,'Company Capital'!$D:$D,AR$4)+SUMIFS('Company Capital'!$M:$M,'Company Capital'!$A:$A,$AE$5,'Company Capital'!$D:$D,AR$4)+SUMIFS('Company Capital'!$O:$O,'Company Capital'!$A:$A,$AE$5,'Company Capital'!$D:$D,AR$4)+SUMIFS('Company Capital'!$V:$V,'Company Capital'!$A:$A,$AE$5,'Company Capital'!$D:$D,AR$4)</f>
        <v>0</v>
      </c>
      <c r="AS12" s="29">
        <f>SUMIFS('Company Capital'!$J:$J,'Company Capital'!$A:$A,$AE$5,'Company Capital'!$D:$D,AS$4)+SUMIFS('Company Capital'!$M:$M,'Company Capital'!$A:$A,$AE$5,'Company Capital'!$D:$D,AS$4)+SUMIFS('Company Capital'!$O:$O,'Company Capital'!$A:$A,$AE$5,'Company Capital'!$D:$D,AS$4)+SUMIFS('Company Capital'!$V:$V,'Company Capital'!$A:$A,$AE$5,'Company Capital'!$D:$D,AS$4)</f>
        <v>0</v>
      </c>
      <c r="AT12" s="29">
        <f>SUMIFS('Company Capital'!$J:$J,'Company Capital'!$A:$A,$AE$5,'Company Capital'!$D:$D,AT$4)+SUMIFS('Company Capital'!$M:$M,'Company Capital'!$A:$A,$AE$5,'Company Capital'!$D:$D,AT$4)+SUMIFS('Company Capital'!$O:$O,'Company Capital'!$A:$A,$AE$5,'Company Capital'!$D:$D,AT$4)+SUMIFS('Company Capital'!$V:$V,'Company Capital'!$A:$A,$AE$5,'Company Capital'!$D:$D,AT$4)</f>
        <v>0</v>
      </c>
      <c r="AU12" s="29">
        <f>SUMIFS('Company Capital'!$J:$J,'Company Capital'!$A:$A,$AE$5,'Company Capital'!$D:$D,AU$4)+SUMIFS('Company Capital'!$M:$M,'Company Capital'!$A:$A,$AE$5,'Company Capital'!$D:$D,AU$4)+SUMIFS('Company Capital'!$O:$O,'Company Capital'!$A:$A,$AE$5,'Company Capital'!$D:$D,AU$4)+SUMIFS('Company Capital'!$V:$V,'Company Capital'!$A:$A,$AE$5,'Company Capital'!$D:$D,AU$4)</f>
        <v>0</v>
      </c>
      <c r="AV12" s="29">
        <f>SUMIFS('Company Capital'!$J:$J,'Company Capital'!$A:$A,$AE$5,'Company Capital'!$D:$D,AV$4)+SUMIFS('Company Capital'!$M:$M,'Company Capital'!$A:$A,$AE$5,'Company Capital'!$D:$D,AV$4)+SUMIFS('Company Capital'!$O:$O,'Company Capital'!$A:$A,$AE$5,'Company Capital'!$D:$D,AV$4)+SUMIFS('Company Capital'!$V:$V,'Company Capital'!$A:$A,$AE$5,'Company Capital'!$D:$D,AV$4)</f>
        <v>0</v>
      </c>
      <c r="AW12" s="29">
        <f>SUMIFS('Company Capital'!$J:$J,'Company Capital'!$A:$A,$AE$5,'Company Capital'!$D:$D,AW$4)+SUMIFS('Company Capital'!$M:$M,'Company Capital'!$A:$A,$AE$5,'Company Capital'!$D:$D,AW$4)+SUMIFS('Company Capital'!$O:$O,'Company Capital'!$A:$A,$AE$5,'Company Capital'!$D:$D,AW$4)+SUMIFS('Company Capital'!$V:$V,'Company Capital'!$A:$A,$AE$5,'Company Capital'!$D:$D,AW$4)</f>
        <v>0</v>
      </c>
      <c r="AX12" s="29">
        <f>SUMIFS('Company Capital'!$J:$J,'Company Capital'!$A:$A,$AE$5,'Company Capital'!$D:$D,AX$4)+SUMIFS('Company Capital'!$M:$M,'Company Capital'!$A:$A,$AE$5,'Company Capital'!$D:$D,AX$4)+SUMIFS('Company Capital'!$O:$O,'Company Capital'!$A:$A,$AE$5,'Company Capital'!$D:$D,AX$4)+SUMIFS('Company Capital'!$V:$V,'Company Capital'!$A:$A,$AE$5,'Company Capital'!$D:$D,AX$4)</f>
        <v>0</v>
      </c>
      <c r="AY12" s="29">
        <f>SUMIFS('Company Capital'!$J:$J,'Company Capital'!$A:$A,$AE$5,'Company Capital'!$D:$D,AY$4)+SUMIFS('Company Capital'!$M:$M,'Company Capital'!$A:$A,$AE$5,'Company Capital'!$D:$D,AY$4)+SUMIFS('Company Capital'!$O:$O,'Company Capital'!$A:$A,$AE$5,'Company Capital'!$D:$D,AY$4)+SUMIFS('Company Capital'!$V:$V,'Company Capital'!$A:$A,$AE$5,'Company Capital'!$D:$D,AY$4)</f>
        <v>0</v>
      </c>
      <c r="AZ12" s="29">
        <f>SUMIFS('Company Capital'!$J:$J,'Company Capital'!$A:$A,$AE$5,'Company Capital'!$D:$D,AZ$4)+SUMIFS('Company Capital'!$M:$M,'Company Capital'!$A:$A,$AE$5,'Company Capital'!$D:$D,AZ$4)+SUMIFS('Company Capital'!$O:$O,'Company Capital'!$A:$A,$AE$5,'Company Capital'!$D:$D,AZ$4)+SUMIFS('Company Capital'!$V:$V,'Company Capital'!$A:$A,$AE$5,'Company Capital'!$D:$D,AZ$4)</f>
        <v>0</v>
      </c>
      <c r="BA12" s="29">
        <f>SUMIFS('Company Capital'!$J:$J,'Company Capital'!$A:$A,$AE$5,'Company Capital'!$D:$D,BA$4)+SUMIFS('Company Capital'!$M:$M,'Company Capital'!$A:$A,$AE$5,'Company Capital'!$D:$D,BA$4)+SUMIFS('Company Capital'!$O:$O,'Company Capital'!$A:$A,$AE$5,'Company Capital'!$D:$D,BA$4)+SUMIFS('Company Capital'!$V:$V,'Company Capital'!$A:$A,$AE$5,'Company Capital'!$D:$D,BA$4)</f>
        <v>0</v>
      </c>
      <c r="BB12" s="29">
        <f>SUMIFS('Company Capital'!$J:$J,'Company Capital'!$A:$A,$AE$5,'Company Capital'!$D:$D,BB$4)+SUMIFS('Company Capital'!$M:$M,'Company Capital'!$A:$A,$AE$5,'Company Capital'!$D:$D,BB$4)+SUMIFS('Company Capital'!$O:$O,'Company Capital'!$A:$A,$AE$5,'Company Capital'!$D:$D,BB$4)+SUMIFS('Company Capital'!$V:$V,'Company Capital'!$A:$A,$AE$5,'Company Capital'!$D:$D,BB$4)</f>
        <v>0</v>
      </c>
      <c r="BC12" s="29">
        <f>SUMIFS('Company Capital'!$J:$J,'Company Capital'!$A:$A,$AE$5,'Company Capital'!$D:$D,BC$4)+SUMIFS('Company Capital'!$M:$M,'Company Capital'!$A:$A,$AE$5,'Company Capital'!$D:$D,BC$4)+SUMIFS('Company Capital'!$O:$O,'Company Capital'!$A:$A,$AE$5,'Company Capital'!$D:$D,BC$4)+SUMIFS('Company Capital'!$V:$V,'Company Capital'!$A:$A,$AE$5,'Company Capital'!$D:$D,BC$4)</f>
        <v>0</v>
      </c>
      <c r="BD12" s="29">
        <f>SUMIFS('Company Capital'!$J:$J,'Company Capital'!$A:$A,$AE$5,'Company Capital'!$D:$D,BD$4)+SUMIFS('Company Capital'!$M:$M,'Company Capital'!$A:$A,$AE$5,'Company Capital'!$D:$D,BD$4)+SUMIFS('Company Capital'!$O:$O,'Company Capital'!$A:$A,$AE$5,'Company Capital'!$D:$D,BD$4)+SUMIFS('Company Capital'!$V:$V,'Company Capital'!$A:$A,$AE$5,'Company Capital'!$D:$D,BD$4)</f>
        <v>0</v>
      </c>
      <c r="BE12" s="29">
        <f>SUMIFS('Company Capital'!$J:$J,'Company Capital'!$A:$A,$AE$5,'Company Capital'!$D:$D,BE$4)+SUMIFS('Company Capital'!$M:$M,'Company Capital'!$A:$A,$AE$5,'Company Capital'!$D:$D,BE$4)+SUMIFS('Company Capital'!$O:$O,'Company Capital'!$A:$A,$AE$5,'Company Capital'!$D:$D,BE$4)+SUMIFS('Company Capital'!$V:$V,'Company Capital'!$A:$A,$AE$5,'Company Capital'!$D:$D,BE$4)</f>
        <v>0</v>
      </c>
      <c r="BF12" s="29">
        <f>SUMIFS('Company Capital'!$J:$J,'Company Capital'!$A:$A,$AE$5,'Company Capital'!$D:$D,BF$4)+SUMIFS('Company Capital'!$M:$M,'Company Capital'!$A:$A,$AE$5,'Company Capital'!$D:$D,BF$4)+SUMIFS('Company Capital'!$O:$O,'Company Capital'!$A:$A,$AE$5,'Company Capital'!$D:$D,BF$4)+SUMIFS('Company Capital'!$V:$V,'Company Capital'!$A:$A,$AE$5,'Company Capital'!$D:$D,BF$4)</f>
        <v>0</v>
      </c>
      <c r="BG12" s="29">
        <f>SUMIFS('Company Capital'!$J:$J,'Company Capital'!$A:$A,$AE$5,'Company Capital'!$D:$D,BG$4)+SUMIFS('Company Capital'!$M:$M,'Company Capital'!$A:$A,$AE$5,'Company Capital'!$D:$D,BG$4)+SUMIFS('Company Capital'!$O:$O,'Company Capital'!$A:$A,$AE$5,'Company Capital'!$D:$D,BG$4)+SUMIFS('Company Capital'!$V:$V,'Company Capital'!$A:$A,$AE$5,'Company Capital'!$D:$D,BG$4)</f>
        <v>0</v>
      </c>
      <c r="BH12" s="29">
        <f>SUMIFS('Company Capital'!$J:$J,'Company Capital'!$A:$A,$AE$5,'Company Capital'!$D:$D,BH$4)+SUMIFS('Company Capital'!$M:$M,'Company Capital'!$A:$A,$AE$5,'Company Capital'!$D:$D,BH$4)+SUMIFS('Company Capital'!$O:$O,'Company Capital'!$A:$A,$AE$5,'Company Capital'!$D:$D,BH$4)+SUMIFS('Company Capital'!$V:$V,'Company Capital'!$A:$A,$AE$5,'Company Capital'!$D:$D,BH$4)</f>
        <v>0</v>
      </c>
      <c r="BI12" s="29">
        <f>SUMIFS('Company Capital'!$J:$J,'Company Capital'!$A:$A,$AE$5,'Company Capital'!$D:$D,BI$4)+SUMIFS('Company Capital'!$M:$M,'Company Capital'!$A:$A,$AE$5,'Company Capital'!$D:$D,BI$4)+SUMIFS('Company Capital'!$O:$O,'Company Capital'!$A:$A,$AE$5,'Company Capital'!$D:$D,BI$4)+SUMIFS('Company Capital'!$V:$V,'Company Capital'!$A:$A,$AE$5,'Company Capital'!$D:$D,BI$4)</f>
        <v>0</v>
      </c>
      <c r="BJ12" s="29">
        <f>SUMIFS('Company Capital'!$J:$J,'Company Capital'!$A:$A,$AE$5,'Company Capital'!$D:$D,BJ$4)+SUMIFS('Company Capital'!$M:$M,'Company Capital'!$A:$A,$AE$5,'Company Capital'!$D:$D,BJ$4)+SUMIFS('Company Capital'!$O:$O,'Company Capital'!$A:$A,$AE$5,'Company Capital'!$D:$D,BJ$4)+SUMIFS('Company Capital'!$V:$V,'Company Capital'!$A:$A,$AE$5,'Company Capital'!$D:$D,BJ$4)</f>
        <v>0</v>
      </c>
    </row>
    <row r="13" spans="2:62" ht="16.5" x14ac:dyDescent="0.5">
      <c r="AE13" t="s">
        <v>140</v>
      </c>
      <c r="AF13" s="29">
        <f>SUM(AF6:AF12)</f>
        <v>0</v>
      </c>
      <c r="AG13" s="29">
        <f>SUM(AG6:AG12)</f>
        <v>0</v>
      </c>
      <c r="AH13" s="29">
        <f t="shared" ref="AH13:AZ13" si="1">SUM(AH6:AH12)</f>
        <v>0</v>
      </c>
      <c r="AI13" s="29">
        <f t="shared" si="1"/>
        <v>0</v>
      </c>
      <c r="AJ13" s="29">
        <f t="shared" si="1"/>
        <v>0</v>
      </c>
      <c r="AK13" s="29">
        <f t="shared" si="1"/>
        <v>0</v>
      </c>
      <c r="AL13" s="29">
        <f t="shared" si="1"/>
        <v>0</v>
      </c>
      <c r="AM13" s="29">
        <f t="shared" si="1"/>
        <v>0</v>
      </c>
      <c r="AN13" s="29">
        <f t="shared" si="1"/>
        <v>0</v>
      </c>
      <c r="AO13" s="29">
        <f t="shared" si="1"/>
        <v>0</v>
      </c>
      <c r="AP13" s="29">
        <f t="shared" si="1"/>
        <v>0</v>
      </c>
      <c r="AQ13" s="29">
        <f t="shared" si="1"/>
        <v>0</v>
      </c>
      <c r="AR13" s="29">
        <f t="shared" si="1"/>
        <v>0</v>
      </c>
      <c r="AS13" s="29">
        <f t="shared" si="1"/>
        <v>0</v>
      </c>
      <c r="AT13" s="29">
        <f t="shared" si="1"/>
        <v>0</v>
      </c>
      <c r="AU13" s="29">
        <f t="shared" si="1"/>
        <v>0</v>
      </c>
      <c r="AV13" s="29">
        <f t="shared" si="1"/>
        <v>0</v>
      </c>
      <c r="AW13" s="29">
        <f t="shared" si="1"/>
        <v>0</v>
      </c>
      <c r="AX13" s="29">
        <f t="shared" si="1"/>
        <v>0</v>
      </c>
      <c r="AY13" s="29">
        <f t="shared" si="1"/>
        <v>0</v>
      </c>
      <c r="AZ13" s="29">
        <f t="shared" si="1"/>
        <v>0</v>
      </c>
      <c r="BA13" s="29">
        <f t="shared" ref="BA13:BJ13" si="2">SUM(BA6:BA12)</f>
        <v>0</v>
      </c>
      <c r="BB13" s="29">
        <f t="shared" si="2"/>
        <v>0</v>
      </c>
      <c r="BC13" s="29">
        <f t="shared" si="2"/>
        <v>0</v>
      </c>
      <c r="BD13" s="29">
        <f t="shared" si="2"/>
        <v>0</v>
      </c>
      <c r="BE13" s="29">
        <f t="shared" si="2"/>
        <v>0</v>
      </c>
      <c r="BF13" s="29">
        <f t="shared" si="2"/>
        <v>0</v>
      </c>
      <c r="BG13" s="29">
        <f t="shared" si="2"/>
        <v>0</v>
      </c>
      <c r="BH13" s="29">
        <f t="shared" si="2"/>
        <v>0</v>
      </c>
      <c r="BI13" s="29">
        <f t="shared" si="2"/>
        <v>0</v>
      </c>
      <c r="BJ13" s="29">
        <f t="shared" si="2"/>
        <v>0</v>
      </c>
    </row>
    <row r="14" spans="2:62" ht="16.5" x14ac:dyDescent="0.5">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row>
    <row r="15" spans="2:62" ht="21" x14ac:dyDescent="0.6">
      <c r="AE15" s="114" t="s">
        <v>336</v>
      </c>
      <c r="AF15" s="45"/>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row>
    <row r="16" spans="2:62" ht="16.5" x14ac:dyDescent="0.5">
      <c r="AE16" s="44" t="s">
        <v>143</v>
      </c>
      <c r="AF16" s="29">
        <f>AG16+NPV(0.0704,AH16:BJ16)</f>
        <v>0</v>
      </c>
      <c r="AG16" s="29">
        <f>SUMIFS('Company Annual'!$N:$N,'Company Annual'!$A:$A,$AE$15,'Company Annual'!$D:$D,AG$4)</f>
        <v>0</v>
      </c>
      <c r="AH16" s="29">
        <f>SUMIFS('Company Annual'!$N:$N,'Company Annual'!$A:$A,$AE$15,'Company Annual'!$D:$D,AH$4)</f>
        <v>0</v>
      </c>
      <c r="AI16" s="29">
        <f>SUMIFS('Company Annual'!$N:$N,'Company Annual'!$A:$A,$AE$15,'Company Annual'!$D:$D,AI$4)</f>
        <v>0</v>
      </c>
      <c r="AJ16" s="29">
        <f>SUMIFS('Company Annual'!$N:$N,'Company Annual'!$A:$A,$AE$15,'Company Annual'!$D:$D,AJ$4)</f>
        <v>0</v>
      </c>
      <c r="AK16" s="29">
        <f>SUMIFS('Company Annual'!$N:$N,'Company Annual'!$A:$A,$AE$15,'Company Annual'!$D:$D,AK$4)</f>
        <v>0</v>
      </c>
      <c r="AL16" s="29">
        <f>SUMIFS('Company Annual'!$N:$N,'Company Annual'!$A:$A,$AE$15,'Company Annual'!$D:$D,AL$4)</f>
        <v>0</v>
      </c>
      <c r="AM16" s="29">
        <f>SUMIFS('Company Annual'!$N:$N,'Company Annual'!$A:$A,$AE$15,'Company Annual'!$D:$D,AM$4)</f>
        <v>0</v>
      </c>
      <c r="AN16" s="29">
        <f>SUMIFS('Company Annual'!$N:$N,'Company Annual'!$A:$A,$AE$15,'Company Annual'!$D:$D,AN$4)</f>
        <v>0</v>
      </c>
      <c r="AO16" s="29">
        <f>SUMIFS('Company Annual'!$N:$N,'Company Annual'!$A:$A,$AE$15,'Company Annual'!$D:$D,AO$4)</f>
        <v>0</v>
      </c>
      <c r="AP16" s="29">
        <f>SUMIFS('Company Annual'!$N:$N,'Company Annual'!$A:$A,$AE$15,'Company Annual'!$D:$D,AP$4)</f>
        <v>0</v>
      </c>
      <c r="AQ16" s="29">
        <f>SUMIFS('Company Annual'!$N:$N,'Company Annual'!$A:$A,$AE$15,'Company Annual'!$D:$D,AQ$4)</f>
        <v>0</v>
      </c>
      <c r="AR16" s="29">
        <f>SUMIFS('Company Annual'!$N:$N,'Company Annual'!$A:$A,$AE$15,'Company Annual'!$D:$D,AR$4)</f>
        <v>0</v>
      </c>
      <c r="AS16" s="29">
        <f>SUMIFS('Company Annual'!$N:$N,'Company Annual'!$A:$A,$AE$15,'Company Annual'!$D:$D,AS$4)</f>
        <v>0</v>
      </c>
      <c r="AT16" s="29">
        <f>SUMIFS('Company Annual'!$N:$N,'Company Annual'!$A:$A,$AE$15,'Company Annual'!$D:$D,AT$4)</f>
        <v>0</v>
      </c>
      <c r="AU16" s="29">
        <f>SUMIFS('Company Annual'!$N:$N,'Company Annual'!$A:$A,$AE$15,'Company Annual'!$D:$D,AU$4)</f>
        <v>0</v>
      </c>
      <c r="AV16" s="29">
        <f>SUMIFS('Company Annual'!$N:$N,'Company Annual'!$A:$A,$AE$15,'Company Annual'!$D:$D,AV$4)</f>
        <v>0</v>
      </c>
      <c r="AW16" s="29">
        <f>SUMIFS('Company Annual'!$N:$N,'Company Annual'!$A:$A,$AE$15,'Company Annual'!$D:$D,AW$4)</f>
        <v>0</v>
      </c>
      <c r="AX16" s="29">
        <f>SUMIFS('Company Annual'!$N:$N,'Company Annual'!$A:$A,$AE$15,'Company Annual'!$D:$D,AX$4)</f>
        <v>0</v>
      </c>
      <c r="AY16" s="29">
        <f>SUMIFS('Company Annual'!$N:$N,'Company Annual'!$A:$A,$AE$15,'Company Annual'!$D:$D,AY$4)</f>
        <v>0</v>
      </c>
      <c r="AZ16" s="29">
        <f>SUMIFS('Company Annual'!$N:$N,'Company Annual'!$A:$A,$AE$15,'Company Annual'!$D:$D,AZ$4)</f>
        <v>0</v>
      </c>
      <c r="BA16" s="29">
        <f>SUMIFS('Company Annual'!$N:$N,'Company Annual'!$A:$A,$AE$15,'Company Annual'!$D:$D,BA$4)</f>
        <v>0</v>
      </c>
      <c r="BB16" s="29">
        <f>SUMIFS('Company Annual'!$N:$N,'Company Annual'!$A:$A,$AE$15,'Company Annual'!$D:$D,BB$4)</f>
        <v>0</v>
      </c>
      <c r="BC16" s="29">
        <f>SUMIFS('Company Annual'!$N:$N,'Company Annual'!$A:$A,$AE$15,'Company Annual'!$D:$D,BC$4)</f>
        <v>0</v>
      </c>
      <c r="BD16" s="29">
        <f>SUMIFS('Company Annual'!$N:$N,'Company Annual'!$A:$A,$AE$15,'Company Annual'!$D:$D,BD$4)</f>
        <v>0</v>
      </c>
      <c r="BE16" s="29">
        <f>SUMIFS('Company Annual'!$N:$N,'Company Annual'!$A:$A,$AE$15,'Company Annual'!$D:$D,BE$4)</f>
        <v>0</v>
      </c>
      <c r="BF16" s="29">
        <f>SUMIFS('Company Annual'!$N:$N,'Company Annual'!$A:$A,$AE$15,'Company Annual'!$D:$D,BF$4)</f>
        <v>0</v>
      </c>
      <c r="BG16" s="29">
        <f>SUMIFS('Company Annual'!$N:$N,'Company Annual'!$A:$A,$AE$15,'Company Annual'!$D:$D,BG$4)</f>
        <v>0</v>
      </c>
      <c r="BH16" s="29">
        <f>SUMIFS('Company Annual'!$N:$N,'Company Annual'!$A:$A,$AE$15,'Company Annual'!$D:$D,BH$4)</f>
        <v>0</v>
      </c>
      <c r="BI16" s="29">
        <f>SUMIFS('Company Annual'!$N:$N,'Company Annual'!$A:$A,$AE$15,'Company Annual'!$D:$D,BI$4)</f>
        <v>0</v>
      </c>
      <c r="BJ16" s="29">
        <f>SUMIFS('Company Annual'!$N:$N,'Company Annual'!$A:$A,$AE$15,'Company Annual'!$D:$D,BJ$4)</f>
        <v>0</v>
      </c>
    </row>
    <row r="17" spans="2:62" ht="16.5" x14ac:dyDescent="0.5">
      <c r="AE17" s="44" t="s">
        <v>161</v>
      </c>
      <c r="AF17" s="29">
        <f t="shared" ref="AF17:AF22" si="3">AG17+NPV(0.0704,AH17:BJ17)</f>
        <v>0</v>
      </c>
      <c r="AG17" s="29">
        <f>SUMIFS('Company Annual'!$R:$R,'Company Annual'!$A:$A,$AE$15,'Company Annual'!$D:$D,AG$4)</f>
        <v>0</v>
      </c>
      <c r="AH17" s="29">
        <f>SUMIFS('Company Annual'!$R:$R,'Company Annual'!$A:$A,$AE$15,'Company Annual'!$D:$D,AH$4)</f>
        <v>0</v>
      </c>
      <c r="AI17" s="29">
        <f>SUMIFS('Company Annual'!$R:$R,'Company Annual'!$A:$A,$AE$15,'Company Annual'!$D:$D,AI$4)</f>
        <v>0</v>
      </c>
      <c r="AJ17" s="29">
        <f>SUMIFS('Company Annual'!$R:$R,'Company Annual'!$A:$A,$AE$15,'Company Annual'!$D:$D,AJ$4)</f>
        <v>0</v>
      </c>
      <c r="AK17" s="29">
        <f>SUMIFS('Company Annual'!$R:$R,'Company Annual'!$A:$A,$AE$15,'Company Annual'!$D:$D,AK$4)</f>
        <v>0</v>
      </c>
      <c r="AL17" s="29">
        <f>SUMIFS('Company Annual'!$R:$R,'Company Annual'!$A:$A,$AE$15,'Company Annual'!$D:$D,AL$4)</f>
        <v>0</v>
      </c>
      <c r="AM17" s="29">
        <f>SUMIFS('Company Annual'!$R:$R,'Company Annual'!$A:$A,$AE$15,'Company Annual'!$D:$D,AM$4)</f>
        <v>0</v>
      </c>
      <c r="AN17" s="29">
        <f>SUMIFS('Company Annual'!$R:$R,'Company Annual'!$A:$A,$AE$15,'Company Annual'!$D:$D,AN$4)</f>
        <v>0</v>
      </c>
      <c r="AO17" s="29">
        <f>SUMIFS('Company Annual'!$R:$R,'Company Annual'!$A:$A,$AE$15,'Company Annual'!$D:$D,AO$4)</f>
        <v>0</v>
      </c>
      <c r="AP17" s="29">
        <f>SUMIFS('Company Annual'!$R:$R,'Company Annual'!$A:$A,$AE$15,'Company Annual'!$D:$D,AP$4)</f>
        <v>0</v>
      </c>
      <c r="AQ17" s="29">
        <f>SUMIFS('Company Annual'!$R:$R,'Company Annual'!$A:$A,$AE$15,'Company Annual'!$D:$D,AQ$4)</f>
        <v>0</v>
      </c>
      <c r="AR17" s="29">
        <f>SUMIFS('Company Annual'!$R:$R,'Company Annual'!$A:$A,$AE$15,'Company Annual'!$D:$D,AR$4)</f>
        <v>0</v>
      </c>
      <c r="AS17" s="29">
        <f>SUMIFS('Company Annual'!$R:$R,'Company Annual'!$A:$A,$AE$15,'Company Annual'!$D:$D,AS$4)</f>
        <v>0</v>
      </c>
      <c r="AT17" s="29">
        <f>SUMIFS('Company Annual'!$R:$R,'Company Annual'!$A:$A,$AE$15,'Company Annual'!$D:$D,AT$4)</f>
        <v>0</v>
      </c>
      <c r="AU17" s="29">
        <f>SUMIFS('Company Annual'!$R:$R,'Company Annual'!$A:$A,$AE$15,'Company Annual'!$D:$D,AU$4)</f>
        <v>0</v>
      </c>
      <c r="AV17" s="29">
        <f>SUMIFS('Company Annual'!$R:$R,'Company Annual'!$A:$A,$AE$15,'Company Annual'!$D:$D,AV$4)</f>
        <v>0</v>
      </c>
      <c r="AW17" s="29">
        <f>SUMIFS('Company Annual'!$R:$R,'Company Annual'!$A:$A,$AE$15,'Company Annual'!$D:$D,AW$4)</f>
        <v>0</v>
      </c>
      <c r="AX17" s="29">
        <f>SUMIFS('Company Annual'!$R:$R,'Company Annual'!$A:$A,$AE$15,'Company Annual'!$D:$D,AX$4)</f>
        <v>0</v>
      </c>
      <c r="AY17" s="29">
        <f>SUMIFS('Company Annual'!$R:$R,'Company Annual'!$A:$A,$AE$15,'Company Annual'!$D:$D,AY$4)</f>
        <v>0</v>
      </c>
      <c r="AZ17" s="29">
        <f>SUMIFS('Company Annual'!$R:$R,'Company Annual'!$A:$A,$AE$15,'Company Annual'!$D:$D,AZ$4)</f>
        <v>0</v>
      </c>
      <c r="BA17" s="29">
        <f>SUMIFS('Company Annual'!$R:$R,'Company Annual'!$A:$A,$AE$15,'Company Annual'!$D:$D,BA$4)</f>
        <v>0</v>
      </c>
      <c r="BB17" s="29">
        <f>SUMIFS('Company Annual'!$R:$R,'Company Annual'!$A:$A,$AE$15,'Company Annual'!$D:$D,BB$4)</f>
        <v>0</v>
      </c>
      <c r="BC17" s="29">
        <f>SUMIFS('Company Annual'!$R:$R,'Company Annual'!$A:$A,$AE$15,'Company Annual'!$D:$D,BC$4)</f>
        <v>0</v>
      </c>
      <c r="BD17" s="29">
        <f>SUMIFS('Company Annual'!$R:$R,'Company Annual'!$A:$A,$AE$15,'Company Annual'!$D:$D,BD$4)</f>
        <v>0</v>
      </c>
      <c r="BE17" s="29">
        <f>SUMIFS('Company Annual'!$R:$R,'Company Annual'!$A:$A,$AE$15,'Company Annual'!$D:$D,BE$4)</f>
        <v>0</v>
      </c>
      <c r="BF17" s="29">
        <f>SUMIFS('Company Annual'!$R:$R,'Company Annual'!$A:$A,$AE$15,'Company Annual'!$D:$D,BF$4)</f>
        <v>0</v>
      </c>
      <c r="BG17" s="29">
        <f>SUMIFS('Company Annual'!$R:$R,'Company Annual'!$A:$A,$AE$15,'Company Annual'!$D:$D,BG$4)</f>
        <v>0</v>
      </c>
      <c r="BH17" s="29">
        <f>SUMIFS('Company Annual'!$R:$R,'Company Annual'!$A:$A,$AE$15,'Company Annual'!$D:$D,BH$4)</f>
        <v>0</v>
      </c>
      <c r="BI17" s="29">
        <f>SUMIFS('Company Annual'!$R:$R,'Company Annual'!$A:$A,$AE$15,'Company Annual'!$D:$D,BI$4)</f>
        <v>0</v>
      </c>
      <c r="BJ17" s="29">
        <f>SUMIFS('Company Annual'!$R:$R,'Company Annual'!$A:$A,$AE$15,'Company Annual'!$D:$D,BJ$4)</f>
        <v>0</v>
      </c>
    </row>
    <row r="18" spans="2:62" ht="16.5" x14ac:dyDescent="0.5">
      <c r="B18" t="str">
        <f>AE15</f>
        <v>WPCO Retire 2028 - CO2 Price</v>
      </c>
      <c r="AE18" s="44" t="s">
        <v>144</v>
      </c>
      <c r="AF18" s="29">
        <f t="shared" si="3"/>
        <v>0</v>
      </c>
      <c r="AG18" s="29">
        <f>SUMIFS('Company Annual'!$Q:$Q,'Company Annual'!$A:$A,$AE$15,'Company Annual'!$D:$D,AG$4)</f>
        <v>0</v>
      </c>
      <c r="AH18" s="29">
        <f>SUMIFS('Company Annual'!$Q:$Q,'Company Annual'!$A:$A,$AE$15,'Company Annual'!$D:$D,AH$4)</f>
        <v>0</v>
      </c>
      <c r="AI18" s="29">
        <f>SUMIFS('Company Annual'!$Q:$Q,'Company Annual'!$A:$A,$AE$15,'Company Annual'!$D:$D,AI$4)</f>
        <v>0</v>
      </c>
      <c r="AJ18" s="29">
        <f>SUMIFS('Company Annual'!$Q:$Q,'Company Annual'!$A:$A,$AE$15,'Company Annual'!$D:$D,AJ$4)</f>
        <v>0</v>
      </c>
      <c r="AK18" s="29">
        <f>SUMIFS('Company Annual'!$Q:$Q,'Company Annual'!$A:$A,$AE$15,'Company Annual'!$D:$D,AK$4)</f>
        <v>0</v>
      </c>
      <c r="AL18" s="29">
        <f>SUMIFS('Company Annual'!$Q:$Q,'Company Annual'!$A:$A,$AE$15,'Company Annual'!$D:$D,AL$4)</f>
        <v>0</v>
      </c>
      <c r="AM18" s="29">
        <f>SUMIFS('Company Annual'!$Q:$Q,'Company Annual'!$A:$A,$AE$15,'Company Annual'!$D:$D,AM$4)</f>
        <v>0</v>
      </c>
      <c r="AN18" s="29">
        <f>SUMIFS('Company Annual'!$Q:$Q,'Company Annual'!$A:$A,$AE$15,'Company Annual'!$D:$D,AN$4)</f>
        <v>0</v>
      </c>
      <c r="AO18" s="29">
        <f>SUMIFS('Company Annual'!$Q:$Q,'Company Annual'!$A:$A,$AE$15,'Company Annual'!$D:$D,AO$4)</f>
        <v>0</v>
      </c>
      <c r="AP18" s="29">
        <f>SUMIFS('Company Annual'!$Q:$Q,'Company Annual'!$A:$A,$AE$15,'Company Annual'!$D:$D,AP$4)</f>
        <v>0</v>
      </c>
      <c r="AQ18" s="29">
        <f>SUMIFS('Company Annual'!$Q:$Q,'Company Annual'!$A:$A,$AE$15,'Company Annual'!$D:$D,AQ$4)</f>
        <v>0</v>
      </c>
      <c r="AR18" s="29">
        <f>SUMIFS('Company Annual'!$Q:$Q,'Company Annual'!$A:$A,$AE$15,'Company Annual'!$D:$D,AR$4)</f>
        <v>0</v>
      </c>
      <c r="AS18" s="29">
        <f>SUMIFS('Company Annual'!$Q:$Q,'Company Annual'!$A:$A,$AE$15,'Company Annual'!$D:$D,AS$4)</f>
        <v>0</v>
      </c>
      <c r="AT18" s="29">
        <f>SUMIFS('Company Annual'!$Q:$Q,'Company Annual'!$A:$A,$AE$15,'Company Annual'!$D:$D,AT$4)</f>
        <v>0</v>
      </c>
      <c r="AU18" s="29">
        <f>SUMIFS('Company Annual'!$Q:$Q,'Company Annual'!$A:$A,$AE$15,'Company Annual'!$D:$D,AU$4)</f>
        <v>0</v>
      </c>
      <c r="AV18" s="29">
        <f>SUMIFS('Company Annual'!$Q:$Q,'Company Annual'!$A:$A,$AE$15,'Company Annual'!$D:$D,AV$4)</f>
        <v>0</v>
      </c>
      <c r="AW18" s="29">
        <f>SUMIFS('Company Annual'!$Q:$Q,'Company Annual'!$A:$A,$AE$15,'Company Annual'!$D:$D,AW$4)</f>
        <v>0</v>
      </c>
      <c r="AX18" s="29">
        <f>SUMIFS('Company Annual'!$Q:$Q,'Company Annual'!$A:$A,$AE$15,'Company Annual'!$D:$D,AX$4)</f>
        <v>0</v>
      </c>
      <c r="AY18" s="29">
        <f>SUMIFS('Company Annual'!$Q:$Q,'Company Annual'!$A:$A,$AE$15,'Company Annual'!$D:$D,AY$4)</f>
        <v>0</v>
      </c>
      <c r="AZ18" s="29">
        <f>SUMIFS('Company Annual'!$Q:$Q,'Company Annual'!$A:$A,$AE$15,'Company Annual'!$D:$D,AZ$4)</f>
        <v>0</v>
      </c>
      <c r="BA18" s="29">
        <f>SUMIFS('Company Annual'!$Q:$Q,'Company Annual'!$A:$A,$AE$15,'Company Annual'!$D:$D,BA$4)</f>
        <v>0</v>
      </c>
      <c r="BB18" s="29">
        <f>SUMIFS('Company Annual'!$Q:$Q,'Company Annual'!$A:$A,$AE$15,'Company Annual'!$D:$D,BB$4)</f>
        <v>0</v>
      </c>
      <c r="BC18" s="29">
        <f>SUMIFS('Company Annual'!$Q:$Q,'Company Annual'!$A:$A,$AE$15,'Company Annual'!$D:$D,BC$4)</f>
        <v>0</v>
      </c>
      <c r="BD18" s="29">
        <f>SUMIFS('Company Annual'!$Q:$Q,'Company Annual'!$A:$A,$AE$15,'Company Annual'!$D:$D,BD$4)</f>
        <v>0</v>
      </c>
      <c r="BE18" s="29">
        <f>SUMIFS('Company Annual'!$Q:$Q,'Company Annual'!$A:$A,$AE$15,'Company Annual'!$D:$D,BE$4)</f>
        <v>0</v>
      </c>
      <c r="BF18" s="29">
        <f>SUMIFS('Company Annual'!$Q:$Q,'Company Annual'!$A:$A,$AE$15,'Company Annual'!$D:$D,BF$4)</f>
        <v>0</v>
      </c>
      <c r="BG18" s="29">
        <f>SUMIFS('Company Annual'!$Q:$Q,'Company Annual'!$A:$A,$AE$15,'Company Annual'!$D:$D,BG$4)</f>
        <v>0</v>
      </c>
      <c r="BH18" s="29">
        <f>SUMIFS('Company Annual'!$Q:$Q,'Company Annual'!$A:$A,$AE$15,'Company Annual'!$D:$D,BH$4)</f>
        <v>0</v>
      </c>
      <c r="BI18" s="29">
        <f>SUMIFS('Company Annual'!$Q:$Q,'Company Annual'!$A:$A,$AE$15,'Company Annual'!$D:$D,BI$4)</f>
        <v>0</v>
      </c>
      <c r="BJ18" s="29">
        <f>SUMIFS('Company Annual'!$Q:$Q,'Company Annual'!$A:$A,$AE$15,'Company Annual'!$D:$D,BJ$4)</f>
        <v>0</v>
      </c>
    </row>
    <row r="19" spans="2:62" ht="16.5" x14ac:dyDescent="0.5">
      <c r="AE19" s="44" t="s">
        <v>181</v>
      </c>
      <c r="AF19" s="29">
        <f t="shared" si="3"/>
        <v>0</v>
      </c>
      <c r="AG19" s="29">
        <f>SUMIFS('Company Annual'!$O:$O,'Company Annual'!$D:$D,AG$4,'Company Annual'!$A:$A,$AE$15)</f>
        <v>0</v>
      </c>
      <c r="AH19" s="29">
        <f>SUMIFS('Company Annual'!$O:$O,'Company Annual'!$D:$D,AH$4,'Company Annual'!$A:$A,$AE$15)</f>
        <v>0</v>
      </c>
      <c r="AI19" s="29">
        <f>SUMIFS('Company Annual'!$O:$O,'Company Annual'!$D:$D,AI$4,'Company Annual'!$A:$A,$AE$15)</f>
        <v>0</v>
      </c>
      <c r="AJ19" s="29">
        <f>SUMIFS('Company Annual'!$O:$O,'Company Annual'!$D:$D,AJ$4,'Company Annual'!$A:$A,$AE$15)</f>
        <v>0</v>
      </c>
      <c r="AK19" s="29">
        <f>SUMIFS('Company Annual'!$O:$O,'Company Annual'!$D:$D,AK$4,'Company Annual'!$A:$A,$AE$15)</f>
        <v>0</v>
      </c>
      <c r="AL19" s="29">
        <f>SUMIFS('Company Annual'!$O:$O,'Company Annual'!$D:$D,AL$4,'Company Annual'!$A:$A,$AE$15)</f>
        <v>0</v>
      </c>
      <c r="AM19" s="29">
        <f>SUMIFS('Company Annual'!$O:$O,'Company Annual'!$D:$D,AM$4,'Company Annual'!$A:$A,$AE$15)</f>
        <v>0</v>
      </c>
      <c r="AN19" s="29">
        <f>SUMIFS('Company Annual'!$O:$O,'Company Annual'!$D:$D,AN$4,'Company Annual'!$A:$A,$AE$15)</f>
        <v>0</v>
      </c>
      <c r="AO19" s="29">
        <f>SUMIFS('Company Annual'!$O:$O,'Company Annual'!$D:$D,AO$4,'Company Annual'!$A:$A,$AE$15)</f>
        <v>0</v>
      </c>
      <c r="AP19" s="29">
        <f>SUMIFS('Company Annual'!$O:$O,'Company Annual'!$D:$D,AP$4,'Company Annual'!$A:$A,$AE$15)</f>
        <v>0</v>
      </c>
      <c r="AQ19" s="29">
        <f>SUMIFS('Company Annual'!$O:$O,'Company Annual'!$D:$D,AQ$4,'Company Annual'!$A:$A,$AE$15)</f>
        <v>0</v>
      </c>
      <c r="AR19" s="29">
        <f>SUMIFS('Company Annual'!$O:$O,'Company Annual'!$D:$D,AR$4,'Company Annual'!$A:$A,$AE$15)</f>
        <v>0</v>
      </c>
      <c r="AS19" s="29">
        <f>SUMIFS('Company Annual'!$O:$O,'Company Annual'!$D:$D,AS$4,'Company Annual'!$A:$A,$AE$15)</f>
        <v>0</v>
      </c>
      <c r="AT19" s="29">
        <f>SUMIFS('Company Annual'!$O:$O,'Company Annual'!$D:$D,AT$4,'Company Annual'!$A:$A,$AE$15)</f>
        <v>0</v>
      </c>
      <c r="AU19" s="29">
        <f>SUMIFS('Company Annual'!$O:$O,'Company Annual'!$D:$D,AU$4,'Company Annual'!$A:$A,$AE$15)</f>
        <v>0</v>
      </c>
      <c r="AV19" s="29">
        <f>SUMIFS('Company Annual'!$O:$O,'Company Annual'!$D:$D,AV$4,'Company Annual'!$A:$A,$AE$15)</f>
        <v>0</v>
      </c>
      <c r="AW19" s="29">
        <f>SUMIFS('Company Annual'!$O:$O,'Company Annual'!$D:$D,AW$4,'Company Annual'!$A:$A,$AE$15)</f>
        <v>0</v>
      </c>
      <c r="AX19" s="29">
        <f>SUMIFS('Company Annual'!$O:$O,'Company Annual'!$D:$D,AX$4,'Company Annual'!$A:$A,$AE$15)</f>
        <v>0</v>
      </c>
      <c r="AY19" s="29">
        <f>SUMIFS('Company Annual'!$O:$O,'Company Annual'!$D:$D,AY$4,'Company Annual'!$A:$A,$AE$15)</f>
        <v>0</v>
      </c>
      <c r="AZ19" s="29">
        <f>SUMIFS('Company Annual'!$O:$O,'Company Annual'!$D:$D,AZ$4,'Company Annual'!$A:$A,$AE$15)</f>
        <v>0</v>
      </c>
      <c r="BA19" s="29">
        <f>SUMIFS('Company Annual'!$O:$O,'Company Annual'!$D:$D,BA$4,'Company Annual'!$A:$A,$AE$15)</f>
        <v>0</v>
      </c>
      <c r="BB19" s="29">
        <f>SUMIFS('Company Annual'!$O:$O,'Company Annual'!$D:$D,BB$4,'Company Annual'!$A:$A,$AE$15)</f>
        <v>0</v>
      </c>
      <c r="BC19" s="29">
        <f>SUMIFS('Company Annual'!$O:$O,'Company Annual'!$D:$D,BC$4,'Company Annual'!$A:$A,$AE$15)</f>
        <v>0</v>
      </c>
      <c r="BD19" s="29">
        <f>SUMIFS('Company Annual'!$O:$O,'Company Annual'!$D:$D,BD$4,'Company Annual'!$A:$A,$AE$15)</f>
        <v>0</v>
      </c>
      <c r="BE19" s="29">
        <f>SUMIFS('Company Annual'!$O:$O,'Company Annual'!$D:$D,BE$4,'Company Annual'!$A:$A,$AE$15)</f>
        <v>0</v>
      </c>
      <c r="BF19" s="29">
        <f>SUMIFS('Company Annual'!$O:$O,'Company Annual'!$D:$D,BF$4,'Company Annual'!$A:$A,$AE$15)</f>
        <v>0</v>
      </c>
      <c r="BG19" s="29">
        <f>SUMIFS('Company Annual'!$O:$O,'Company Annual'!$D:$D,BG$4,'Company Annual'!$A:$A,$AE$15)</f>
        <v>0</v>
      </c>
      <c r="BH19" s="29">
        <f>SUMIFS('Company Annual'!$O:$O,'Company Annual'!$D:$D,BH$4,'Company Annual'!$A:$A,$AE$15)</f>
        <v>0</v>
      </c>
      <c r="BI19" s="29">
        <f>SUMIFS('Company Annual'!$O:$O,'Company Annual'!$D:$D,BI$4,'Company Annual'!$A:$A,$AE$15)</f>
        <v>0</v>
      </c>
      <c r="BJ19" s="29">
        <f>SUMIFS('Company Annual'!$O:$O,'Company Annual'!$D:$D,BJ$4,'Company Annual'!$A:$A,$AE$15)</f>
        <v>0</v>
      </c>
    </row>
    <row r="20" spans="2:62" ht="16.5" x14ac:dyDescent="0.5">
      <c r="AE20" s="44" t="s">
        <v>182</v>
      </c>
      <c r="AF20" s="29">
        <f t="shared" si="3"/>
        <v>0</v>
      </c>
      <c r="AG20" s="29">
        <f>SUMIFS('Company Annual'!$Y:$Y,'Company Annual'!$A:$A,$AE$15,'Company Annual'!$D:$D,AG$4)-SUMIFS('Company Annual'!$X:$X,'Company Annual'!$A:$A,$AE$15,'Company Annual'!$D:$D,AG$4)</f>
        <v>0</v>
      </c>
      <c r="AH20" s="29">
        <f>SUMIFS('Company Annual'!$Y:$Y,'Company Annual'!$A:$A,$AE$15,'Company Annual'!$D:$D,AH$4)-SUMIFS('Company Annual'!$X:$X,'Company Annual'!$A:$A,$AE$15,'Company Annual'!$D:$D,AH$4)</f>
        <v>0</v>
      </c>
      <c r="AI20" s="29">
        <f>SUMIFS('Company Annual'!$Y:$Y,'Company Annual'!$A:$A,$AE$15,'Company Annual'!$D:$D,AI$4)-SUMIFS('Company Annual'!$X:$X,'Company Annual'!$A:$A,$AE$15,'Company Annual'!$D:$D,AI$4)</f>
        <v>0</v>
      </c>
      <c r="AJ20" s="29">
        <f>SUMIFS('Company Annual'!$Y:$Y,'Company Annual'!$A:$A,$AE$15,'Company Annual'!$D:$D,AJ$4)-SUMIFS('Company Annual'!$X:$X,'Company Annual'!$A:$A,$AE$15,'Company Annual'!$D:$D,AJ$4)</f>
        <v>0</v>
      </c>
      <c r="AK20" s="29">
        <f>SUMIFS('Company Annual'!$Y:$Y,'Company Annual'!$A:$A,$AE$15,'Company Annual'!$D:$D,AK$4)-SUMIFS('Company Annual'!$X:$X,'Company Annual'!$A:$A,$AE$15,'Company Annual'!$D:$D,AK$4)</f>
        <v>0</v>
      </c>
      <c r="AL20" s="29">
        <f>SUMIFS('Company Annual'!$Y:$Y,'Company Annual'!$A:$A,$AE$15,'Company Annual'!$D:$D,AL$4)-SUMIFS('Company Annual'!$X:$X,'Company Annual'!$A:$A,$AE$15,'Company Annual'!$D:$D,AL$4)</f>
        <v>0</v>
      </c>
      <c r="AM20" s="29">
        <f>SUMIFS('Company Annual'!$Y:$Y,'Company Annual'!$A:$A,$AE$15,'Company Annual'!$D:$D,AM$4)-SUMIFS('Company Annual'!$X:$X,'Company Annual'!$A:$A,$AE$15,'Company Annual'!$D:$D,AM$4)</f>
        <v>0</v>
      </c>
      <c r="AN20" s="29">
        <f>SUMIFS('Company Annual'!$Y:$Y,'Company Annual'!$A:$A,$AE$15,'Company Annual'!$D:$D,AN$4)-SUMIFS('Company Annual'!$X:$X,'Company Annual'!$A:$A,$AE$15,'Company Annual'!$D:$D,AN$4)</f>
        <v>0</v>
      </c>
      <c r="AO20" s="29">
        <f>SUMIFS('Company Annual'!$Y:$Y,'Company Annual'!$A:$A,$AE$15,'Company Annual'!$D:$D,AO$4)-SUMIFS('Company Annual'!$X:$X,'Company Annual'!$A:$A,$AE$15,'Company Annual'!$D:$D,AO$4)</f>
        <v>0</v>
      </c>
      <c r="AP20" s="29">
        <f>SUMIFS('Company Annual'!$Y:$Y,'Company Annual'!$A:$A,$AE$15,'Company Annual'!$D:$D,AP$4)-SUMIFS('Company Annual'!$X:$X,'Company Annual'!$A:$A,$AE$15,'Company Annual'!$D:$D,AP$4)</f>
        <v>0</v>
      </c>
      <c r="AQ20" s="29">
        <f>SUMIFS('Company Annual'!$Y:$Y,'Company Annual'!$A:$A,$AE$15,'Company Annual'!$D:$D,AQ$4)-SUMIFS('Company Annual'!$X:$X,'Company Annual'!$A:$A,$AE$15,'Company Annual'!$D:$D,AQ$4)</f>
        <v>0</v>
      </c>
      <c r="AR20" s="29">
        <f>SUMIFS('Company Annual'!$Y:$Y,'Company Annual'!$A:$A,$AE$15,'Company Annual'!$D:$D,AR$4)-SUMIFS('Company Annual'!$X:$X,'Company Annual'!$A:$A,$AE$15,'Company Annual'!$D:$D,AR$4)</f>
        <v>0</v>
      </c>
      <c r="AS20" s="29">
        <f>SUMIFS('Company Annual'!$Y:$Y,'Company Annual'!$A:$A,$AE$15,'Company Annual'!$D:$D,AS$4)-SUMIFS('Company Annual'!$X:$X,'Company Annual'!$A:$A,$AE$15,'Company Annual'!$D:$D,AS$4)</f>
        <v>0</v>
      </c>
      <c r="AT20" s="29">
        <f>SUMIFS('Company Annual'!$Y:$Y,'Company Annual'!$A:$A,$AE$15,'Company Annual'!$D:$D,AT$4)-SUMIFS('Company Annual'!$X:$X,'Company Annual'!$A:$A,$AE$15,'Company Annual'!$D:$D,AT$4)</f>
        <v>0</v>
      </c>
      <c r="AU20" s="29">
        <f>SUMIFS('Company Annual'!$Y:$Y,'Company Annual'!$A:$A,$AE$15,'Company Annual'!$D:$D,AU$4)-SUMIFS('Company Annual'!$X:$X,'Company Annual'!$A:$A,$AE$15,'Company Annual'!$D:$D,AU$4)</f>
        <v>0</v>
      </c>
      <c r="AV20" s="29">
        <f>SUMIFS('Company Annual'!$Y:$Y,'Company Annual'!$A:$A,$AE$15,'Company Annual'!$D:$D,AV$4)-SUMIFS('Company Annual'!$X:$X,'Company Annual'!$A:$A,$AE$15,'Company Annual'!$D:$D,AV$4)</f>
        <v>0</v>
      </c>
      <c r="AW20" s="29">
        <f>SUMIFS('Company Annual'!$Y:$Y,'Company Annual'!$A:$A,$AE$15,'Company Annual'!$D:$D,AW$4)-SUMIFS('Company Annual'!$X:$X,'Company Annual'!$A:$A,$AE$15,'Company Annual'!$D:$D,AW$4)</f>
        <v>0</v>
      </c>
      <c r="AX20" s="29">
        <f>SUMIFS('Company Annual'!$Y:$Y,'Company Annual'!$A:$A,$AE$15,'Company Annual'!$D:$D,AX$4)-SUMIFS('Company Annual'!$X:$X,'Company Annual'!$A:$A,$AE$15,'Company Annual'!$D:$D,AX$4)</f>
        <v>0</v>
      </c>
      <c r="AY20" s="29">
        <f>SUMIFS('Company Annual'!$Y:$Y,'Company Annual'!$A:$A,$AE$15,'Company Annual'!$D:$D,AY$4)-SUMIFS('Company Annual'!$X:$X,'Company Annual'!$A:$A,$AE$15,'Company Annual'!$D:$D,AY$4)</f>
        <v>0</v>
      </c>
      <c r="AZ20" s="29">
        <f>SUMIFS('Company Annual'!$Y:$Y,'Company Annual'!$A:$A,$AE$15,'Company Annual'!$D:$D,AZ$4)-SUMIFS('Company Annual'!$X:$X,'Company Annual'!$A:$A,$AE$15,'Company Annual'!$D:$D,AZ$4)</f>
        <v>0</v>
      </c>
      <c r="BA20" s="29">
        <f>SUMIFS('Company Annual'!$Y:$Y,'Company Annual'!$A:$A,$AE$15,'Company Annual'!$D:$D,BA$4)-SUMIFS('Company Annual'!$X:$X,'Company Annual'!$A:$A,$AE$15,'Company Annual'!$D:$D,BA$4)</f>
        <v>0</v>
      </c>
      <c r="BB20" s="29">
        <f>SUMIFS('Company Annual'!$Y:$Y,'Company Annual'!$A:$A,$AE$15,'Company Annual'!$D:$D,BB$4)-SUMIFS('Company Annual'!$X:$X,'Company Annual'!$A:$A,$AE$15,'Company Annual'!$D:$D,BB$4)</f>
        <v>0</v>
      </c>
      <c r="BC20" s="29">
        <f>SUMIFS('Company Annual'!$Y:$Y,'Company Annual'!$A:$A,$AE$15,'Company Annual'!$D:$D,BC$4)-SUMIFS('Company Annual'!$X:$X,'Company Annual'!$A:$A,$AE$15,'Company Annual'!$D:$D,BC$4)</f>
        <v>0</v>
      </c>
      <c r="BD20" s="29">
        <f>SUMIFS('Company Annual'!$Y:$Y,'Company Annual'!$A:$A,$AE$15,'Company Annual'!$D:$D,BD$4)-SUMIFS('Company Annual'!$X:$X,'Company Annual'!$A:$A,$AE$15,'Company Annual'!$D:$D,BD$4)</f>
        <v>0</v>
      </c>
      <c r="BE20" s="29">
        <f>SUMIFS('Company Annual'!$Y:$Y,'Company Annual'!$A:$A,$AE$15,'Company Annual'!$D:$D,BE$4)-SUMIFS('Company Annual'!$X:$X,'Company Annual'!$A:$A,$AE$15,'Company Annual'!$D:$D,BE$4)</f>
        <v>0</v>
      </c>
      <c r="BF20" s="29">
        <f>SUMIFS('Company Annual'!$Y:$Y,'Company Annual'!$A:$A,$AE$15,'Company Annual'!$D:$D,BF$4)-SUMIFS('Company Annual'!$X:$X,'Company Annual'!$A:$A,$AE$15,'Company Annual'!$D:$D,BF$4)</f>
        <v>0</v>
      </c>
      <c r="BG20" s="29">
        <f>SUMIFS('Company Annual'!$Y:$Y,'Company Annual'!$A:$A,$AE$15,'Company Annual'!$D:$D,BG$4)-SUMIFS('Company Annual'!$X:$X,'Company Annual'!$A:$A,$AE$15,'Company Annual'!$D:$D,BG$4)</f>
        <v>0</v>
      </c>
      <c r="BH20" s="29">
        <f>SUMIFS('Company Annual'!$Y:$Y,'Company Annual'!$A:$A,$AE$15,'Company Annual'!$D:$D,BH$4)-SUMIFS('Company Annual'!$X:$X,'Company Annual'!$A:$A,$AE$15,'Company Annual'!$D:$D,BH$4)</f>
        <v>0</v>
      </c>
      <c r="BI20" s="29">
        <f>SUMIFS('Company Annual'!$Y:$Y,'Company Annual'!$A:$A,$AE$15,'Company Annual'!$D:$D,BI$4)-SUMIFS('Company Annual'!$X:$X,'Company Annual'!$A:$A,$AE$15,'Company Annual'!$D:$D,BI$4)</f>
        <v>0</v>
      </c>
      <c r="BJ20" s="29">
        <f>SUMIFS('Company Annual'!$Y:$Y,'Company Annual'!$A:$A,$AE$15,'Company Annual'!$D:$D,BJ$4)-SUMIFS('Company Annual'!$X:$X,'Company Annual'!$A:$A,$AE$15,'Company Annual'!$D:$D,BJ$4)</f>
        <v>0</v>
      </c>
    </row>
    <row r="21" spans="2:62" ht="16.5" x14ac:dyDescent="0.5">
      <c r="AE21" s="44" t="s">
        <v>183</v>
      </c>
      <c r="AF21" s="29">
        <f t="shared" si="3"/>
        <v>0</v>
      </c>
      <c r="AG21" s="29">
        <f>SUMIFS('Company Annual'!$P:$P,'Company Annual'!$A:$A,$AE$15,'Company Annual'!$D:$D,AG$4)</f>
        <v>0</v>
      </c>
      <c r="AH21" s="29">
        <f>SUMIFS('Company Annual'!$P:$P,'Company Annual'!$A:$A,$AE$15,'Company Annual'!$D:$D,AH$4)</f>
        <v>0</v>
      </c>
      <c r="AI21" s="29">
        <f>SUMIFS('Company Annual'!$P:$P,'Company Annual'!$A:$A,$AE$15,'Company Annual'!$D:$D,AI$4)</f>
        <v>0</v>
      </c>
      <c r="AJ21" s="29">
        <f>SUMIFS('Company Annual'!$P:$P,'Company Annual'!$A:$A,$AE$15,'Company Annual'!$D:$D,AJ$4)</f>
        <v>0</v>
      </c>
      <c r="AK21" s="29">
        <f>SUMIFS('Company Annual'!$P:$P,'Company Annual'!$A:$A,$AE$15,'Company Annual'!$D:$D,AK$4)</f>
        <v>0</v>
      </c>
      <c r="AL21" s="29">
        <f>SUMIFS('Company Annual'!$P:$P,'Company Annual'!$A:$A,$AE$15,'Company Annual'!$D:$D,AL$4)</f>
        <v>0</v>
      </c>
      <c r="AM21" s="29">
        <f>SUMIFS('Company Annual'!$P:$P,'Company Annual'!$A:$A,$AE$15,'Company Annual'!$D:$D,AM$4)</f>
        <v>0</v>
      </c>
      <c r="AN21" s="29">
        <f>SUMIFS('Company Annual'!$P:$P,'Company Annual'!$A:$A,$AE$15,'Company Annual'!$D:$D,AN$4)</f>
        <v>0</v>
      </c>
      <c r="AO21" s="29">
        <f>SUMIFS('Company Annual'!$P:$P,'Company Annual'!$A:$A,$AE$15,'Company Annual'!$D:$D,AO$4)</f>
        <v>0</v>
      </c>
      <c r="AP21" s="29">
        <f>SUMIFS('Company Annual'!$P:$P,'Company Annual'!$A:$A,$AE$15,'Company Annual'!$D:$D,AP$4)</f>
        <v>0</v>
      </c>
      <c r="AQ21" s="29">
        <f>SUMIFS('Company Annual'!$P:$P,'Company Annual'!$A:$A,$AE$15,'Company Annual'!$D:$D,AQ$4)</f>
        <v>0</v>
      </c>
      <c r="AR21" s="29">
        <f>SUMIFS('Company Annual'!$P:$P,'Company Annual'!$A:$A,$AE$15,'Company Annual'!$D:$D,AR$4)</f>
        <v>0</v>
      </c>
      <c r="AS21" s="29">
        <f>SUMIFS('Company Annual'!$P:$P,'Company Annual'!$A:$A,$AE$15,'Company Annual'!$D:$D,AS$4)</f>
        <v>0</v>
      </c>
      <c r="AT21" s="29">
        <f>SUMIFS('Company Annual'!$P:$P,'Company Annual'!$A:$A,$AE$15,'Company Annual'!$D:$D,AT$4)</f>
        <v>0</v>
      </c>
      <c r="AU21" s="29">
        <f>SUMIFS('Company Annual'!$P:$P,'Company Annual'!$A:$A,$AE$15,'Company Annual'!$D:$D,AU$4)</f>
        <v>0</v>
      </c>
      <c r="AV21" s="29">
        <f>SUMIFS('Company Annual'!$P:$P,'Company Annual'!$A:$A,$AE$15,'Company Annual'!$D:$D,AV$4)</f>
        <v>0</v>
      </c>
      <c r="AW21" s="29">
        <f>SUMIFS('Company Annual'!$P:$P,'Company Annual'!$A:$A,$AE$15,'Company Annual'!$D:$D,AW$4)</f>
        <v>0</v>
      </c>
      <c r="AX21" s="29">
        <f>SUMIFS('Company Annual'!$P:$P,'Company Annual'!$A:$A,$AE$15,'Company Annual'!$D:$D,AX$4)</f>
        <v>0</v>
      </c>
      <c r="AY21" s="29">
        <f>SUMIFS('Company Annual'!$P:$P,'Company Annual'!$A:$A,$AE$15,'Company Annual'!$D:$D,AY$4)</f>
        <v>0</v>
      </c>
      <c r="AZ21" s="29">
        <f>SUMIFS('Company Annual'!$P:$P,'Company Annual'!$A:$A,$AE$15,'Company Annual'!$D:$D,AZ$4)</f>
        <v>0</v>
      </c>
      <c r="BA21" s="29">
        <f>SUMIFS('Company Annual'!$P:$P,'Company Annual'!$A:$A,$AE$15,'Company Annual'!$D:$D,BA$4)</f>
        <v>0</v>
      </c>
      <c r="BB21" s="29">
        <f>SUMIFS('Company Annual'!$P:$P,'Company Annual'!$A:$A,$AE$15,'Company Annual'!$D:$D,BB$4)</f>
        <v>0</v>
      </c>
      <c r="BC21" s="29">
        <f>SUMIFS('Company Annual'!$P:$P,'Company Annual'!$A:$A,$AE$15,'Company Annual'!$D:$D,BC$4)</f>
        <v>0</v>
      </c>
      <c r="BD21" s="29">
        <f>SUMIFS('Company Annual'!$P:$P,'Company Annual'!$A:$A,$AE$15,'Company Annual'!$D:$D,BD$4)</f>
        <v>0</v>
      </c>
      <c r="BE21" s="29">
        <f>SUMIFS('Company Annual'!$P:$P,'Company Annual'!$A:$A,$AE$15,'Company Annual'!$D:$D,BE$4)</f>
        <v>0</v>
      </c>
      <c r="BF21" s="29">
        <f>SUMIFS('Company Annual'!$P:$P,'Company Annual'!$A:$A,$AE$15,'Company Annual'!$D:$D,BF$4)</f>
        <v>0</v>
      </c>
      <c r="BG21" s="29">
        <f>SUMIFS('Company Annual'!$P:$P,'Company Annual'!$A:$A,$AE$15,'Company Annual'!$D:$D,BG$4)</f>
        <v>0</v>
      </c>
      <c r="BH21" s="29">
        <f>SUMIFS('Company Annual'!$P:$P,'Company Annual'!$A:$A,$AE$15,'Company Annual'!$D:$D,BH$4)</f>
        <v>0</v>
      </c>
      <c r="BI21" s="29">
        <f>SUMIFS('Company Annual'!$P:$P,'Company Annual'!$A:$A,$AE$15,'Company Annual'!$D:$D,BI$4)</f>
        <v>0</v>
      </c>
      <c r="BJ21" s="29">
        <f>SUMIFS('Company Annual'!$P:$P,'Company Annual'!$A:$A,$AE$15,'Company Annual'!$D:$D,BJ$4)</f>
        <v>0</v>
      </c>
    </row>
    <row r="22" spans="2:62" ht="16.5" x14ac:dyDescent="0.5">
      <c r="AE22" s="4" t="s">
        <v>179</v>
      </c>
      <c r="AF22" s="29">
        <f t="shared" si="3"/>
        <v>0</v>
      </c>
      <c r="AG22" s="29">
        <f>SUMIFS('Company Capital'!$J:$J,'Company Capital'!$A:$A,$AE$15,'Company Capital'!$D:$D,AG$4)+SUMIFS('Company Capital'!$M:$M,'Company Capital'!$A:$A,$AE$15,'Company Capital'!$D:$D,AG$4)+SUMIFS('Company Capital'!$O:$O,'Company Capital'!$A:$A,$AE$15,'Company Capital'!$D:$D,AG$4)+SUMIFS('Company Capital'!$V:$V,'Company Capital'!$A:$A,$AE$15,'Company Capital'!$D:$D,AG$4)</f>
        <v>0</v>
      </c>
      <c r="AH22" s="29">
        <f>SUMIFS('Company Capital'!$J:$J,'Company Capital'!$A:$A,$AE$15,'Company Capital'!$D:$D,AH$4)+SUMIFS('Company Capital'!$M:$M,'Company Capital'!$A:$A,$AE$15,'Company Capital'!$D:$D,AH$4)+SUMIFS('Company Capital'!$O:$O,'Company Capital'!$A:$A,$AE$15,'Company Capital'!$D:$D,AH$4)+SUMIFS('Company Capital'!$V:$V,'Company Capital'!$A:$A,$AE$15,'Company Capital'!$D:$D,AH$4)</f>
        <v>0</v>
      </c>
      <c r="AI22" s="29">
        <f>SUMIFS('Company Capital'!$J:$J,'Company Capital'!$A:$A,$AE$15,'Company Capital'!$D:$D,AI$4)+SUMIFS('Company Capital'!$M:$M,'Company Capital'!$A:$A,$AE$15,'Company Capital'!$D:$D,AI$4)+SUMIFS('Company Capital'!$O:$O,'Company Capital'!$A:$A,$AE$15,'Company Capital'!$D:$D,AI$4)+SUMIFS('Company Capital'!$V:$V,'Company Capital'!$A:$A,$AE$15,'Company Capital'!$D:$D,AI$4)</f>
        <v>0</v>
      </c>
      <c r="AJ22" s="29">
        <f>SUMIFS('Company Capital'!$J:$J,'Company Capital'!$A:$A,$AE$15,'Company Capital'!$D:$D,AJ$4)+SUMIFS('Company Capital'!$M:$M,'Company Capital'!$A:$A,$AE$15,'Company Capital'!$D:$D,AJ$4)+SUMIFS('Company Capital'!$O:$O,'Company Capital'!$A:$A,$AE$15,'Company Capital'!$D:$D,AJ$4)+SUMIFS('Company Capital'!$V:$V,'Company Capital'!$A:$A,$AE$15,'Company Capital'!$D:$D,AJ$4)</f>
        <v>0</v>
      </c>
      <c r="AK22" s="29">
        <f>SUMIFS('Company Capital'!$J:$J,'Company Capital'!$A:$A,$AE$15,'Company Capital'!$D:$D,AK$4)+SUMIFS('Company Capital'!$M:$M,'Company Capital'!$A:$A,$AE$15,'Company Capital'!$D:$D,AK$4)+SUMIFS('Company Capital'!$O:$O,'Company Capital'!$A:$A,$AE$15,'Company Capital'!$D:$D,AK$4)+SUMIFS('Company Capital'!$V:$V,'Company Capital'!$A:$A,$AE$15,'Company Capital'!$D:$D,AK$4)</f>
        <v>0</v>
      </c>
      <c r="AL22" s="29">
        <f>SUMIFS('Company Capital'!$J:$J,'Company Capital'!$A:$A,$AE$15,'Company Capital'!$D:$D,AL$4)+SUMIFS('Company Capital'!$M:$M,'Company Capital'!$A:$A,$AE$15,'Company Capital'!$D:$D,AL$4)+SUMIFS('Company Capital'!$O:$O,'Company Capital'!$A:$A,$AE$15,'Company Capital'!$D:$D,AL$4)+SUMIFS('Company Capital'!$V:$V,'Company Capital'!$A:$A,$AE$15,'Company Capital'!$D:$D,AL$4)</f>
        <v>0</v>
      </c>
      <c r="AM22" s="29">
        <f>SUMIFS('Company Capital'!$J:$J,'Company Capital'!$A:$A,$AE$15,'Company Capital'!$D:$D,AM$4)+SUMIFS('Company Capital'!$M:$M,'Company Capital'!$A:$A,$AE$15,'Company Capital'!$D:$D,AM$4)+SUMIFS('Company Capital'!$O:$O,'Company Capital'!$A:$A,$AE$15,'Company Capital'!$D:$D,AM$4)+SUMIFS('Company Capital'!$V:$V,'Company Capital'!$A:$A,$AE$15,'Company Capital'!$D:$D,AM$4)</f>
        <v>0</v>
      </c>
      <c r="AN22" s="29">
        <f>SUMIFS('Company Capital'!$J:$J,'Company Capital'!$A:$A,$AE$15,'Company Capital'!$D:$D,AN$4)+SUMIFS('Company Capital'!$M:$M,'Company Capital'!$A:$A,$AE$15,'Company Capital'!$D:$D,AN$4)+SUMIFS('Company Capital'!$O:$O,'Company Capital'!$A:$A,$AE$15,'Company Capital'!$D:$D,AN$4)+SUMIFS('Company Capital'!$V:$V,'Company Capital'!$A:$A,$AE$15,'Company Capital'!$D:$D,AN$4)</f>
        <v>0</v>
      </c>
      <c r="AO22" s="29">
        <f>SUMIFS('Company Capital'!$J:$J,'Company Capital'!$A:$A,$AE$15,'Company Capital'!$D:$D,AO$4)+SUMIFS('Company Capital'!$M:$M,'Company Capital'!$A:$A,$AE$15,'Company Capital'!$D:$D,AO$4)+SUMIFS('Company Capital'!$O:$O,'Company Capital'!$A:$A,$AE$15,'Company Capital'!$D:$D,AO$4)+SUMIFS('Company Capital'!$V:$V,'Company Capital'!$A:$A,$AE$15,'Company Capital'!$D:$D,AO$4)</f>
        <v>0</v>
      </c>
      <c r="AP22" s="29">
        <f>SUMIFS('Company Capital'!$J:$J,'Company Capital'!$A:$A,$AE$15,'Company Capital'!$D:$D,AP$4)+SUMIFS('Company Capital'!$M:$M,'Company Capital'!$A:$A,$AE$15,'Company Capital'!$D:$D,AP$4)+SUMIFS('Company Capital'!$O:$O,'Company Capital'!$A:$A,$AE$15,'Company Capital'!$D:$D,AP$4)+SUMIFS('Company Capital'!$V:$V,'Company Capital'!$A:$A,$AE$15,'Company Capital'!$D:$D,AP$4)</f>
        <v>0</v>
      </c>
      <c r="AQ22" s="29">
        <f>SUMIFS('Company Capital'!$J:$J,'Company Capital'!$A:$A,$AE$15,'Company Capital'!$D:$D,AQ$4)+SUMIFS('Company Capital'!$M:$M,'Company Capital'!$A:$A,$AE$15,'Company Capital'!$D:$D,AQ$4)+SUMIFS('Company Capital'!$O:$O,'Company Capital'!$A:$A,$AE$15,'Company Capital'!$D:$D,AQ$4)+SUMIFS('Company Capital'!$V:$V,'Company Capital'!$A:$A,$AE$15,'Company Capital'!$D:$D,AQ$4)</f>
        <v>0</v>
      </c>
      <c r="AR22" s="29">
        <f>SUMIFS('Company Capital'!$J:$J,'Company Capital'!$A:$A,$AE$15,'Company Capital'!$D:$D,AR$4)+SUMIFS('Company Capital'!$M:$M,'Company Capital'!$A:$A,$AE$15,'Company Capital'!$D:$D,AR$4)+SUMIFS('Company Capital'!$O:$O,'Company Capital'!$A:$A,$AE$15,'Company Capital'!$D:$D,AR$4)+SUMIFS('Company Capital'!$V:$V,'Company Capital'!$A:$A,$AE$15,'Company Capital'!$D:$D,AR$4)</f>
        <v>0</v>
      </c>
      <c r="AS22" s="29">
        <f>SUMIFS('Company Capital'!$J:$J,'Company Capital'!$A:$A,$AE$15,'Company Capital'!$D:$D,AS$4)+SUMIFS('Company Capital'!$M:$M,'Company Capital'!$A:$A,$AE$15,'Company Capital'!$D:$D,AS$4)+SUMIFS('Company Capital'!$O:$O,'Company Capital'!$A:$A,$AE$15,'Company Capital'!$D:$D,AS$4)+SUMIFS('Company Capital'!$V:$V,'Company Capital'!$A:$A,$AE$15,'Company Capital'!$D:$D,AS$4)</f>
        <v>0</v>
      </c>
      <c r="AT22" s="29">
        <f>SUMIFS('Company Capital'!$J:$J,'Company Capital'!$A:$A,$AE$15,'Company Capital'!$D:$D,AT$4)+SUMIFS('Company Capital'!$M:$M,'Company Capital'!$A:$A,$AE$15,'Company Capital'!$D:$D,AT$4)+SUMIFS('Company Capital'!$O:$O,'Company Capital'!$A:$A,$AE$15,'Company Capital'!$D:$D,AT$4)+SUMIFS('Company Capital'!$V:$V,'Company Capital'!$A:$A,$AE$15,'Company Capital'!$D:$D,AT$4)</f>
        <v>0</v>
      </c>
      <c r="AU22" s="29">
        <f>SUMIFS('Company Capital'!$J:$J,'Company Capital'!$A:$A,$AE$15,'Company Capital'!$D:$D,AU$4)+SUMIFS('Company Capital'!$M:$M,'Company Capital'!$A:$A,$AE$15,'Company Capital'!$D:$D,AU$4)+SUMIFS('Company Capital'!$O:$O,'Company Capital'!$A:$A,$AE$15,'Company Capital'!$D:$D,AU$4)+SUMIFS('Company Capital'!$V:$V,'Company Capital'!$A:$A,$AE$15,'Company Capital'!$D:$D,AU$4)</f>
        <v>0</v>
      </c>
      <c r="AV22" s="29">
        <f>SUMIFS('Company Capital'!$J:$J,'Company Capital'!$A:$A,$AE$15,'Company Capital'!$D:$D,AV$4)+SUMIFS('Company Capital'!$M:$M,'Company Capital'!$A:$A,$AE$15,'Company Capital'!$D:$D,AV$4)+SUMIFS('Company Capital'!$O:$O,'Company Capital'!$A:$A,$AE$15,'Company Capital'!$D:$D,AV$4)+SUMIFS('Company Capital'!$V:$V,'Company Capital'!$A:$A,$AE$15,'Company Capital'!$D:$D,AV$4)</f>
        <v>0</v>
      </c>
      <c r="AW22" s="29">
        <f>SUMIFS('Company Capital'!$J:$J,'Company Capital'!$A:$A,$AE$15,'Company Capital'!$D:$D,AW$4)+SUMIFS('Company Capital'!$M:$M,'Company Capital'!$A:$A,$AE$15,'Company Capital'!$D:$D,AW$4)+SUMIFS('Company Capital'!$O:$O,'Company Capital'!$A:$A,$AE$15,'Company Capital'!$D:$D,AW$4)+SUMIFS('Company Capital'!$V:$V,'Company Capital'!$A:$A,$AE$15,'Company Capital'!$D:$D,AW$4)</f>
        <v>0</v>
      </c>
      <c r="AX22" s="29">
        <f>SUMIFS('Company Capital'!$J:$J,'Company Capital'!$A:$A,$AE$15,'Company Capital'!$D:$D,AX$4)+SUMIFS('Company Capital'!$M:$M,'Company Capital'!$A:$A,$AE$15,'Company Capital'!$D:$D,AX$4)+SUMIFS('Company Capital'!$O:$O,'Company Capital'!$A:$A,$AE$15,'Company Capital'!$D:$D,AX$4)+SUMIFS('Company Capital'!$V:$V,'Company Capital'!$A:$A,$AE$15,'Company Capital'!$D:$D,AX$4)</f>
        <v>0</v>
      </c>
      <c r="AY22" s="29">
        <f>SUMIFS('Company Capital'!$J:$J,'Company Capital'!$A:$A,$AE$15,'Company Capital'!$D:$D,AY$4)+SUMIFS('Company Capital'!$M:$M,'Company Capital'!$A:$A,$AE$15,'Company Capital'!$D:$D,AY$4)+SUMIFS('Company Capital'!$O:$O,'Company Capital'!$A:$A,$AE$15,'Company Capital'!$D:$D,AY$4)+SUMIFS('Company Capital'!$V:$V,'Company Capital'!$A:$A,$AE$15,'Company Capital'!$D:$D,AY$4)</f>
        <v>0</v>
      </c>
      <c r="AZ22" s="29">
        <f>SUMIFS('Company Capital'!$J:$J,'Company Capital'!$A:$A,$AE$15,'Company Capital'!$D:$D,AZ$4)+SUMIFS('Company Capital'!$M:$M,'Company Capital'!$A:$A,$AE$15,'Company Capital'!$D:$D,AZ$4)+SUMIFS('Company Capital'!$O:$O,'Company Capital'!$A:$A,$AE$15,'Company Capital'!$D:$D,AZ$4)+SUMIFS('Company Capital'!$V:$V,'Company Capital'!$A:$A,$AE$15,'Company Capital'!$D:$D,AZ$4)</f>
        <v>0</v>
      </c>
      <c r="BA22" s="29">
        <f>SUMIFS('Company Capital'!$J:$J,'Company Capital'!$A:$A,$AE$15,'Company Capital'!$D:$D,BA$4)+SUMIFS('Company Capital'!$M:$M,'Company Capital'!$A:$A,$AE$15,'Company Capital'!$D:$D,BA$4)+SUMIFS('Company Capital'!$O:$O,'Company Capital'!$A:$A,$AE$15,'Company Capital'!$D:$D,BA$4)+SUMIFS('Company Capital'!$V:$V,'Company Capital'!$A:$A,$AE$15,'Company Capital'!$D:$D,BA$4)</f>
        <v>0</v>
      </c>
      <c r="BB22" s="29">
        <f>SUMIFS('Company Capital'!$J:$J,'Company Capital'!$A:$A,$AE$15,'Company Capital'!$D:$D,BB$4)+SUMIFS('Company Capital'!$M:$M,'Company Capital'!$A:$A,$AE$15,'Company Capital'!$D:$D,BB$4)+SUMIFS('Company Capital'!$O:$O,'Company Capital'!$A:$A,$AE$15,'Company Capital'!$D:$D,BB$4)+SUMIFS('Company Capital'!$V:$V,'Company Capital'!$A:$A,$AE$15,'Company Capital'!$D:$D,BB$4)</f>
        <v>0</v>
      </c>
      <c r="BC22" s="29">
        <f>SUMIFS('Company Capital'!$J:$J,'Company Capital'!$A:$A,$AE$15,'Company Capital'!$D:$D,BC$4)+SUMIFS('Company Capital'!$M:$M,'Company Capital'!$A:$A,$AE$15,'Company Capital'!$D:$D,BC$4)+SUMIFS('Company Capital'!$O:$O,'Company Capital'!$A:$A,$AE$15,'Company Capital'!$D:$D,BC$4)+SUMIFS('Company Capital'!$V:$V,'Company Capital'!$A:$A,$AE$15,'Company Capital'!$D:$D,BC$4)</f>
        <v>0</v>
      </c>
      <c r="BD22" s="29">
        <f>SUMIFS('Company Capital'!$J:$J,'Company Capital'!$A:$A,$AE$15,'Company Capital'!$D:$D,BD$4)+SUMIFS('Company Capital'!$M:$M,'Company Capital'!$A:$A,$AE$15,'Company Capital'!$D:$D,BD$4)+SUMIFS('Company Capital'!$O:$O,'Company Capital'!$A:$A,$AE$15,'Company Capital'!$D:$D,BD$4)+SUMIFS('Company Capital'!$V:$V,'Company Capital'!$A:$A,$AE$15,'Company Capital'!$D:$D,BD$4)</f>
        <v>0</v>
      </c>
      <c r="BE22" s="29">
        <f>SUMIFS('Company Capital'!$J:$J,'Company Capital'!$A:$A,$AE$15,'Company Capital'!$D:$D,BE$4)+SUMIFS('Company Capital'!$M:$M,'Company Capital'!$A:$A,$AE$15,'Company Capital'!$D:$D,BE$4)+SUMIFS('Company Capital'!$O:$O,'Company Capital'!$A:$A,$AE$15,'Company Capital'!$D:$D,BE$4)+SUMIFS('Company Capital'!$V:$V,'Company Capital'!$A:$A,$AE$15,'Company Capital'!$D:$D,BE$4)</f>
        <v>0</v>
      </c>
      <c r="BF22" s="29">
        <f>SUMIFS('Company Capital'!$J:$J,'Company Capital'!$A:$A,$AE$15,'Company Capital'!$D:$D,BF$4)+SUMIFS('Company Capital'!$M:$M,'Company Capital'!$A:$A,$AE$15,'Company Capital'!$D:$D,BF$4)+SUMIFS('Company Capital'!$O:$O,'Company Capital'!$A:$A,$AE$15,'Company Capital'!$D:$D,BF$4)+SUMIFS('Company Capital'!$V:$V,'Company Capital'!$A:$A,$AE$15,'Company Capital'!$D:$D,BF$4)</f>
        <v>0</v>
      </c>
      <c r="BG22" s="29">
        <f>SUMIFS('Company Capital'!$J:$J,'Company Capital'!$A:$A,$AE$15,'Company Capital'!$D:$D,BG$4)+SUMIFS('Company Capital'!$M:$M,'Company Capital'!$A:$A,$AE$15,'Company Capital'!$D:$D,BG$4)+SUMIFS('Company Capital'!$O:$O,'Company Capital'!$A:$A,$AE$15,'Company Capital'!$D:$D,BG$4)+SUMIFS('Company Capital'!$V:$V,'Company Capital'!$A:$A,$AE$15,'Company Capital'!$D:$D,BG$4)</f>
        <v>0</v>
      </c>
      <c r="BH22" s="29">
        <f>SUMIFS('Company Capital'!$J:$J,'Company Capital'!$A:$A,$AE$15,'Company Capital'!$D:$D,BH$4)+SUMIFS('Company Capital'!$M:$M,'Company Capital'!$A:$A,$AE$15,'Company Capital'!$D:$D,BH$4)+SUMIFS('Company Capital'!$O:$O,'Company Capital'!$A:$A,$AE$15,'Company Capital'!$D:$D,BH$4)+SUMIFS('Company Capital'!$V:$V,'Company Capital'!$A:$A,$AE$15,'Company Capital'!$D:$D,BH$4)</f>
        <v>0</v>
      </c>
      <c r="BI22" s="29">
        <f>SUMIFS('Company Capital'!$J:$J,'Company Capital'!$A:$A,$AE$15,'Company Capital'!$D:$D,BI$4)+SUMIFS('Company Capital'!$M:$M,'Company Capital'!$A:$A,$AE$15,'Company Capital'!$D:$D,BI$4)+SUMIFS('Company Capital'!$O:$O,'Company Capital'!$A:$A,$AE$15,'Company Capital'!$D:$D,BI$4)+SUMIFS('Company Capital'!$V:$V,'Company Capital'!$A:$A,$AE$15,'Company Capital'!$D:$D,BI$4)</f>
        <v>0</v>
      </c>
      <c r="BJ22" s="29">
        <f>SUMIFS('Company Capital'!$J:$J,'Company Capital'!$A:$A,$AE$15,'Company Capital'!$D:$D,BJ$4)+SUMIFS('Company Capital'!$M:$M,'Company Capital'!$A:$A,$AE$15,'Company Capital'!$D:$D,BJ$4)+SUMIFS('Company Capital'!$O:$O,'Company Capital'!$A:$A,$AE$15,'Company Capital'!$D:$D,BJ$4)+SUMIFS('Company Capital'!$V:$V,'Company Capital'!$A:$A,$AE$15,'Company Capital'!$D:$D,BJ$4)</f>
        <v>0</v>
      </c>
    </row>
    <row r="23" spans="2:62" ht="16.5" x14ac:dyDescent="0.5">
      <c r="AE23" s="44" t="s">
        <v>140</v>
      </c>
      <c r="AF23" s="29">
        <f>SUM(AF16:AF22)</f>
        <v>0</v>
      </c>
      <c r="AG23" s="29">
        <f>SUM(AG16:AG22)</f>
        <v>0</v>
      </c>
      <c r="AH23" s="29">
        <f t="shared" ref="AH23" si="4">SUM(AH16:AH22)</f>
        <v>0</v>
      </c>
      <c r="AI23" s="29">
        <f t="shared" ref="AI23" si="5">SUM(AI16:AI22)</f>
        <v>0</v>
      </c>
      <c r="AJ23" s="29">
        <f t="shared" ref="AJ23" si="6">SUM(AJ16:AJ22)</f>
        <v>0</v>
      </c>
      <c r="AK23" s="29">
        <f t="shared" ref="AK23" si="7">SUM(AK16:AK22)</f>
        <v>0</v>
      </c>
      <c r="AL23" s="29">
        <f t="shared" ref="AL23" si="8">SUM(AL16:AL22)</f>
        <v>0</v>
      </c>
      <c r="AM23" s="29">
        <f t="shared" ref="AM23" si="9">SUM(AM16:AM22)</f>
        <v>0</v>
      </c>
      <c r="AN23" s="29">
        <f t="shared" ref="AN23" si="10">SUM(AN16:AN22)</f>
        <v>0</v>
      </c>
      <c r="AO23" s="29">
        <f t="shared" ref="AO23" si="11">SUM(AO16:AO22)</f>
        <v>0</v>
      </c>
      <c r="AP23" s="29">
        <f t="shared" ref="AP23" si="12">SUM(AP16:AP22)</f>
        <v>0</v>
      </c>
      <c r="AQ23" s="29">
        <f t="shared" ref="AQ23" si="13">SUM(AQ16:AQ22)</f>
        <v>0</v>
      </c>
      <c r="AR23" s="29">
        <f t="shared" ref="AR23" si="14">SUM(AR16:AR22)</f>
        <v>0</v>
      </c>
      <c r="AS23" s="29">
        <f t="shared" ref="AS23" si="15">SUM(AS16:AS22)</f>
        <v>0</v>
      </c>
      <c r="AT23" s="29">
        <f t="shared" ref="AT23" si="16">SUM(AT16:AT22)</f>
        <v>0</v>
      </c>
      <c r="AU23" s="29">
        <f t="shared" ref="AU23" si="17">SUM(AU16:AU22)</f>
        <v>0</v>
      </c>
      <c r="AV23" s="29">
        <f t="shared" ref="AV23" si="18">SUM(AV16:AV22)</f>
        <v>0</v>
      </c>
      <c r="AW23" s="29">
        <f t="shared" ref="AW23" si="19">SUM(AW16:AW22)</f>
        <v>0</v>
      </c>
      <c r="AX23" s="29">
        <f t="shared" ref="AX23" si="20">SUM(AX16:AX22)</f>
        <v>0</v>
      </c>
      <c r="AY23" s="29">
        <f t="shared" ref="AY23" si="21">SUM(AY16:AY22)</f>
        <v>0</v>
      </c>
      <c r="AZ23" s="29">
        <f t="shared" ref="AZ23:BI23" si="22">SUM(AZ16:AZ22)</f>
        <v>0</v>
      </c>
      <c r="BA23" s="29">
        <f t="shared" si="22"/>
        <v>0</v>
      </c>
      <c r="BB23" s="29">
        <f t="shared" si="22"/>
        <v>0</v>
      </c>
      <c r="BC23" s="29">
        <f t="shared" si="22"/>
        <v>0</v>
      </c>
      <c r="BD23" s="29">
        <f t="shared" si="22"/>
        <v>0</v>
      </c>
      <c r="BE23" s="29">
        <f t="shared" si="22"/>
        <v>0</v>
      </c>
      <c r="BF23" s="29">
        <f t="shared" si="22"/>
        <v>0</v>
      </c>
      <c r="BG23" s="29">
        <f t="shared" si="22"/>
        <v>0</v>
      </c>
      <c r="BH23" s="29">
        <f t="shared" si="22"/>
        <v>0</v>
      </c>
      <c r="BI23" s="29">
        <f t="shared" si="22"/>
        <v>0</v>
      </c>
      <c r="BJ23" s="29">
        <f t="shared" ref="BJ23" si="23">SUM(BJ16:BJ22)</f>
        <v>0</v>
      </c>
    </row>
    <row r="24" spans="2:62" ht="16.5" x14ac:dyDescent="0.5">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row>
    <row r="25" spans="2:62" ht="16.5" x14ac:dyDescent="0.5">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row>
    <row r="26" spans="2:62" ht="21" x14ac:dyDescent="0.6">
      <c r="AE26" s="114" t="s">
        <v>338</v>
      </c>
      <c r="AF26" s="45"/>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row>
    <row r="27" spans="2:62" ht="16.5" x14ac:dyDescent="0.5">
      <c r="AE27" s="44" t="s">
        <v>143</v>
      </c>
      <c r="AF27" s="29">
        <f>AG27+NPV(0.0704,AH27:BJ27)</f>
        <v>0</v>
      </c>
      <c r="AG27" s="29">
        <f>SUMIFS('Company Annual'!$N:$N,'Company Annual'!$A:$A,$AE$26,'Company Annual'!$D:$D,AG$4)</f>
        <v>0</v>
      </c>
      <c r="AH27" s="29">
        <f>SUMIFS('Company Annual'!$N:$N,'Company Annual'!$A:$A,$AE$26,'Company Annual'!$D:$D,AH$4)</f>
        <v>0</v>
      </c>
      <c r="AI27" s="29">
        <f>SUMIFS('Company Annual'!$N:$N,'Company Annual'!$A:$A,$AE$26,'Company Annual'!$D:$D,AI$4)</f>
        <v>0</v>
      </c>
      <c r="AJ27" s="29">
        <f>SUMIFS('Company Annual'!$N:$N,'Company Annual'!$A:$A,$AE$26,'Company Annual'!$D:$D,AJ$4)</f>
        <v>0</v>
      </c>
      <c r="AK27" s="29">
        <f>SUMIFS('Company Annual'!$N:$N,'Company Annual'!$A:$A,$AE$26,'Company Annual'!$D:$D,AK$4)</f>
        <v>0</v>
      </c>
      <c r="AL27" s="29">
        <f>SUMIFS('Company Annual'!$N:$N,'Company Annual'!$A:$A,$AE$26,'Company Annual'!$D:$D,AL$4)</f>
        <v>0</v>
      </c>
      <c r="AM27" s="29">
        <f>SUMIFS('Company Annual'!$N:$N,'Company Annual'!$A:$A,$AE$26,'Company Annual'!$D:$D,AM$4)</f>
        <v>0</v>
      </c>
      <c r="AN27" s="29">
        <f>SUMIFS('Company Annual'!$N:$N,'Company Annual'!$A:$A,$AE$26,'Company Annual'!$D:$D,AN$4)</f>
        <v>0</v>
      </c>
      <c r="AO27" s="29">
        <f>SUMIFS('Company Annual'!$N:$N,'Company Annual'!$A:$A,$AE$26,'Company Annual'!$D:$D,AO$4)</f>
        <v>0</v>
      </c>
      <c r="AP27" s="29">
        <f>SUMIFS('Company Annual'!$N:$N,'Company Annual'!$A:$A,$AE$26,'Company Annual'!$D:$D,AP$4)</f>
        <v>0</v>
      </c>
      <c r="AQ27" s="29">
        <f>SUMIFS('Company Annual'!$N:$N,'Company Annual'!$A:$A,$AE$26,'Company Annual'!$D:$D,AQ$4)</f>
        <v>0</v>
      </c>
      <c r="AR27" s="29">
        <f>SUMIFS('Company Annual'!$N:$N,'Company Annual'!$A:$A,$AE$26,'Company Annual'!$D:$D,AR$4)</f>
        <v>0</v>
      </c>
      <c r="AS27" s="29">
        <f>SUMIFS('Company Annual'!$N:$N,'Company Annual'!$A:$A,$AE$26,'Company Annual'!$D:$D,AS$4)</f>
        <v>0</v>
      </c>
      <c r="AT27" s="29">
        <f>SUMIFS('Company Annual'!$N:$N,'Company Annual'!$A:$A,$AE$26,'Company Annual'!$D:$D,AT$4)</f>
        <v>0</v>
      </c>
      <c r="AU27" s="29">
        <f>SUMIFS('Company Annual'!$N:$N,'Company Annual'!$A:$A,$AE$26,'Company Annual'!$D:$D,AU$4)</f>
        <v>0</v>
      </c>
      <c r="AV27" s="29">
        <f>SUMIFS('Company Annual'!$N:$N,'Company Annual'!$A:$A,$AE$26,'Company Annual'!$D:$D,AV$4)</f>
        <v>0</v>
      </c>
      <c r="AW27" s="29">
        <f>SUMIFS('Company Annual'!$N:$N,'Company Annual'!$A:$A,$AE$26,'Company Annual'!$D:$D,AW$4)</f>
        <v>0</v>
      </c>
      <c r="AX27" s="29">
        <f>SUMIFS('Company Annual'!$N:$N,'Company Annual'!$A:$A,$AE$26,'Company Annual'!$D:$D,AX$4)</f>
        <v>0</v>
      </c>
      <c r="AY27" s="29">
        <f>SUMIFS('Company Annual'!$N:$N,'Company Annual'!$A:$A,$AE$26,'Company Annual'!$D:$D,AY$4)</f>
        <v>0</v>
      </c>
      <c r="AZ27" s="29">
        <f>SUMIFS('Company Annual'!$N:$N,'Company Annual'!$A:$A,$AE$26,'Company Annual'!$D:$D,AZ$4)</f>
        <v>0</v>
      </c>
      <c r="BA27" s="29">
        <f>SUMIFS('Company Annual'!$N:$N,'Company Annual'!$A:$A,$AE$26,'Company Annual'!$D:$D,BA$4)</f>
        <v>0</v>
      </c>
      <c r="BB27" s="29">
        <f>SUMIFS('Company Annual'!$N:$N,'Company Annual'!$A:$A,$AE$26,'Company Annual'!$D:$D,BB$4)</f>
        <v>0</v>
      </c>
      <c r="BC27" s="29">
        <f>SUMIFS('Company Annual'!$N:$N,'Company Annual'!$A:$A,$AE$26,'Company Annual'!$D:$D,BC$4)</f>
        <v>0</v>
      </c>
      <c r="BD27" s="29">
        <f>SUMIFS('Company Annual'!$N:$N,'Company Annual'!$A:$A,$AE$26,'Company Annual'!$D:$D,BD$4)</f>
        <v>0</v>
      </c>
      <c r="BE27" s="29">
        <f>SUMIFS('Company Annual'!$N:$N,'Company Annual'!$A:$A,$AE$26,'Company Annual'!$D:$D,BE$4)</f>
        <v>0</v>
      </c>
      <c r="BF27" s="29">
        <f>SUMIFS('Company Annual'!$N:$N,'Company Annual'!$A:$A,$AE$26,'Company Annual'!$D:$D,BF$4)</f>
        <v>0</v>
      </c>
      <c r="BG27" s="29">
        <f>SUMIFS('Company Annual'!$N:$N,'Company Annual'!$A:$A,$AE$26,'Company Annual'!$D:$D,BG$4)</f>
        <v>0</v>
      </c>
      <c r="BH27" s="29">
        <f>SUMIFS('Company Annual'!$N:$N,'Company Annual'!$A:$A,$AE$26,'Company Annual'!$D:$D,BH$4)</f>
        <v>0</v>
      </c>
      <c r="BI27" s="29">
        <f>SUMIFS('Company Annual'!$N:$N,'Company Annual'!$A:$A,$AE$26,'Company Annual'!$D:$D,BI$4)</f>
        <v>0</v>
      </c>
      <c r="BJ27" s="29">
        <f>SUMIFS('Company Annual'!$N:$N,'Company Annual'!$A:$A,$AE$26,'Company Annual'!$D:$D,BJ$4)</f>
        <v>0</v>
      </c>
    </row>
    <row r="28" spans="2:62" ht="16.5" x14ac:dyDescent="0.5">
      <c r="AE28" s="44" t="s">
        <v>161</v>
      </c>
      <c r="AF28" s="29">
        <f t="shared" ref="AF28:AF33" si="24">AG28+NPV(0.0704,AH28:BJ28)</f>
        <v>0</v>
      </c>
      <c r="AG28" s="29">
        <f>SUMIFS('Company Annual'!$R:$R,'Company Annual'!$A:$A,$AE$26,'Company Annual'!$D:$D,AG$4)</f>
        <v>0</v>
      </c>
      <c r="AH28" s="29">
        <f>SUMIFS('Company Annual'!$R:$R,'Company Annual'!$A:$A,$AE$26,'Company Annual'!$D:$D,AH$4)</f>
        <v>0</v>
      </c>
      <c r="AI28" s="29">
        <f>SUMIFS('Company Annual'!$R:$R,'Company Annual'!$A:$A,$AE$26,'Company Annual'!$D:$D,AI$4)</f>
        <v>0</v>
      </c>
      <c r="AJ28" s="29">
        <f>SUMIFS('Company Annual'!$R:$R,'Company Annual'!$A:$A,$AE$26,'Company Annual'!$D:$D,AJ$4)</f>
        <v>0</v>
      </c>
      <c r="AK28" s="29">
        <f>SUMIFS('Company Annual'!$R:$R,'Company Annual'!$A:$A,$AE$26,'Company Annual'!$D:$D,AK$4)</f>
        <v>0</v>
      </c>
      <c r="AL28" s="29">
        <f>SUMIFS('Company Annual'!$R:$R,'Company Annual'!$A:$A,$AE$26,'Company Annual'!$D:$D,AL$4)</f>
        <v>0</v>
      </c>
      <c r="AM28" s="29">
        <f>SUMIFS('Company Annual'!$R:$R,'Company Annual'!$A:$A,$AE$26,'Company Annual'!$D:$D,AM$4)</f>
        <v>0</v>
      </c>
      <c r="AN28" s="29">
        <f>SUMIFS('Company Annual'!$R:$R,'Company Annual'!$A:$A,$AE$26,'Company Annual'!$D:$D,AN$4)</f>
        <v>0</v>
      </c>
      <c r="AO28" s="29">
        <f>SUMIFS('Company Annual'!$R:$R,'Company Annual'!$A:$A,$AE$26,'Company Annual'!$D:$D,AO$4)</f>
        <v>0</v>
      </c>
      <c r="AP28" s="29">
        <f>SUMIFS('Company Annual'!$R:$R,'Company Annual'!$A:$A,$AE$26,'Company Annual'!$D:$D,AP$4)</f>
        <v>0</v>
      </c>
      <c r="AQ28" s="29">
        <f>SUMIFS('Company Annual'!$R:$R,'Company Annual'!$A:$A,$AE$26,'Company Annual'!$D:$D,AQ$4)</f>
        <v>0</v>
      </c>
      <c r="AR28" s="29">
        <f>SUMIFS('Company Annual'!$R:$R,'Company Annual'!$A:$A,$AE$26,'Company Annual'!$D:$D,AR$4)</f>
        <v>0</v>
      </c>
      <c r="AS28" s="29">
        <f>SUMIFS('Company Annual'!$R:$R,'Company Annual'!$A:$A,$AE$26,'Company Annual'!$D:$D,AS$4)</f>
        <v>0</v>
      </c>
      <c r="AT28" s="29">
        <f>SUMIFS('Company Annual'!$R:$R,'Company Annual'!$A:$A,$AE$26,'Company Annual'!$D:$D,AT$4)</f>
        <v>0</v>
      </c>
      <c r="AU28" s="29">
        <f>SUMIFS('Company Annual'!$R:$R,'Company Annual'!$A:$A,$AE$26,'Company Annual'!$D:$D,AU$4)</f>
        <v>0</v>
      </c>
      <c r="AV28" s="29">
        <f>SUMIFS('Company Annual'!$R:$R,'Company Annual'!$A:$A,$AE$26,'Company Annual'!$D:$D,AV$4)</f>
        <v>0</v>
      </c>
      <c r="AW28" s="29">
        <f>SUMIFS('Company Annual'!$R:$R,'Company Annual'!$A:$A,$AE$26,'Company Annual'!$D:$D,AW$4)</f>
        <v>0</v>
      </c>
      <c r="AX28" s="29">
        <f>SUMIFS('Company Annual'!$R:$R,'Company Annual'!$A:$A,$AE$26,'Company Annual'!$D:$D,AX$4)</f>
        <v>0</v>
      </c>
      <c r="AY28" s="29">
        <f>SUMIFS('Company Annual'!$R:$R,'Company Annual'!$A:$A,$AE$26,'Company Annual'!$D:$D,AY$4)</f>
        <v>0</v>
      </c>
      <c r="AZ28" s="29">
        <f>SUMIFS('Company Annual'!$R:$R,'Company Annual'!$A:$A,$AE$26,'Company Annual'!$D:$D,AZ$4)</f>
        <v>0</v>
      </c>
      <c r="BA28" s="29">
        <f>SUMIFS('Company Annual'!$R:$R,'Company Annual'!$A:$A,$AE$26,'Company Annual'!$D:$D,BA$4)</f>
        <v>0</v>
      </c>
      <c r="BB28" s="29">
        <f>SUMIFS('Company Annual'!$R:$R,'Company Annual'!$A:$A,$AE$26,'Company Annual'!$D:$D,BB$4)</f>
        <v>0</v>
      </c>
      <c r="BC28" s="29">
        <f>SUMIFS('Company Annual'!$R:$R,'Company Annual'!$A:$A,$AE$26,'Company Annual'!$D:$D,BC$4)</f>
        <v>0</v>
      </c>
      <c r="BD28" s="29">
        <f>SUMIFS('Company Annual'!$R:$R,'Company Annual'!$A:$A,$AE$26,'Company Annual'!$D:$D,BD$4)</f>
        <v>0</v>
      </c>
      <c r="BE28" s="29">
        <f>SUMIFS('Company Annual'!$R:$R,'Company Annual'!$A:$A,$AE$26,'Company Annual'!$D:$D,BE$4)</f>
        <v>0</v>
      </c>
      <c r="BF28" s="29">
        <f>SUMIFS('Company Annual'!$R:$R,'Company Annual'!$A:$A,$AE$26,'Company Annual'!$D:$D,BF$4)</f>
        <v>0</v>
      </c>
      <c r="BG28" s="29">
        <f>SUMIFS('Company Annual'!$R:$R,'Company Annual'!$A:$A,$AE$26,'Company Annual'!$D:$D,BG$4)</f>
        <v>0</v>
      </c>
      <c r="BH28" s="29">
        <f>SUMIFS('Company Annual'!$R:$R,'Company Annual'!$A:$A,$AE$26,'Company Annual'!$D:$D,BH$4)</f>
        <v>0</v>
      </c>
      <c r="BI28" s="29">
        <f>SUMIFS('Company Annual'!$R:$R,'Company Annual'!$A:$A,$AE$26,'Company Annual'!$D:$D,BI$4)</f>
        <v>0</v>
      </c>
      <c r="BJ28" s="29">
        <f>SUMIFS('Company Annual'!$R:$R,'Company Annual'!$A:$A,$AE$26,'Company Annual'!$D:$D,BJ$4)</f>
        <v>0</v>
      </c>
    </row>
    <row r="29" spans="2:62" ht="16.5" x14ac:dyDescent="0.5">
      <c r="AE29" s="44" t="s">
        <v>144</v>
      </c>
      <c r="AF29" s="29">
        <f t="shared" si="24"/>
        <v>0</v>
      </c>
      <c r="AG29" s="29">
        <f>SUMIFS('Company Annual'!$Q:$Q,'Company Annual'!$A:$A,$AE$26,'Company Annual'!$D:$D,AG$4)</f>
        <v>0</v>
      </c>
      <c r="AH29" s="29">
        <f>SUMIFS('Company Annual'!$Q:$Q,'Company Annual'!$A:$A,$AE$26,'Company Annual'!$D:$D,AH$4)</f>
        <v>0</v>
      </c>
      <c r="AI29" s="29">
        <f>SUMIFS('Company Annual'!$Q:$Q,'Company Annual'!$A:$A,$AE$26,'Company Annual'!$D:$D,AI$4)</f>
        <v>0</v>
      </c>
      <c r="AJ29" s="29">
        <f>SUMIFS('Company Annual'!$Q:$Q,'Company Annual'!$A:$A,$AE$26,'Company Annual'!$D:$D,AJ$4)</f>
        <v>0</v>
      </c>
      <c r="AK29" s="29">
        <f>SUMIFS('Company Annual'!$Q:$Q,'Company Annual'!$A:$A,$AE$26,'Company Annual'!$D:$D,AK$4)</f>
        <v>0</v>
      </c>
      <c r="AL29" s="29">
        <f>SUMIFS('Company Annual'!$Q:$Q,'Company Annual'!$A:$A,$AE$26,'Company Annual'!$D:$D,AL$4)</f>
        <v>0</v>
      </c>
      <c r="AM29" s="29">
        <f>SUMIFS('Company Annual'!$Q:$Q,'Company Annual'!$A:$A,$AE$26,'Company Annual'!$D:$D,AM$4)</f>
        <v>0</v>
      </c>
      <c r="AN29" s="29">
        <f>SUMIFS('Company Annual'!$Q:$Q,'Company Annual'!$A:$A,$AE$26,'Company Annual'!$D:$D,AN$4)</f>
        <v>0</v>
      </c>
      <c r="AO29" s="29">
        <f>SUMIFS('Company Annual'!$Q:$Q,'Company Annual'!$A:$A,$AE$26,'Company Annual'!$D:$D,AO$4)</f>
        <v>0</v>
      </c>
      <c r="AP29" s="29">
        <f>SUMIFS('Company Annual'!$Q:$Q,'Company Annual'!$A:$A,$AE$26,'Company Annual'!$D:$D,AP$4)</f>
        <v>0</v>
      </c>
      <c r="AQ29" s="29">
        <f>SUMIFS('Company Annual'!$Q:$Q,'Company Annual'!$A:$A,$AE$26,'Company Annual'!$D:$D,AQ$4)</f>
        <v>0</v>
      </c>
      <c r="AR29" s="29">
        <f>SUMIFS('Company Annual'!$Q:$Q,'Company Annual'!$A:$A,$AE$26,'Company Annual'!$D:$D,AR$4)</f>
        <v>0</v>
      </c>
      <c r="AS29" s="29">
        <f>SUMIFS('Company Annual'!$Q:$Q,'Company Annual'!$A:$A,$AE$26,'Company Annual'!$D:$D,AS$4)</f>
        <v>0</v>
      </c>
      <c r="AT29" s="29">
        <f>SUMIFS('Company Annual'!$Q:$Q,'Company Annual'!$A:$A,$AE$26,'Company Annual'!$D:$D,AT$4)</f>
        <v>0</v>
      </c>
      <c r="AU29" s="29">
        <f>SUMIFS('Company Annual'!$Q:$Q,'Company Annual'!$A:$A,$AE$26,'Company Annual'!$D:$D,AU$4)</f>
        <v>0</v>
      </c>
      <c r="AV29" s="29">
        <f>SUMIFS('Company Annual'!$Q:$Q,'Company Annual'!$A:$A,$AE$26,'Company Annual'!$D:$D,AV$4)</f>
        <v>0</v>
      </c>
      <c r="AW29" s="29">
        <f>SUMIFS('Company Annual'!$Q:$Q,'Company Annual'!$A:$A,$AE$26,'Company Annual'!$D:$D,AW$4)</f>
        <v>0</v>
      </c>
      <c r="AX29" s="29">
        <f>SUMIFS('Company Annual'!$Q:$Q,'Company Annual'!$A:$A,$AE$26,'Company Annual'!$D:$D,AX$4)</f>
        <v>0</v>
      </c>
      <c r="AY29" s="29">
        <f>SUMIFS('Company Annual'!$Q:$Q,'Company Annual'!$A:$A,$AE$26,'Company Annual'!$D:$D,AY$4)</f>
        <v>0</v>
      </c>
      <c r="AZ29" s="29">
        <f>SUMIFS('Company Annual'!$Q:$Q,'Company Annual'!$A:$A,$AE$26,'Company Annual'!$D:$D,AZ$4)</f>
        <v>0</v>
      </c>
      <c r="BA29" s="29">
        <f>SUMIFS('Company Annual'!$Q:$Q,'Company Annual'!$A:$A,$AE$26,'Company Annual'!$D:$D,BA$4)</f>
        <v>0</v>
      </c>
      <c r="BB29" s="29">
        <f>SUMIFS('Company Annual'!$Q:$Q,'Company Annual'!$A:$A,$AE$26,'Company Annual'!$D:$D,BB$4)</f>
        <v>0</v>
      </c>
      <c r="BC29" s="29">
        <f>SUMIFS('Company Annual'!$Q:$Q,'Company Annual'!$A:$A,$AE$26,'Company Annual'!$D:$D,BC$4)</f>
        <v>0</v>
      </c>
      <c r="BD29" s="29">
        <f>SUMIFS('Company Annual'!$Q:$Q,'Company Annual'!$A:$A,$AE$26,'Company Annual'!$D:$D,BD$4)</f>
        <v>0</v>
      </c>
      <c r="BE29" s="29">
        <f>SUMIFS('Company Annual'!$Q:$Q,'Company Annual'!$A:$A,$AE$26,'Company Annual'!$D:$D,BE$4)</f>
        <v>0</v>
      </c>
      <c r="BF29" s="29">
        <f>SUMIFS('Company Annual'!$Q:$Q,'Company Annual'!$A:$A,$AE$26,'Company Annual'!$D:$D,BF$4)</f>
        <v>0</v>
      </c>
      <c r="BG29" s="29">
        <f>SUMIFS('Company Annual'!$Q:$Q,'Company Annual'!$A:$A,$AE$26,'Company Annual'!$D:$D,BG$4)</f>
        <v>0</v>
      </c>
      <c r="BH29" s="29">
        <f>SUMIFS('Company Annual'!$Q:$Q,'Company Annual'!$A:$A,$AE$26,'Company Annual'!$D:$D,BH$4)</f>
        <v>0</v>
      </c>
      <c r="BI29" s="29">
        <f>SUMIFS('Company Annual'!$Q:$Q,'Company Annual'!$A:$A,$AE$26,'Company Annual'!$D:$D,BI$4)</f>
        <v>0</v>
      </c>
      <c r="BJ29" s="29">
        <f>SUMIFS('Company Annual'!$Q:$Q,'Company Annual'!$A:$A,$AE$26,'Company Annual'!$D:$D,BJ$4)</f>
        <v>0</v>
      </c>
    </row>
    <row r="30" spans="2:62" ht="16.5" x14ac:dyDescent="0.5">
      <c r="AE30" s="44" t="s">
        <v>181</v>
      </c>
      <c r="AF30" s="29">
        <f t="shared" si="24"/>
        <v>0</v>
      </c>
      <c r="AG30" s="29">
        <f>SUMIFS('Company Annual'!$O:$O,'Company Annual'!$D:$D,AG$4,'Company Annual'!$A:$A,$AE$26)</f>
        <v>0</v>
      </c>
      <c r="AH30" s="29">
        <f>SUMIFS('Company Annual'!$O:$O,'Company Annual'!$D:$D,AH$4,'Company Annual'!$A:$A,$AE$26)</f>
        <v>0</v>
      </c>
      <c r="AI30" s="29">
        <f>SUMIFS('Company Annual'!$O:$O,'Company Annual'!$D:$D,AI$4,'Company Annual'!$A:$A,$AE$26)</f>
        <v>0</v>
      </c>
      <c r="AJ30" s="29">
        <f>SUMIFS('Company Annual'!$O:$O,'Company Annual'!$D:$D,AJ$4,'Company Annual'!$A:$A,$AE$26)</f>
        <v>0</v>
      </c>
      <c r="AK30" s="29">
        <f>SUMIFS('Company Annual'!$O:$O,'Company Annual'!$D:$D,AK$4,'Company Annual'!$A:$A,$AE$26)</f>
        <v>0</v>
      </c>
      <c r="AL30" s="29">
        <f>SUMIFS('Company Annual'!$O:$O,'Company Annual'!$D:$D,AL$4,'Company Annual'!$A:$A,$AE$26)</f>
        <v>0</v>
      </c>
      <c r="AM30" s="29">
        <f>SUMIFS('Company Annual'!$O:$O,'Company Annual'!$D:$D,AM$4,'Company Annual'!$A:$A,$AE$26)</f>
        <v>0</v>
      </c>
      <c r="AN30" s="29">
        <f>SUMIFS('Company Annual'!$O:$O,'Company Annual'!$D:$D,AN$4,'Company Annual'!$A:$A,$AE$26)</f>
        <v>0</v>
      </c>
      <c r="AO30" s="29">
        <f>SUMIFS('Company Annual'!$O:$O,'Company Annual'!$D:$D,AO$4,'Company Annual'!$A:$A,$AE$26)</f>
        <v>0</v>
      </c>
      <c r="AP30" s="29">
        <f>SUMIFS('Company Annual'!$O:$O,'Company Annual'!$D:$D,AP$4,'Company Annual'!$A:$A,$AE$26)</f>
        <v>0</v>
      </c>
      <c r="AQ30" s="29">
        <f>SUMIFS('Company Annual'!$O:$O,'Company Annual'!$D:$D,AQ$4,'Company Annual'!$A:$A,$AE$26)</f>
        <v>0</v>
      </c>
      <c r="AR30" s="29">
        <f>SUMIFS('Company Annual'!$O:$O,'Company Annual'!$D:$D,AR$4,'Company Annual'!$A:$A,$AE$26)</f>
        <v>0</v>
      </c>
      <c r="AS30" s="29">
        <f>SUMIFS('Company Annual'!$O:$O,'Company Annual'!$D:$D,AS$4,'Company Annual'!$A:$A,$AE$26)</f>
        <v>0</v>
      </c>
      <c r="AT30" s="29">
        <f>SUMIFS('Company Annual'!$O:$O,'Company Annual'!$D:$D,AT$4,'Company Annual'!$A:$A,$AE$26)</f>
        <v>0</v>
      </c>
      <c r="AU30" s="29">
        <f>SUMIFS('Company Annual'!$O:$O,'Company Annual'!$D:$D,AU$4,'Company Annual'!$A:$A,$AE$26)</f>
        <v>0</v>
      </c>
      <c r="AV30" s="29">
        <f>SUMIFS('Company Annual'!$O:$O,'Company Annual'!$D:$D,AV$4,'Company Annual'!$A:$A,$AE$26)</f>
        <v>0</v>
      </c>
      <c r="AW30" s="29">
        <f>SUMIFS('Company Annual'!$O:$O,'Company Annual'!$D:$D,AW$4,'Company Annual'!$A:$A,$AE$26)</f>
        <v>0</v>
      </c>
      <c r="AX30" s="29">
        <f>SUMIFS('Company Annual'!$O:$O,'Company Annual'!$D:$D,AX$4,'Company Annual'!$A:$A,$AE$26)</f>
        <v>0</v>
      </c>
      <c r="AY30" s="29">
        <f>SUMIFS('Company Annual'!$O:$O,'Company Annual'!$D:$D,AY$4,'Company Annual'!$A:$A,$AE$26)</f>
        <v>0</v>
      </c>
      <c r="AZ30" s="29">
        <f>SUMIFS('Company Annual'!$O:$O,'Company Annual'!$D:$D,AZ$4,'Company Annual'!$A:$A,$AE$26)</f>
        <v>0</v>
      </c>
      <c r="BA30" s="29">
        <f>SUMIFS('Company Annual'!$O:$O,'Company Annual'!$D:$D,BA$4,'Company Annual'!$A:$A,$AE$26)</f>
        <v>0</v>
      </c>
      <c r="BB30" s="29">
        <f>SUMIFS('Company Annual'!$O:$O,'Company Annual'!$D:$D,BB$4,'Company Annual'!$A:$A,$AE$26)</f>
        <v>0</v>
      </c>
      <c r="BC30" s="29">
        <f>SUMIFS('Company Annual'!$O:$O,'Company Annual'!$D:$D,BC$4,'Company Annual'!$A:$A,$AE$26)</f>
        <v>0</v>
      </c>
      <c r="BD30" s="29">
        <f>SUMIFS('Company Annual'!$O:$O,'Company Annual'!$D:$D,BD$4,'Company Annual'!$A:$A,$AE$26)</f>
        <v>0</v>
      </c>
      <c r="BE30" s="29">
        <f>SUMIFS('Company Annual'!$O:$O,'Company Annual'!$D:$D,BE$4,'Company Annual'!$A:$A,$AE$26)</f>
        <v>0</v>
      </c>
      <c r="BF30" s="29">
        <f>SUMIFS('Company Annual'!$O:$O,'Company Annual'!$D:$D,BF$4,'Company Annual'!$A:$A,$AE$26)</f>
        <v>0</v>
      </c>
      <c r="BG30" s="29">
        <f>SUMIFS('Company Annual'!$O:$O,'Company Annual'!$D:$D,BG$4,'Company Annual'!$A:$A,$AE$26)</f>
        <v>0</v>
      </c>
      <c r="BH30" s="29">
        <f>SUMIFS('Company Annual'!$O:$O,'Company Annual'!$D:$D,BH$4,'Company Annual'!$A:$A,$AE$26)</f>
        <v>0</v>
      </c>
      <c r="BI30" s="29">
        <f>SUMIFS('Company Annual'!$O:$O,'Company Annual'!$D:$D,BI$4,'Company Annual'!$A:$A,$AE$26)</f>
        <v>0</v>
      </c>
      <c r="BJ30" s="29">
        <f>SUMIFS('Company Annual'!$O:$O,'Company Annual'!$D:$D,BJ$4,'Company Annual'!$A:$A,$AE$26)</f>
        <v>0</v>
      </c>
    </row>
    <row r="31" spans="2:62" ht="16.5" x14ac:dyDescent="0.5">
      <c r="AE31" s="44" t="s">
        <v>182</v>
      </c>
      <c r="AF31" s="29">
        <f t="shared" si="24"/>
        <v>0</v>
      </c>
      <c r="AG31" s="29">
        <f>SUMIFS('Company Annual'!$Y:$Y,'Company Annual'!$A:$A,$AE$26,'Company Annual'!$D:$D,AG$4)-SUMIFS('Company Annual'!$X:$X,'Company Annual'!$A:$A,$AE$26,'Company Annual'!$D:$D,AG$4)</f>
        <v>0</v>
      </c>
      <c r="AH31" s="29">
        <f>SUMIFS('Company Annual'!$Y:$Y,'Company Annual'!$A:$A,$AE$26,'Company Annual'!$D:$D,AH$4)-SUMIFS('Company Annual'!$X:$X,'Company Annual'!$A:$A,$AE$26,'Company Annual'!$D:$D,AH$4)</f>
        <v>0</v>
      </c>
      <c r="AI31" s="29">
        <f>SUMIFS('Company Annual'!$Y:$Y,'Company Annual'!$A:$A,$AE$26,'Company Annual'!$D:$D,AI$4)-SUMIFS('Company Annual'!$X:$X,'Company Annual'!$A:$A,$AE$26,'Company Annual'!$D:$D,AI$4)</f>
        <v>0</v>
      </c>
      <c r="AJ31" s="29">
        <f>SUMIFS('Company Annual'!$Y:$Y,'Company Annual'!$A:$A,$AE$26,'Company Annual'!$D:$D,AJ$4)-SUMIFS('Company Annual'!$X:$X,'Company Annual'!$A:$A,$AE$26,'Company Annual'!$D:$D,AJ$4)</f>
        <v>0</v>
      </c>
      <c r="AK31" s="29">
        <f>SUMIFS('Company Annual'!$Y:$Y,'Company Annual'!$A:$A,$AE$26,'Company Annual'!$D:$D,AK$4)-SUMIFS('Company Annual'!$X:$X,'Company Annual'!$A:$A,$AE$26,'Company Annual'!$D:$D,AK$4)</f>
        <v>0</v>
      </c>
      <c r="AL31" s="29">
        <f>SUMIFS('Company Annual'!$Y:$Y,'Company Annual'!$A:$A,$AE$26,'Company Annual'!$D:$D,AL$4)-SUMIFS('Company Annual'!$X:$X,'Company Annual'!$A:$A,$AE$26,'Company Annual'!$D:$D,AL$4)</f>
        <v>0</v>
      </c>
      <c r="AM31" s="29">
        <f>SUMIFS('Company Annual'!$Y:$Y,'Company Annual'!$A:$A,$AE$26,'Company Annual'!$D:$D,AM$4)-SUMIFS('Company Annual'!$X:$X,'Company Annual'!$A:$A,$AE$26,'Company Annual'!$D:$D,AM$4)</f>
        <v>0</v>
      </c>
      <c r="AN31" s="29">
        <f>SUMIFS('Company Annual'!$Y:$Y,'Company Annual'!$A:$A,$AE$26,'Company Annual'!$D:$D,AN$4)-SUMIFS('Company Annual'!$X:$X,'Company Annual'!$A:$A,$AE$26,'Company Annual'!$D:$D,AN$4)</f>
        <v>0</v>
      </c>
      <c r="AO31" s="29">
        <f>SUMIFS('Company Annual'!$Y:$Y,'Company Annual'!$A:$A,$AE$26,'Company Annual'!$D:$D,AO$4)-SUMIFS('Company Annual'!$X:$X,'Company Annual'!$A:$A,$AE$26,'Company Annual'!$D:$D,AO$4)</f>
        <v>0</v>
      </c>
      <c r="AP31" s="29">
        <f>SUMIFS('Company Annual'!$Y:$Y,'Company Annual'!$A:$A,$AE$26,'Company Annual'!$D:$D,AP$4)-SUMIFS('Company Annual'!$X:$X,'Company Annual'!$A:$A,$AE$26,'Company Annual'!$D:$D,AP$4)</f>
        <v>0</v>
      </c>
      <c r="AQ31" s="29">
        <f>SUMIFS('Company Annual'!$Y:$Y,'Company Annual'!$A:$A,$AE$26,'Company Annual'!$D:$D,AQ$4)-SUMIFS('Company Annual'!$X:$X,'Company Annual'!$A:$A,$AE$26,'Company Annual'!$D:$D,AQ$4)</f>
        <v>0</v>
      </c>
      <c r="AR31" s="29">
        <f>SUMIFS('Company Annual'!$Y:$Y,'Company Annual'!$A:$A,$AE$26,'Company Annual'!$D:$D,AR$4)-SUMIFS('Company Annual'!$X:$X,'Company Annual'!$A:$A,$AE$26,'Company Annual'!$D:$D,AR$4)</f>
        <v>0</v>
      </c>
      <c r="AS31" s="29">
        <f>SUMIFS('Company Annual'!$Y:$Y,'Company Annual'!$A:$A,$AE$26,'Company Annual'!$D:$D,AS$4)-SUMIFS('Company Annual'!$X:$X,'Company Annual'!$A:$A,$AE$26,'Company Annual'!$D:$D,AS$4)</f>
        <v>0</v>
      </c>
      <c r="AT31" s="29">
        <f>SUMIFS('Company Annual'!$Y:$Y,'Company Annual'!$A:$A,$AE$26,'Company Annual'!$D:$D,AT$4)-SUMIFS('Company Annual'!$X:$X,'Company Annual'!$A:$A,$AE$26,'Company Annual'!$D:$D,AT$4)</f>
        <v>0</v>
      </c>
      <c r="AU31" s="29">
        <f>SUMIFS('Company Annual'!$Y:$Y,'Company Annual'!$A:$A,$AE$26,'Company Annual'!$D:$D,AU$4)-SUMIFS('Company Annual'!$X:$X,'Company Annual'!$A:$A,$AE$26,'Company Annual'!$D:$D,AU$4)</f>
        <v>0</v>
      </c>
      <c r="AV31" s="29">
        <f>SUMIFS('Company Annual'!$Y:$Y,'Company Annual'!$A:$A,$AE$26,'Company Annual'!$D:$D,AV$4)-SUMIFS('Company Annual'!$X:$X,'Company Annual'!$A:$A,$AE$26,'Company Annual'!$D:$D,AV$4)</f>
        <v>0</v>
      </c>
      <c r="AW31" s="29">
        <f>SUMIFS('Company Annual'!$Y:$Y,'Company Annual'!$A:$A,$AE$26,'Company Annual'!$D:$D,AW$4)-SUMIFS('Company Annual'!$X:$X,'Company Annual'!$A:$A,$AE$26,'Company Annual'!$D:$D,AW$4)</f>
        <v>0</v>
      </c>
      <c r="AX31" s="29">
        <f>SUMIFS('Company Annual'!$Y:$Y,'Company Annual'!$A:$A,$AE$26,'Company Annual'!$D:$D,AX$4)-SUMIFS('Company Annual'!$X:$X,'Company Annual'!$A:$A,$AE$26,'Company Annual'!$D:$D,AX$4)</f>
        <v>0</v>
      </c>
      <c r="AY31" s="29">
        <f>SUMIFS('Company Annual'!$Y:$Y,'Company Annual'!$A:$A,$AE$26,'Company Annual'!$D:$D,AY$4)-SUMIFS('Company Annual'!$X:$X,'Company Annual'!$A:$A,$AE$26,'Company Annual'!$D:$D,AY$4)</f>
        <v>0</v>
      </c>
      <c r="AZ31" s="29">
        <f>SUMIFS('Company Annual'!$Y:$Y,'Company Annual'!$A:$A,$AE$26,'Company Annual'!$D:$D,AZ$4)-SUMIFS('Company Annual'!$X:$X,'Company Annual'!$A:$A,$AE$26,'Company Annual'!$D:$D,AZ$4)</f>
        <v>0</v>
      </c>
      <c r="BA31" s="29">
        <f>SUMIFS('Company Annual'!$Y:$Y,'Company Annual'!$A:$A,$AE$26,'Company Annual'!$D:$D,BA$4)-SUMIFS('Company Annual'!$X:$X,'Company Annual'!$A:$A,$AE$26,'Company Annual'!$D:$D,BA$4)</f>
        <v>0</v>
      </c>
      <c r="BB31" s="29">
        <f>SUMIFS('Company Annual'!$Y:$Y,'Company Annual'!$A:$A,$AE$26,'Company Annual'!$D:$D,BB$4)-SUMIFS('Company Annual'!$X:$X,'Company Annual'!$A:$A,$AE$26,'Company Annual'!$D:$D,BB$4)</f>
        <v>0</v>
      </c>
      <c r="BC31" s="29">
        <f>SUMIFS('Company Annual'!$Y:$Y,'Company Annual'!$A:$A,$AE$26,'Company Annual'!$D:$D,BC$4)-SUMIFS('Company Annual'!$X:$X,'Company Annual'!$A:$A,$AE$26,'Company Annual'!$D:$D,BC$4)</f>
        <v>0</v>
      </c>
      <c r="BD31" s="29">
        <f>SUMIFS('Company Annual'!$Y:$Y,'Company Annual'!$A:$A,$AE$26,'Company Annual'!$D:$D,BD$4)-SUMIFS('Company Annual'!$X:$X,'Company Annual'!$A:$A,$AE$26,'Company Annual'!$D:$D,BD$4)</f>
        <v>0</v>
      </c>
      <c r="BE31" s="29">
        <f>SUMIFS('Company Annual'!$Y:$Y,'Company Annual'!$A:$A,$AE$26,'Company Annual'!$D:$D,BE$4)-SUMIFS('Company Annual'!$X:$X,'Company Annual'!$A:$A,$AE$26,'Company Annual'!$D:$D,BE$4)</f>
        <v>0</v>
      </c>
      <c r="BF31" s="29">
        <f>SUMIFS('Company Annual'!$Y:$Y,'Company Annual'!$A:$A,$AE$26,'Company Annual'!$D:$D,BF$4)-SUMIFS('Company Annual'!$X:$X,'Company Annual'!$A:$A,$AE$26,'Company Annual'!$D:$D,BF$4)</f>
        <v>0</v>
      </c>
      <c r="BG31" s="29">
        <f>SUMIFS('Company Annual'!$Y:$Y,'Company Annual'!$A:$A,$AE$26,'Company Annual'!$D:$D,BG$4)-SUMIFS('Company Annual'!$X:$X,'Company Annual'!$A:$A,$AE$26,'Company Annual'!$D:$D,BG$4)</f>
        <v>0</v>
      </c>
      <c r="BH31" s="29">
        <f>SUMIFS('Company Annual'!$Y:$Y,'Company Annual'!$A:$A,$AE$26,'Company Annual'!$D:$D,BH$4)-SUMIFS('Company Annual'!$X:$X,'Company Annual'!$A:$A,$AE$26,'Company Annual'!$D:$D,BH$4)</f>
        <v>0</v>
      </c>
      <c r="BI31" s="29">
        <f>SUMIFS('Company Annual'!$Y:$Y,'Company Annual'!$A:$A,$AE$26,'Company Annual'!$D:$D,BI$4)-SUMIFS('Company Annual'!$X:$X,'Company Annual'!$A:$A,$AE$26,'Company Annual'!$D:$D,BI$4)</f>
        <v>0</v>
      </c>
      <c r="BJ31" s="29">
        <f>SUMIFS('Company Annual'!$Y:$Y,'Company Annual'!$A:$A,$AE$26,'Company Annual'!$D:$D,BJ$4)-SUMIFS('Company Annual'!$X:$X,'Company Annual'!$A:$A,$AE$26,'Company Annual'!$D:$D,BJ$4)</f>
        <v>0</v>
      </c>
    </row>
    <row r="32" spans="2:62" ht="16.5" x14ac:dyDescent="0.5">
      <c r="B32" t="str">
        <f>AE26</f>
        <v>WPCO BAU 2040 No CO2</v>
      </c>
      <c r="AE32" s="44" t="s">
        <v>183</v>
      </c>
      <c r="AF32" s="29">
        <f t="shared" si="24"/>
        <v>0</v>
      </c>
      <c r="AG32" s="29">
        <f>SUMIFS('Company Annual'!$P:$P,'Company Annual'!$A:$A,$AE$26,'Company Annual'!$D:$D,AG$4)</f>
        <v>0</v>
      </c>
      <c r="AH32" s="29">
        <f>SUMIFS('Company Annual'!$P:$P,'Company Annual'!$A:$A,$AE$26,'Company Annual'!$D:$D,AH$4)</f>
        <v>0</v>
      </c>
      <c r="AI32" s="29">
        <f>SUMIFS('Company Annual'!$P:$P,'Company Annual'!$A:$A,$AE$26,'Company Annual'!$D:$D,AI$4)</f>
        <v>0</v>
      </c>
      <c r="AJ32" s="29">
        <f>SUMIFS('Company Annual'!$P:$P,'Company Annual'!$A:$A,$AE$26,'Company Annual'!$D:$D,AJ$4)</f>
        <v>0</v>
      </c>
      <c r="AK32" s="29">
        <f>SUMIFS('Company Annual'!$P:$P,'Company Annual'!$A:$A,$AE$26,'Company Annual'!$D:$D,AK$4)</f>
        <v>0</v>
      </c>
      <c r="AL32" s="29">
        <f>SUMIFS('Company Annual'!$P:$P,'Company Annual'!$A:$A,$AE$26,'Company Annual'!$D:$D,AL$4)</f>
        <v>0</v>
      </c>
      <c r="AM32" s="29">
        <f>SUMIFS('Company Annual'!$P:$P,'Company Annual'!$A:$A,$AE$26,'Company Annual'!$D:$D,AM$4)</f>
        <v>0</v>
      </c>
      <c r="AN32" s="29">
        <f>SUMIFS('Company Annual'!$P:$P,'Company Annual'!$A:$A,$AE$26,'Company Annual'!$D:$D,AN$4)</f>
        <v>0</v>
      </c>
      <c r="AO32" s="29">
        <f>SUMIFS('Company Annual'!$P:$P,'Company Annual'!$A:$A,$AE$26,'Company Annual'!$D:$D,AO$4)</f>
        <v>0</v>
      </c>
      <c r="AP32" s="29">
        <f>SUMIFS('Company Annual'!$P:$P,'Company Annual'!$A:$A,$AE$26,'Company Annual'!$D:$D,AP$4)</f>
        <v>0</v>
      </c>
      <c r="AQ32" s="29">
        <f>SUMIFS('Company Annual'!$P:$P,'Company Annual'!$A:$A,$AE$26,'Company Annual'!$D:$D,AQ$4)</f>
        <v>0</v>
      </c>
      <c r="AR32" s="29">
        <f>SUMIFS('Company Annual'!$P:$P,'Company Annual'!$A:$A,$AE$26,'Company Annual'!$D:$D,AR$4)</f>
        <v>0</v>
      </c>
      <c r="AS32" s="29">
        <f>SUMIFS('Company Annual'!$P:$P,'Company Annual'!$A:$A,$AE$26,'Company Annual'!$D:$D,AS$4)</f>
        <v>0</v>
      </c>
      <c r="AT32" s="29">
        <f>SUMIFS('Company Annual'!$P:$P,'Company Annual'!$A:$A,$AE$26,'Company Annual'!$D:$D,AT$4)</f>
        <v>0</v>
      </c>
      <c r="AU32" s="29">
        <f>SUMIFS('Company Annual'!$P:$P,'Company Annual'!$A:$A,$AE$26,'Company Annual'!$D:$D,AU$4)</f>
        <v>0</v>
      </c>
      <c r="AV32" s="29">
        <f>SUMIFS('Company Annual'!$P:$P,'Company Annual'!$A:$A,$AE$26,'Company Annual'!$D:$D,AV$4)</f>
        <v>0</v>
      </c>
      <c r="AW32" s="29">
        <f>SUMIFS('Company Annual'!$P:$P,'Company Annual'!$A:$A,$AE$26,'Company Annual'!$D:$D,AW$4)</f>
        <v>0</v>
      </c>
      <c r="AX32" s="29">
        <f>SUMIFS('Company Annual'!$P:$P,'Company Annual'!$A:$A,$AE$26,'Company Annual'!$D:$D,AX$4)</f>
        <v>0</v>
      </c>
      <c r="AY32" s="29">
        <f>SUMIFS('Company Annual'!$P:$P,'Company Annual'!$A:$A,$AE$26,'Company Annual'!$D:$D,AY$4)</f>
        <v>0</v>
      </c>
      <c r="AZ32" s="29">
        <f>SUMIFS('Company Annual'!$P:$P,'Company Annual'!$A:$A,$AE$26,'Company Annual'!$D:$D,AZ$4)</f>
        <v>0</v>
      </c>
      <c r="BA32" s="29">
        <f>SUMIFS('Company Annual'!$P:$P,'Company Annual'!$A:$A,$AE$26,'Company Annual'!$D:$D,BA$4)</f>
        <v>0</v>
      </c>
      <c r="BB32" s="29">
        <f>SUMIFS('Company Annual'!$P:$P,'Company Annual'!$A:$A,$AE$26,'Company Annual'!$D:$D,BB$4)</f>
        <v>0</v>
      </c>
      <c r="BC32" s="29">
        <f>SUMIFS('Company Annual'!$P:$P,'Company Annual'!$A:$A,$AE$26,'Company Annual'!$D:$D,BC$4)</f>
        <v>0</v>
      </c>
      <c r="BD32" s="29">
        <f>SUMIFS('Company Annual'!$P:$P,'Company Annual'!$A:$A,$AE$26,'Company Annual'!$D:$D,BD$4)</f>
        <v>0</v>
      </c>
      <c r="BE32" s="29">
        <f>SUMIFS('Company Annual'!$P:$P,'Company Annual'!$A:$A,$AE$26,'Company Annual'!$D:$D,BE$4)</f>
        <v>0</v>
      </c>
      <c r="BF32" s="29">
        <f>SUMIFS('Company Annual'!$P:$P,'Company Annual'!$A:$A,$AE$26,'Company Annual'!$D:$D,BF$4)</f>
        <v>0</v>
      </c>
      <c r="BG32" s="29">
        <f>SUMIFS('Company Annual'!$P:$P,'Company Annual'!$A:$A,$AE$26,'Company Annual'!$D:$D,BG$4)</f>
        <v>0</v>
      </c>
      <c r="BH32" s="29">
        <f>SUMIFS('Company Annual'!$P:$P,'Company Annual'!$A:$A,$AE$26,'Company Annual'!$D:$D,BH$4)</f>
        <v>0</v>
      </c>
      <c r="BI32" s="29">
        <f>SUMIFS('Company Annual'!$P:$P,'Company Annual'!$A:$A,$AE$26,'Company Annual'!$D:$D,BI$4)</f>
        <v>0</v>
      </c>
      <c r="BJ32" s="29">
        <f>SUMIFS('Company Annual'!$P:$P,'Company Annual'!$A:$A,$AE$26,'Company Annual'!$D:$D,BJ$4)</f>
        <v>0</v>
      </c>
    </row>
    <row r="33" spans="2:62" ht="16.5" x14ac:dyDescent="0.5">
      <c r="B33" s="1"/>
      <c r="AE33" s="4" t="s">
        <v>179</v>
      </c>
      <c r="AF33" s="29">
        <f t="shared" si="24"/>
        <v>0</v>
      </c>
      <c r="AG33" s="29">
        <f>SUMIFS('Company Capital'!$J:$J,'Company Capital'!$A:$A,$AE$26,'Company Capital'!$D:$D,AG$4)+SUMIFS('Company Capital'!$M:$M,'Company Capital'!$A:$A,$AE$26,'Company Capital'!$D:$D,AG$4)+SUMIFS('Company Capital'!$O:$O,'Company Capital'!$A:$A,$AE$26,'Company Capital'!$D:$D,AG$4)+SUMIFS('Company Capital'!$V:$V,'Company Capital'!$A:$A,$AE$26,'Company Capital'!$D:$D,AG$4)</f>
        <v>0</v>
      </c>
      <c r="AH33" s="29">
        <f>SUMIFS('Company Capital'!$J:$J,'Company Capital'!$A:$A,$AE$26,'Company Capital'!$D:$D,AH$4)+SUMIFS('Company Capital'!$M:$M,'Company Capital'!$A:$A,$AE$26,'Company Capital'!$D:$D,AH$4)+SUMIFS('Company Capital'!$O:$O,'Company Capital'!$A:$A,$AE$26,'Company Capital'!$D:$D,AH$4)+SUMIFS('Company Capital'!$V:$V,'Company Capital'!$A:$A,$AE$26,'Company Capital'!$D:$D,AH$4)</f>
        <v>0</v>
      </c>
      <c r="AI33" s="29">
        <f>SUMIFS('Company Capital'!$J:$J,'Company Capital'!$A:$A,$AE$26,'Company Capital'!$D:$D,AI$4)+SUMIFS('Company Capital'!$M:$M,'Company Capital'!$A:$A,$AE$26,'Company Capital'!$D:$D,AI$4)+SUMIFS('Company Capital'!$O:$O,'Company Capital'!$A:$A,$AE$26,'Company Capital'!$D:$D,AI$4)+SUMIFS('Company Capital'!$V:$V,'Company Capital'!$A:$A,$AE$26,'Company Capital'!$D:$D,AI$4)</f>
        <v>0</v>
      </c>
      <c r="AJ33" s="29">
        <f>SUMIFS('Company Capital'!$J:$J,'Company Capital'!$A:$A,$AE$26,'Company Capital'!$D:$D,AJ$4)+SUMIFS('Company Capital'!$M:$M,'Company Capital'!$A:$A,$AE$26,'Company Capital'!$D:$D,AJ$4)+SUMIFS('Company Capital'!$O:$O,'Company Capital'!$A:$A,$AE$26,'Company Capital'!$D:$D,AJ$4)+SUMIFS('Company Capital'!$V:$V,'Company Capital'!$A:$A,$AE$26,'Company Capital'!$D:$D,AJ$4)</f>
        <v>0</v>
      </c>
      <c r="AK33" s="29">
        <f>SUMIFS('Company Capital'!$J:$J,'Company Capital'!$A:$A,$AE$26,'Company Capital'!$D:$D,AK$4)+SUMIFS('Company Capital'!$M:$M,'Company Capital'!$A:$A,$AE$26,'Company Capital'!$D:$D,AK$4)+SUMIFS('Company Capital'!$O:$O,'Company Capital'!$A:$A,$AE$26,'Company Capital'!$D:$D,AK$4)+SUMIFS('Company Capital'!$V:$V,'Company Capital'!$A:$A,$AE$26,'Company Capital'!$D:$D,AK$4)</f>
        <v>0</v>
      </c>
      <c r="AL33" s="29">
        <f>SUMIFS('Company Capital'!$J:$J,'Company Capital'!$A:$A,$AE$26,'Company Capital'!$D:$D,AL$4)+SUMIFS('Company Capital'!$M:$M,'Company Capital'!$A:$A,$AE$26,'Company Capital'!$D:$D,AL$4)+SUMIFS('Company Capital'!$O:$O,'Company Capital'!$A:$A,$AE$26,'Company Capital'!$D:$D,AL$4)+SUMIFS('Company Capital'!$V:$V,'Company Capital'!$A:$A,$AE$26,'Company Capital'!$D:$D,AL$4)</f>
        <v>0</v>
      </c>
      <c r="AM33" s="29">
        <f>SUMIFS('Company Capital'!$J:$J,'Company Capital'!$A:$A,$AE$26,'Company Capital'!$D:$D,AM$4)+SUMIFS('Company Capital'!$M:$M,'Company Capital'!$A:$A,$AE$26,'Company Capital'!$D:$D,AM$4)+SUMIFS('Company Capital'!$O:$O,'Company Capital'!$A:$A,$AE$26,'Company Capital'!$D:$D,AM$4)+SUMIFS('Company Capital'!$V:$V,'Company Capital'!$A:$A,$AE$26,'Company Capital'!$D:$D,AM$4)</f>
        <v>0</v>
      </c>
      <c r="AN33" s="29">
        <f>SUMIFS('Company Capital'!$J:$J,'Company Capital'!$A:$A,$AE$26,'Company Capital'!$D:$D,AN$4)+SUMIFS('Company Capital'!$M:$M,'Company Capital'!$A:$A,$AE$26,'Company Capital'!$D:$D,AN$4)+SUMIFS('Company Capital'!$O:$O,'Company Capital'!$A:$A,$AE$26,'Company Capital'!$D:$D,AN$4)+SUMIFS('Company Capital'!$V:$V,'Company Capital'!$A:$A,$AE$26,'Company Capital'!$D:$D,AN$4)</f>
        <v>0</v>
      </c>
      <c r="AO33" s="29">
        <f>SUMIFS('Company Capital'!$J:$J,'Company Capital'!$A:$A,$AE$26,'Company Capital'!$D:$D,AO$4)+SUMIFS('Company Capital'!$M:$M,'Company Capital'!$A:$A,$AE$26,'Company Capital'!$D:$D,AO$4)+SUMIFS('Company Capital'!$O:$O,'Company Capital'!$A:$A,$AE$26,'Company Capital'!$D:$D,AO$4)+SUMIFS('Company Capital'!$V:$V,'Company Capital'!$A:$A,$AE$26,'Company Capital'!$D:$D,AO$4)</f>
        <v>0</v>
      </c>
      <c r="AP33" s="29">
        <f>SUMIFS('Company Capital'!$J:$J,'Company Capital'!$A:$A,$AE$26,'Company Capital'!$D:$D,AP$4)+SUMIFS('Company Capital'!$M:$M,'Company Capital'!$A:$A,$AE$26,'Company Capital'!$D:$D,AP$4)+SUMIFS('Company Capital'!$O:$O,'Company Capital'!$A:$A,$AE$26,'Company Capital'!$D:$D,AP$4)+SUMIFS('Company Capital'!$V:$V,'Company Capital'!$A:$A,$AE$26,'Company Capital'!$D:$D,AP$4)</f>
        <v>0</v>
      </c>
      <c r="AQ33" s="29">
        <f>SUMIFS('Company Capital'!$J:$J,'Company Capital'!$A:$A,$AE$26,'Company Capital'!$D:$D,AQ$4)+SUMIFS('Company Capital'!$M:$M,'Company Capital'!$A:$A,$AE$26,'Company Capital'!$D:$D,AQ$4)+SUMIFS('Company Capital'!$O:$O,'Company Capital'!$A:$A,$AE$26,'Company Capital'!$D:$D,AQ$4)+SUMIFS('Company Capital'!$V:$V,'Company Capital'!$A:$A,$AE$26,'Company Capital'!$D:$D,AQ$4)</f>
        <v>0</v>
      </c>
      <c r="AR33" s="29">
        <f>SUMIFS('Company Capital'!$J:$J,'Company Capital'!$A:$A,$AE$26,'Company Capital'!$D:$D,AR$4)+SUMIFS('Company Capital'!$M:$M,'Company Capital'!$A:$A,$AE$26,'Company Capital'!$D:$D,AR$4)+SUMIFS('Company Capital'!$O:$O,'Company Capital'!$A:$A,$AE$26,'Company Capital'!$D:$D,AR$4)+SUMIFS('Company Capital'!$V:$V,'Company Capital'!$A:$A,$AE$26,'Company Capital'!$D:$D,AR$4)</f>
        <v>0</v>
      </c>
      <c r="AS33" s="29">
        <f>SUMIFS('Company Capital'!$J:$J,'Company Capital'!$A:$A,$AE$26,'Company Capital'!$D:$D,AS$4)+SUMIFS('Company Capital'!$M:$M,'Company Capital'!$A:$A,$AE$26,'Company Capital'!$D:$D,AS$4)+SUMIFS('Company Capital'!$O:$O,'Company Capital'!$A:$A,$AE$26,'Company Capital'!$D:$D,AS$4)+SUMIFS('Company Capital'!$V:$V,'Company Capital'!$A:$A,$AE$26,'Company Capital'!$D:$D,AS$4)</f>
        <v>0</v>
      </c>
      <c r="AT33" s="29">
        <f>SUMIFS('Company Capital'!$J:$J,'Company Capital'!$A:$A,$AE$26,'Company Capital'!$D:$D,AT$4)+SUMIFS('Company Capital'!$M:$M,'Company Capital'!$A:$A,$AE$26,'Company Capital'!$D:$D,AT$4)+SUMIFS('Company Capital'!$O:$O,'Company Capital'!$A:$A,$AE$26,'Company Capital'!$D:$D,AT$4)+SUMIFS('Company Capital'!$V:$V,'Company Capital'!$A:$A,$AE$26,'Company Capital'!$D:$D,AT$4)</f>
        <v>0</v>
      </c>
      <c r="AU33" s="29">
        <f>SUMIFS('Company Capital'!$J:$J,'Company Capital'!$A:$A,$AE$26,'Company Capital'!$D:$D,AU$4)+SUMIFS('Company Capital'!$M:$M,'Company Capital'!$A:$A,$AE$26,'Company Capital'!$D:$D,AU$4)+SUMIFS('Company Capital'!$O:$O,'Company Capital'!$A:$A,$AE$26,'Company Capital'!$D:$D,AU$4)+SUMIFS('Company Capital'!$V:$V,'Company Capital'!$A:$A,$AE$26,'Company Capital'!$D:$D,AU$4)</f>
        <v>0</v>
      </c>
      <c r="AV33" s="29">
        <f>SUMIFS('Company Capital'!$J:$J,'Company Capital'!$A:$A,$AE$26,'Company Capital'!$D:$D,AV$4)+SUMIFS('Company Capital'!$M:$M,'Company Capital'!$A:$A,$AE$26,'Company Capital'!$D:$D,AV$4)+SUMIFS('Company Capital'!$O:$O,'Company Capital'!$A:$A,$AE$26,'Company Capital'!$D:$D,AV$4)+SUMIFS('Company Capital'!$V:$V,'Company Capital'!$A:$A,$AE$26,'Company Capital'!$D:$D,AV$4)</f>
        <v>0</v>
      </c>
      <c r="AW33" s="29">
        <f>SUMIFS('Company Capital'!$J:$J,'Company Capital'!$A:$A,$AE$26,'Company Capital'!$D:$D,AW$4)+SUMIFS('Company Capital'!$M:$M,'Company Capital'!$A:$A,$AE$26,'Company Capital'!$D:$D,AW$4)+SUMIFS('Company Capital'!$O:$O,'Company Capital'!$A:$A,$AE$26,'Company Capital'!$D:$D,AW$4)+SUMIFS('Company Capital'!$V:$V,'Company Capital'!$A:$A,$AE$26,'Company Capital'!$D:$D,AW$4)</f>
        <v>0</v>
      </c>
      <c r="AX33" s="29">
        <f>SUMIFS('Company Capital'!$J:$J,'Company Capital'!$A:$A,$AE$26,'Company Capital'!$D:$D,AX$4)+SUMIFS('Company Capital'!$M:$M,'Company Capital'!$A:$A,$AE$26,'Company Capital'!$D:$D,AX$4)+SUMIFS('Company Capital'!$O:$O,'Company Capital'!$A:$A,$AE$26,'Company Capital'!$D:$D,AX$4)+SUMIFS('Company Capital'!$V:$V,'Company Capital'!$A:$A,$AE$26,'Company Capital'!$D:$D,AX$4)</f>
        <v>0</v>
      </c>
      <c r="AY33" s="29">
        <f>SUMIFS('Company Capital'!$J:$J,'Company Capital'!$A:$A,$AE$26,'Company Capital'!$D:$D,AY$4)+SUMIFS('Company Capital'!$M:$M,'Company Capital'!$A:$A,$AE$26,'Company Capital'!$D:$D,AY$4)+SUMIFS('Company Capital'!$O:$O,'Company Capital'!$A:$A,$AE$26,'Company Capital'!$D:$D,AY$4)+SUMIFS('Company Capital'!$V:$V,'Company Capital'!$A:$A,$AE$26,'Company Capital'!$D:$D,AY$4)</f>
        <v>0</v>
      </c>
      <c r="AZ33" s="29">
        <f>SUMIFS('Company Capital'!$J:$J,'Company Capital'!$A:$A,$AE$26,'Company Capital'!$D:$D,AZ$4)+SUMIFS('Company Capital'!$M:$M,'Company Capital'!$A:$A,$AE$26,'Company Capital'!$D:$D,AZ$4)+SUMIFS('Company Capital'!$O:$O,'Company Capital'!$A:$A,$AE$26,'Company Capital'!$D:$D,AZ$4)+SUMIFS('Company Capital'!$V:$V,'Company Capital'!$A:$A,$AE$26,'Company Capital'!$D:$D,AZ$4)</f>
        <v>0</v>
      </c>
      <c r="BA33" s="29">
        <f>SUMIFS('Company Capital'!$J:$J,'Company Capital'!$A:$A,$AE$26,'Company Capital'!$D:$D,BA$4)+SUMIFS('Company Capital'!$M:$M,'Company Capital'!$A:$A,$AE$26,'Company Capital'!$D:$D,BA$4)+SUMIFS('Company Capital'!$O:$O,'Company Capital'!$A:$A,$AE$26,'Company Capital'!$D:$D,BA$4)+SUMIFS('Company Capital'!$V:$V,'Company Capital'!$A:$A,$AE$26,'Company Capital'!$D:$D,BA$4)</f>
        <v>0</v>
      </c>
      <c r="BB33" s="29">
        <f>SUMIFS('Company Capital'!$J:$J,'Company Capital'!$A:$A,$AE$26,'Company Capital'!$D:$D,BB$4)+SUMIFS('Company Capital'!$M:$M,'Company Capital'!$A:$A,$AE$26,'Company Capital'!$D:$D,BB$4)+SUMIFS('Company Capital'!$O:$O,'Company Capital'!$A:$A,$AE$26,'Company Capital'!$D:$D,BB$4)+SUMIFS('Company Capital'!$V:$V,'Company Capital'!$A:$A,$AE$26,'Company Capital'!$D:$D,BB$4)</f>
        <v>0</v>
      </c>
      <c r="BC33" s="29">
        <f>SUMIFS('Company Capital'!$J:$J,'Company Capital'!$A:$A,$AE$26,'Company Capital'!$D:$D,BC$4)+SUMIFS('Company Capital'!$M:$M,'Company Capital'!$A:$A,$AE$26,'Company Capital'!$D:$D,BC$4)+SUMIFS('Company Capital'!$O:$O,'Company Capital'!$A:$A,$AE$26,'Company Capital'!$D:$D,BC$4)+SUMIFS('Company Capital'!$V:$V,'Company Capital'!$A:$A,$AE$26,'Company Capital'!$D:$D,BC$4)</f>
        <v>0</v>
      </c>
      <c r="BD33" s="29">
        <f>SUMIFS('Company Capital'!$J:$J,'Company Capital'!$A:$A,$AE$26,'Company Capital'!$D:$D,BD$4)+SUMIFS('Company Capital'!$M:$M,'Company Capital'!$A:$A,$AE$26,'Company Capital'!$D:$D,BD$4)+SUMIFS('Company Capital'!$O:$O,'Company Capital'!$A:$A,$AE$26,'Company Capital'!$D:$D,BD$4)+SUMIFS('Company Capital'!$V:$V,'Company Capital'!$A:$A,$AE$26,'Company Capital'!$D:$D,BD$4)</f>
        <v>0</v>
      </c>
      <c r="BE33" s="29">
        <f>SUMIFS('Company Capital'!$J:$J,'Company Capital'!$A:$A,$AE$26,'Company Capital'!$D:$D,BE$4)+SUMIFS('Company Capital'!$M:$M,'Company Capital'!$A:$A,$AE$26,'Company Capital'!$D:$D,BE$4)+SUMIFS('Company Capital'!$O:$O,'Company Capital'!$A:$A,$AE$26,'Company Capital'!$D:$D,BE$4)+SUMIFS('Company Capital'!$V:$V,'Company Capital'!$A:$A,$AE$26,'Company Capital'!$D:$D,BE$4)</f>
        <v>0</v>
      </c>
      <c r="BF33" s="29">
        <f>SUMIFS('Company Capital'!$J:$J,'Company Capital'!$A:$A,$AE$26,'Company Capital'!$D:$D,BF$4)+SUMIFS('Company Capital'!$M:$M,'Company Capital'!$A:$A,$AE$26,'Company Capital'!$D:$D,BF$4)+SUMIFS('Company Capital'!$O:$O,'Company Capital'!$A:$A,$AE$26,'Company Capital'!$D:$D,BF$4)+SUMIFS('Company Capital'!$V:$V,'Company Capital'!$A:$A,$AE$26,'Company Capital'!$D:$D,BF$4)</f>
        <v>0</v>
      </c>
      <c r="BG33" s="29">
        <f>SUMIFS('Company Capital'!$J:$J,'Company Capital'!$A:$A,$AE$26,'Company Capital'!$D:$D,BG$4)+SUMIFS('Company Capital'!$M:$M,'Company Capital'!$A:$A,$AE$26,'Company Capital'!$D:$D,BG$4)+SUMIFS('Company Capital'!$O:$O,'Company Capital'!$A:$A,$AE$26,'Company Capital'!$D:$D,BG$4)+SUMIFS('Company Capital'!$V:$V,'Company Capital'!$A:$A,$AE$26,'Company Capital'!$D:$D,BG$4)</f>
        <v>0</v>
      </c>
      <c r="BH33" s="29">
        <f>SUMIFS('Company Capital'!$J:$J,'Company Capital'!$A:$A,$AE$26,'Company Capital'!$D:$D,BH$4)+SUMIFS('Company Capital'!$M:$M,'Company Capital'!$A:$A,$AE$26,'Company Capital'!$D:$D,BH$4)+SUMIFS('Company Capital'!$O:$O,'Company Capital'!$A:$A,$AE$26,'Company Capital'!$D:$D,BH$4)+SUMIFS('Company Capital'!$V:$V,'Company Capital'!$A:$A,$AE$26,'Company Capital'!$D:$D,BH$4)</f>
        <v>0</v>
      </c>
      <c r="BI33" s="29">
        <f>SUMIFS('Company Capital'!$J:$J,'Company Capital'!$A:$A,$AE$26,'Company Capital'!$D:$D,BI$4)+SUMIFS('Company Capital'!$M:$M,'Company Capital'!$A:$A,$AE$26,'Company Capital'!$D:$D,BI$4)+SUMIFS('Company Capital'!$O:$O,'Company Capital'!$A:$A,$AE$26,'Company Capital'!$D:$D,BI$4)+SUMIFS('Company Capital'!$V:$V,'Company Capital'!$A:$A,$AE$26,'Company Capital'!$D:$D,BI$4)</f>
        <v>0</v>
      </c>
      <c r="BJ33" s="29">
        <f>SUMIFS('Company Capital'!$J:$J,'Company Capital'!$A:$A,$AE$26,'Company Capital'!$D:$D,BJ$4)+SUMIFS('Company Capital'!$M:$M,'Company Capital'!$A:$A,$AE$26,'Company Capital'!$D:$D,BJ$4)+SUMIFS('Company Capital'!$O:$O,'Company Capital'!$A:$A,$AE$26,'Company Capital'!$D:$D,BJ$4)+SUMIFS('Company Capital'!$V:$V,'Company Capital'!$A:$A,$AE$26,'Company Capital'!$D:$D,BJ$4)</f>
        <v>0</v>
      </c>
    </row>
    <row r="34" spans="2:62" ht="16.5" x14ac:dyDescent="0.5">
      <c r="AE34" s="44" t="s">
        <v>140</v>
      </c>
      <c r="AF34" s="29">
        <f>SUM(AF27:AF33)</f>
        <v>0</v>
      </c>
      <c r="AG34" s="29">
        <f>SUM(AG27:AG33)</f>
        <v>0</v>
      </c>
      <c r="AH34" s="29">
        <f t="shared" ref="AH34" si="25">SUM(AH27:AH33)</f>
        <v>0</v>
      </c>
      <c r="AI34" s="29">
        <f t="shared" ref="AI34" si="26">SUM(AI27:AI33)</f>
        <v>0</v>
      </c>
      <c r="AJ34" s="29">
        <f t="shared" ref="AJ34" si="27">SUM(AJ27:AJ33)</f>
        <v>0</v>
      </c>
      <c r="AK34" s="29">
        <f t="shared" ref="AK34" si="28">SUM(AK27:AK33)</f>
        <v>0</v>
      </c>
      <c r="AL34" s="29">
        <f t="shared" ref="AL34" si="29">SUM(AL27:AL33)</f>
        <v>0</v>
      </c>
      <c r="AM34" s="29">
        <f t="shared" ref="AM34" si="30">SUM(AM27:AM33)</f>
        <v>0</v>
      </c>
      <c r="AN34" s="29">
        <f t="shared" ref="AN34" si="31">SUM(AN27:AN33)</f>
        <v>0</v>
      </c>
      <c r="AO34" s="29">
        <f t="shared" ref="AO34" si="32">SUM(AO27:AO33)</f>
        <v>0</v>
      </c>
      <c r="AP34" s="29">
        <f t="shared" ref="AP34" si="33">SUM(AP27:AP33)</f>
        <v>0</v>
      </c>
      <c r="AQ34" s="29">
        <f t="shared" ref="AQ34" si="34">SUM(AQ27:AQ33)</f>
        <v>0</v>
      </c>
      <c r="AR34" s="29">
        <f t="shared" ref="AR34" si="35">SUM(AR27:AR33)</f>
        <v>0</v>
      </c>
      <c r="AS34" s="29">
        <f t="shared" ref="AS34" si="36">SUM(AS27:AS33)</f>
        <v>0</v>
      </c>
      <c r="AT34" s="29">
        <f t="shared" ref="AT34" si="37">SUM(AT27:AT33)</f>
        <v>0</v>
      </c>
      <c r="AU34" s="29">
        <f t="shared" ref="AU34" si="38">SUM(AU27:AU33)</f>
        <v>0</v>
      </c>
      <c r="AV34" s="29">
        <f t="shared" ref="AV34" si="39">SUM(AV27:AV33)</f>
        <v>0</v>
      </c>
      <c r="AW34" s="29">
        <f t="shared" ref="AW34" si="40">SUM(AW27:AW33)</f>
        <v>0</v>
      </c>
      <c r="AX34" s="29">
        <f t="shared" ref="AX34" si="41">SUM(AX27:AX33)</f>
        <v>0</v>
      </c>
      <c r="AY34" s="29">
        <f t="shared" ref="AY34" si="42">SUM(AY27:AY33)</f>
        <v>0</v>
      </c>
      <c r="AZ34" s="29">
        <f t="shared" ref="AZ34:BI34" si="43">SUM(AZ27:AZ33)</f>
        <v>0</v>
      </c>
      <c r="BA34" s="29">
        <f t="shared" si="43"/>
        <v>0</v>
      </c>
      <c r="BB34" s="29">
        <f t="shared" si="43"/>
        <v>0</v>
      </c>
      <c r="BC34" s="29">
        <f t="shared" si="43"/>
        <v>0</v>
      </c>
      <c r="BD34" s="29">
        <f t="shared" si="43"/>
        <v>0</v>
      </c>
      <c r="BE34" s="29">
        <f t="shared" si="43"/>
        <v>0</v>
      </c>
      <c r="BF34" s="29">
        <f t="shared" si="43"/>
        <v>0</v>
      </c>
      <c r="BG34" s="29">
        <f t="shared" si="43"/>
        <v>0</v>
      </c>
      <c r="BH34" s="29">
        <f t="shared" si="43"/>
        <v>0</v>
      </c>
      <c r="BI34" s="29">
        <f t="shared" si="43"/>
        <v>0</v>
      </c>
      <c r="BJ34" s="29">
        <f t="shared" ref="BJ34" si="44">SUM(BJ27:BJ33)</f>
        <v>0</v>
      </c>
    </row>
    <row r="35" spans="2:62" ht="16.5" x14ac:dyDescent="0.5">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row>
    <row r="36" spans="2:62" x14ac:dyDescent="0.5">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row>
    <row r="37" spans="2:62" ht="21.6" x14ac:dyDescent="0.55000000000000004">
      <c r="AE37" s="114" t="s">
        <v>337</v>
      </c>
      <c r="AF37" s="45"/>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row>
    <row r="38" spans="2:62" x14ac:dyDescent="0.5">
      <c r="AE38" s="44" t="s">
        <v>143</v>
      </c>
      <c r="AF38" s="29">
        <f>AG38+NPV(0.0704,AH38:BJ38)</f>
        <v>0</v>
      </c>
      <c r="AG38" s="29">
        <f>SUMIFS('Company Annual'!$N:$N,'Company Annual'!$A:$A,$AE$37,'Company Annual'!$D:$D,AG$4)</f>
        <v>0</v>
      </c>
      <c r="AH38" s="29">
        <f>SUMIFS('Company Annual'!$N:$N,'Company Annual'!$A:$A,$AE$37,'Company Annual'!$D:$D,AH$4)</f>
        <v>0</v>
      </c>
      <c r="AI38" s="29">
        <f>SUMIFS('Company Annual'!$N:$N,'Company Annual'!$A:$A,$AE$37,'Company Annual'!$D:$D,AI$4)</f>
        <v>0</v>
      </c>
      <c r="AJ38" s="29">
        <f>SUMIFS('Company Annual'!$N:$N,'Company Annual'!$A:$A,$AE$37,'Company Annual'!$D:$D,AJ$4)</f>
        <v>0</v>
      </c>
      <c r="AK38" s="29">
        <f>SUMIFS('Company Annual'!$N:$N,'Company Annual'!$A:$A,$AE$37,'Company Annual'!$D:$D,AK$4)</f>
        <v>0</v>
      </c>
      <c r="AL38" s="29">
        <f>SUMIFS('Company Annual'!$N:$N,'Company Annual'!$A:$A,$AE$37,'Company Annual'!$D:$D,AL$4)</f>
        <v>0</v>
      </c>
      <c r="AM38" s="29">
        <f>SUMIFS('Company Annual'!$N:$N,'Company Annual'!$A:$A,$AE$37,'Company Annual'!$D:$D,AM$4)</f>
        <v>0</v>
      </c>
      <c r="AN38" s="29">
        <f>SUMIFS('Company Annual'!$N:$N,'Company Annual'!$A:$A,$AE$37,'Company Annual'!$D:$D,AN$4)</f>
        <v>0</v>
      </c>
      <c r="AO38" s="29">
        <f>SUMIFS('Company Annual'!$N:$N,'Company Annual'!$A:$A,$AE$37,'Company Annual'!$D:$D,AO$4)</f>
        <v>0</v>
      </c>
      <c r="AP38" s="29">
        <f>SUMIFS('Company Annual'!$N:$N,'Company Annual'!$A:$A,$AE$37,'Company Annual'!$D:$D,AP$4)</f>
        <v>0</v>
      </c>
      <c r="AQ38" s="29">
        <f>SUMIFS('Company Annual'!$N:$N,'Company Annual'!$A:$A,$AE$37,'Company Annual'!$D:$D,AQ$4)</f>
        <v>0</v>
      </c>
      <c r="AR38" s="29">
        <f>SUMIFS('Company Annual'!$N:$N,'Company Annual'!$A:$A,$AE$37,'Company Annual'!$D:$D,AR$4)</f>
        <v>0</v>
      </c>
      <c r="AS38" s="29">
        <f>SUMIFS('Company Annual'!$N:$N,'Company Annual'!$A:$A,$AE$37,'Company Annual'!$D:$D,AS$4)</f>
        <v>0</v>
      </c>
      <c r="AT38" s="29">
        <f>SUMIFS('Company Annual'!$N:$N,'Company Annual'!$A:$A,$AE$37,'Company Annual'!$D:$D,AT$4)</f>
        <v>0</v>
      </c>
      <c r="AU38" s="29">
        <f>SUMIFS('Company Annual'!$N:$N,'Company Annual'!$A:$A,$AE$37,'Company Annual'!$D:$D,AU$4)</f>
        <v>0</v>
      </c>
      <c r="AV38" s="29">
        <f>SUMIFS('Company Annual'!$N:$N,'Company Annual'!$A:$A,$AE$37,'Company Annual'!$D:$D,AV$4)</f>
        <v>0</v>
      </c>
      <c r="AW38" s="29">
        <f>SUMIFS('Company Annual'!$N:$N,'Company Annual'!$A:$A,$AE$37,'Company Annual'!$D:$D,AW$4)</f>
        <v>0</v>
      </c>
      <c r="AX38" s="29">
        <f>SUMIFS('Company Annual'!$N:$N,'Company Annual'!$A:$A,$AE$37,'Company Annual'!$D:$D,AX$4)</f>
        <v>0</v>
      </c>
      <c r="AY38" s="29">
        <f>SUMIFS('Company Annual'!$N:$N,'Company Annual'!$A:$A,$AE$37,'Company Annual'!$D:$D,AY$4)</f>
        <v>0</v>
      </c>
      <c r="AZ38" s="29">
        <f>SUMIFS('Company Annual'!$N:$N,'Company Annual'!$A:$A,$AE$37,'Company Annual'!$D:$D,AZ$4)</f>
        <v>0</v>
      </c>
      <c r="BA38" s="29">
        <f>SUMIFS('Company Annual'!$N:$N,'Company Annual'!$A:$A,$AE$37,'Company Annual'!$D:$D,BA$4)</f>
        <v>0</v>
      </c>
      <c r="BB38" s="29">
        <f>SUMIFS('Company Annual'!$N:$N,'Company Annual'!$A:$A,$AE$37,'Company Annual'!$D:$D,BB$4)</f>
        <v>0</v>
      </c>
      <c r="BC38" s="29">
        <f>SUMIFS('Company Annual'!$N:$N,'Company Annual'!$A:$A,$AE$37,'Company Annual'!$D:$D,BC$4)</f>
        <v>0</v>
      </c>
      <c r="BD38" s="29">
        <f>SUMIFS('Company Annual'!$N:$N,'Company Annual'!$A:$A,$AE$37,'Company Annual'!$D:$D,BD$4)</f>
        <v>0</v>
      </c>
      <c r="BE38" s="29">
        <f>SUMIFS('Company Annual'!$N:$N,'Company Annual'!$A:$A,$AE$37,'Company Annual'!$D:$D,BE$4)</f>
        <v>0</v>
      </c>
      <c r="BF38" s="29">
        <f>SUMIFS('Company Annual'!$N:$N,'Company Annual'!$A:$A,$AE$37,'Company Annual'!$D:$D,BF$4)</f>
        <v>0</v>
      </c>
      <c r="BG38" s="29">
        <f>SUMIFS('Company Annual'!$N:$N,'Company Annual'!$A:$A,$AE$37,'Company Annual'!$D:$D,BG$4)</f>
        <v>0</v>
      </c>
      <c r="BH38" s="29">
        <f>SUMIFS('Company Annual'!$N:$N,'Company Annual'!$A:$A,$AE$37,'Company Annual'!$D:$D,BH$4)</f>
        <v>0</v>
      </c>
      <c r="BI38" s="29">
        <f>SUMIFS('Company Annual'!$N:$N,'Company Annual'!$A:$A,$AE$37,'Company Annual'!$D:$D,BI$4)</f>
        <v>0</v>
      </c>
      <c r="BJ38" s="29">
        <f>SUMIFS('Company Annual'!$N:$N,'Company Annual'!$A:$A,$AE$37,'Company Annual'!$D:$D,BJ$4)</f>
        <v>0</v>
      </c>
    </row>
    <row r="39" spans="2:62" x14ac:dyDescent="0.5">
      <c r="AE39" s="44" t="s">
        <v>161</v>
      </c>
      <c r="AF39" s="29">
        <f t="shared" ref="AF39:AF44" si="45">AG39+NPV(0.0704,AH39:BJ39)</f>
        <v>0</v>
      </c>
      <c r="AG39" s="29">
        <f>SUMIFS('Company Annual'!$R:$R,'Company Annual'!$A:$A,$AE$37,'Company Annual'!$D:$D,AG$4)</f>
        <v>0</v>
      </c>
      <c r="AH39" s="29">
        <f>SUMIFS('Company Annual'!$R:$R,'Company Annual'!$A:$A,$AE$37,'Company Annual'!$D:$D,AH$4)</f>
        <v>0</v>
      </c>
      <c r="AI39" s="29">
        <f>SUMIFS('Company Annual'!$R:$R,'Company Annual'!$A:$A,$AE$37,'Company Annual'!$D:$D,AI$4)</f>
        <v>0</v>
      </c>
      <c r="AJ39" s="29">
        <f>SUMIFS('Company Annual'!$R:$R,'Company Annual'!$A:$A,$AE$37,'Company Annual'!$D:$D,AJ$4)</f>
        <v>0</v>
      </c>
      <c r="AK39" s="29">
        <f>SUMIFS('Company Annual'!$R:$R,'Company Annual'!$A:$A,$AE$37,'Company Annual'!$D:$D,AK$4)</f>
        <v>0</v>
      </c>
      <c r="AL39" s="29">
        <f>SUMIFS('Company Annual'!$R:$R,'Company Annual'!$A:$A,$AE$37,'Company Annual'!$D:$D,AL$4)</f>
        <v>0</v>
      </c>
      <c r="AM39" s="29">
        <f>SUMIFS('Company Annual'!$R:$R,'Company Annual'!$A:$A,$AE$37,'Company Annual'!$D:$D,AM$4)</f>
        <v>0</v>
      </c>
      <c r="AN39" s="29">
        <f>SUMIFS('Company Annual'!$R:$R,'Company Annual'!$A:$A,$AE$37,'Company Annual'!$D:$D,AN$4)</f>
        <v>0</v>
      </c>
      <c r="AO39" s="29">
        <f>SUMIFS('Company Annual'!$R:$R,'Company Annual'!$A:$A,$AE$37,'Company Annual'!$D:$D,AO$4)</f>
        <v>0</v>
      </c>
      <c r="AP39" s="29">
        <f>SUMIFS('Company Annual'!$R:$R,'Company Annual'!$A:$A,$AE$37,'Company Annual'!$D:$D,AP$4)</f>
        <v>0</v>
      </c>
      <c r="AQ39" s="29">
        <f>SUMIFS('Company Annual'!$R:$R,'Company Annual'!$A:$A,$AE$37,'Company Annual'!$D:$D,AQ$4)</f>
        <v>0</v>
      </c>
      <c r="AR39" s="29">
        <f>SUMIFS('Company Annual'!$R:$R,'Company Annual'!$A:$A,$AE$37,'Company Annual'!$D:$D,AR$4)</f>
        <v>0</v>
      </c>
      <c r="AS39" s="29">
        <f>SUMIFS('Company Annual'!$R:$R,'Company Annual'!$A:$A,$AE$37,'Company Annual'!$D:$D,AS$4)</f>
        <v>0</v>
      </c>
      <c r="AT39" s="29">
        <f>SUMIFS('Company Annual'!$R:$R,'Company Annual'!$A:$A,$AE$37,'Company Annual'!$D:$D,AT$4)</f>
        <v>0</v>
      </c>
      <c r="AU39" s="29">
        <f>SUMIFS('Company Annual'!$R:$R,'Company Annual'!$A:$A,$AE$37,'Company Annual'!$D:$D,AU$4)</f>
        <v>0</v>
      </c>
      <c r="AV39" s="29">
        <f>SUMIFS('Company Annual'!$R:$R,'Company Annual'!$A:$A,$AE$37,'Company Annual'!$D:$D,AV$4)</f>
        <v>0</v>
      </c>
      <c r="AW39" s="29">
        <f>SUMIFS('Company Annual'!$R:$R,'Company Annual'!$A:$A,$AE$37,'Company Annual'!$D:$D,AW$4)</f>
        <v>0</v>
      </c>
      <c r="AX39" s="29">
        <f>SUMIFS('Company Annual'!$R:$R,'Company Annual'!$A:$A,$AE$37,'Company Annual'!$D:$D,AX$4)</f>
        <v>0</v>
      </c>
      <c r="AY39" s="29">
        <f>SUMIFS('Company Annual'!$R:$R,'Company Annual'!$A:$A,$AE$37,'Company Annual'!$D:$D,AY$4)</f>
        <v>0</v>
      </c>
      <c r="AZ39" s="29">
        <f>SUMIFS('Company Annual'!$R:$R,'Company Annual'!$A:$A,$AE$37,'Company Annual'!$D:$D,AZ$4)</f>
        <v>0</v>
      </c>
      <c r="BA39" s="29">
        <f>SUMIFS('Company Annual'!$R:$R,'Company Annual'!$A:$A,$AE$37,'Company Annual'!$D:$D,BA$4)</f>
        <v>0</v>
      </c>
      <c r="BB39" s="29">
        <f>SUMIFS('Company Annual'!$R:$R,'Company Annual'!$A:$A,$AE$37,'Company Annual'!$D:$D,BB$4)</f>
        <v>0</v>
      </c>
      <c r="BC39" s="29">
        <f>SUMIFS('Company Annual'!$R:$R,'Company Annual'!$A:$A,$AE$37,'Company Annual'!$D:$D,BC$4)</f>
        <v>0</v>
      </c>
      <c r="BD39" s="29">
        <f>SUMIFS('Company Annual'!$R:$R,'Company Annual'!$A:$A,$AE$37,'Company Annual'!$D:$D,BD$4)</f>
        <v>0</v>
      </c>
      <c r="BE39" s="29">
        <f>SUMIFS('Company Annual'!$R:$R,'Company Annual'!$A:$A,$AE$37,'Company Annual'!$D:$D,BE$4)</f>
        <v>0</v>
      </c>
      <c r="BF39" s="29">
        <f>SUMIFS('Company Annual'!$R:$R,'Company Annual'!$A:$A,$AE$37,'Company Annual'!$D:$D,BF$4)</f>
        <v>0</v>
      </c>
      <c r="BG39" s="29">
        <f>SUMIFS('Company Annual'!$R:$R,'Company Annual'!$A:$A,$AE$37,'Company Annual'!$D:$D,BG$4)</f>
        <v>0</v>
      </c>
      <c r="BH39" s="29">
        <f>SUMIFS('Company Annual'!$R:$R,'Company Annual'!$A:$A,$AE$37,'Company Annual'!$D:$D,BH$4)</f>
        <v>0</v>
      </c>
      <c r="BI39" s="29">
        <f>SUMIFS('Company Annual'!$R:$R,'Company Annual'!$A:$A,$AE$37,'Company Annual'!$D:$D,BI$4)</f>
        <v>0</v>
      </c>
      <c r="BJ39" s="29">
        <f>SUMIFS('Company Annual'!$R:$R,'Company Annual'!$A:$A,$AE$37,'Company Annual'!$D:$D,BJ$4)</f>
        <v>0</v>
      </c>
    </row>
    <row r="40" spans="2:62" x14ac:dyDescent="0.5">
      <c r="AE40" s="44" t="s">
        <v>144</v>
      </c>
      <c r="AF40" s="29">
        <f t="shared" si="45"/>
        <v>0</v>
      </c>
      <c r="AG40" s="29">
        <f>SUMIFS('Company Annual'!$Q:$Q,'Company Annual'!$A:$A,$AE$37,'Company Annual'!$D:$D,AG$4)</f>
        <v>0</v>
      </c>
      <c r="AH40" s="29">
        <f>SUMIFS('Company Annual'!$Q:$Q,'Company Annual'!$A:$A,$AE$37,'Company Annual'!$D:$D,AH$4)</f>
        <v>0</v>
      </c>
      <c r="AI40" s="29">
        <f>SUMIFS('Company Annual'!$Q:$Q,'Company Annual'!$A:$A,$AE$37,'Company Annual'!$D:$D,AI$4)</f>
        <v>0</v>
      </c>
      <c r="AJ40" s="29">
        <f>SUMIFS('Company Annual'!$Q:$Q,'Company Annual'!$A:$A,$AE$37,'Company Annual'!$D:$D,AJ$4)</f>
        <v>0</v>
      </c>
      <c r="AK40" s="29">
        <f>SUMIFS('Company Annual'!$Q:$Q,'Company Annual'!$A:$A,$AE$37,'Company Annual'!$D:$D,AK$4)</f>
        <v>0</v>
      </c>
      <c r="AL40" s="29">
        <f>SUMIFS('Company Annual'!$Q:$Q,'Company Annual'!$A:$A,$AE$37,'Company Annual'!$D:$D,AL$4)</f>
        <v>0</v>
      </c>
      <c r="AM40" s="29">
        <f>SUMIFS('Company Annual'!$Q:$Q,'Company Annual'!$A:$A,$AE$37,'Company Annual'!$D:$D,AM$4)</f>
        <v>0</v>
      </c>
      <c r="AN40" s="29">
        <f>SUMIFS('Company Annual'!$Q:$Q,'Company Annual'!$A:$A,$AE$37,'Company Annual'!$D:$D,AN$4)</f>
        <v>0</v>
      </c>
      <c r="AO40" s="29">
        <f>SUMIFS('Company Annual'!$Q:$Q,'Company Annual'!$A:$A,$AE$37,'Company Annual'!$D:$D,AO$4)</f>
        <v>0</v>
      </c>
      <c r="AP40" s="29">
        <f>SUMIFS('Company Annual'!$Q:$Q,'Company Annual'!$A:$A,$AE$37,'Company Annual'!$D:$D,AP$4)</f>
        <v>0</v>
      </c>
      <c r="AQ40" s="29">
        <f>SUMIFS('Company Annual'!$Q:$Q,'Company Annual'!$A:$A,$AE$37,'Company Annual'!$D:$D,AQ$4)</f>
        <v>0</v>
      </c>
      <c r="AR40" s="29">
        <f>SUMIFS('Company Annual'!$Q:$Q,'Company Annual'!$A:$A,$AE$37,'Company Annual'!$D:$D,AR$4)</f>
        <v>0</v>
      </c>
      <c r="AS40" s="29">
        <f>SUMIFS('Company Annual'!$Q:$Q,'Company Annual'!$A:$A,$AE$37,'Company Annual'!$D:$D,AS$4)</f>
        <v>0</v>
      </c>
      <c r="AT40" s="29">
        <f>SUMIFS('Company Annual'!$Q:$Q,'Company Annual'!$A:$A,$AE$37,'Company Annual'!$D:$D,AT$4)</f>
        <v>0</v>
      </c>
      <c r="AU40" s="29">
        <f>SUMIFS('Company Annual'!$Q:$Q,'Company Annual'!$A:$A,$AE$37,'Company Annual'!$D:$D,AU$4)</f>
        <v>0</v>
      </c>
      <c r="AV40" s="29">
        <f>SUMIFS('Company Annual'!$Q:$Q,'Company Annual'!$A:$A,$AE$37,'Company Annual'!$D:$D,AV$4)</f>
        <v>0</v>
      </c>
      <c r="AW40" s="29">
        <f>SUMIFS('Company Annual'!$Q:$Q,'Company Annual'!$A:$A,$AE$37,'Company Annual'!$D:$D,AW$4)</f>
        <v>0</v>
      </c>
      <c r="AX40" s="29">
        <f>SUMIFS('Company Annual'!$Q:$Q,'Company Annual'!$A:$A,$AE$37,'Company Annual'!$D:$D,AX$4)</f>
        <v>0</v>
      </c>
      <c r="AY40" s="29">
        <f>SUMIFS('Company Annual'!$Q:$Q,'Company Annual'!$A:$A,$AE$37,'Company Annual'!$D:$D,AY$4)</f>
        <v>0</v>
      </c>
      <c r="AZ40" s="29">
        <f>SUMIFS('Company Annual'!$Q:$Q,'Company Annual'!$A:$A,$AE$37,'Company Annual'!$D:$D,AZ$4)</f>
        <v>0</v>
      </c>
      <c r="BA40" s="29">
        <f>SUMIFS('Company Annual'!$Q:$Q,'Company Annual'!$A:$A,$AE$37,'Company Annual'!$D:$D,BA$4)</f>
        <v>0</v>
      </c>
      <c r="BB40" s="29">
        <f>SUMIFS('Company Annual'!$Q:$Q,'Company Annual'!$A:$A,$AE$37,'Company Annual'!$D:$D,BB$4)</f>
        <v>0</v>
      </c>
      <c r="BC40" s="29">
        <f>SUMIFS('Company Annual'!$Q:$Q,'Company Annual'!$A:$A,$AE$37,'Company Annual'!$D:$D,BC$4)</f>
        <v>0</v>
      </c>
      <c r="BD40" s="29">
        <f>SUMIFS('Company Annual'!$Q:$Q,'Company Annual'!$A:$A,$AE$37,'Company Annual'!$D:$D,BD$4)</f>
        <v>0</v>
      </c>
      <c r="BE40" s="29">
        <f>SUMIFS('Company Annual'!$Q:$Q,'Company Annual'!$A:$A,$AE$37,'Company Annual'!$D:$D,BE$4)</f>
        <v>0</v>
      </c>
      <c r="BF40" s="29">
        <f>SUMIFS('Company Annual'!$Q:$Q,'Company Annual'!$A:$A,$AE$37,'Company Annual'!$D:$D,BF$4)</f>
        <v>0</v>
      </c>
      <c r="BG40" s="29">
        <f>SUMIFS('Company Annual'!$Q:$Q,'Company Annual'!$A:$A,$AE$37,'Company Annual'!$D:$D,BG$4)</f>
        <v>0</v>
      </c>
      <c r="BH40" s="29">
        <f>SUMIFS('Company Annual'!$Q:$Q,'Company Annual'!$A:$A,$AE$37,'Company Annual'!$D:$D,BH$4)</f>
        <v>0</v>
      </c>
      <c r="BI40" s="29">
        <f>SUMIFS('Company Annual'!$Q:$Q,'Company Annual'!$A:$A,$AE$37,'Company Annual'!$D:$D,BI$4)</f>
        <v>0</v>
      </c>
      <c r="BJ40" s="29">
        <f>SUMIFS('Company Annual'!$Q:$Q,'Company Annual'!$A:$A,$AE$37,'Company Annual'!$D:$D,BJ$4)</f>
        <v>0</v>
      </c>
    </row>
    <row r="41" spans="2:62" x14ac:dyDescent="0.5">
      <c r="AE41" s="44" t="s">
        <v>181</v>
      </c>
      <c r="AF41" s="29">
        <f t="shared" si="45"/>
        <v>0</v>
      </c>
      <c r="AG41" s="29">
        <f>SUMIFS('Company Annual'!$O:$O,'Company Annual'!$D:$D,AG$4,'Company Annual'!$A:$A,$AE$37)</f>
        <v>0</v>
      </c>
      <c r="AH41" s="29">
        <f>SUMIFS('Company Annual'!$O:$O,'Company Annual'!$D:$D,AH$4,'Company Annual'!$A:$A,$AE$37)</f>
        <v>0</v>
      </c>
      <c r="AI41" s="29">
        <f>SUMIFS('Company Annual'!$O:$O,'Company Annual'!$D:$D,AI$4,'Company Annual'!$A:$A,$AE$37)</f>
        <v>0</v>
      </c>
      <c r="AJ41" s="29">
        <f>SUMIFS('Company Annual'!$O:$O,'Company Annual'!$D:$D,AJ$4,'Company Annual'!$A:$A,$AE$37)</f>
        <v>0</v>
      </c>
      <c r="AK41" s="29">
        <f>SUMIFS('Company Annual'!$O:$O,'Company Annual'!$D:$D,AK$4,'Company Annual'!$A:$A,$AE$37)</f>
        <v>0</v>
      </c>
      <c r="AL41" s="29">
        <f>SUMIFS('Company Annual'!$O:$O,'Company Annual'!$D:$D,AL$4,'Company Annual'!$A:$A,$AE$37)</f>
        <v>0</v>
      </c>
      <c r="AM41" s="29">
        <f>SUMIFS('Company Annual'!$O:$O,'Company Annual'!$D:$D,AM$4,'Company Annual'!$A:$A,$AE$37)</f>
        <v>0</v>
      </c>
      <c r="AN41" s="29">
        <f>SUMIFS('Company Annual'!$O:$O,'Company Annual'!$D:$D,AN$4,'Company Annual'!$A:$A,$AE$37)</f>
        <v>0</v>
      </c>
      <c r="AO41" s="29">
        <f>SUMIFS('Company Annual'!$O:$O,'Company Annual'!$D:$D,AO$4,'Company Annual'!$A:$A,$AE$37)</f>
        <v>0</v>
      </c>
      <c r="AP41" s="29">
        <f>SUMIFS('Company Annual'!$O:$O,'Company Annual'!$D:$D,AP$4,'Company Annual'!$A:$A,$AE$37)</f>
        <v>0</v>
      </c>
      <c r="AQ41" s="29">
        <f>SUMIFS('Company Annual'!$O:$O,'Company Annual'!$D:$D,AQ$4,'Company Annual'!$A:$A,$AE$37)</f>
        <v>0</v>
      </c>
      <c r="AR41" s="29">
        <f>SUMIFS('Company Annual'!$O:$O,'Company Annual'!$D:$D,AR$4,'Company Annual'!$A:$A,$AE$37)</f>
        <v>0</v>
      </c>
      <c r="AS41" s="29">
        <f>SUMIFS('Company Annual'!$O:$O,'Company Annual'!$D:$D,AS$4,'Company Annual'!$A:$A,$AE$37)</f>
        <v>0</v>
      </c>
      <c r="AT41" s="29">
        <f>SUMIFS('Company Annual'!$O:$O,'Company Annual'!$D:$D,AT$4,'Company Annual'!$A:$A,$AE$37)</f>
        <v>0</v>
      </c>
      <c r="AU41" s="29">
        <f>SUMIFS('Company Annual'!$O:$O,'Company Annual'!$D:$D,AU$4,'Company Annual'!$A:$A,$AE$37)</f>
        <v>0</v>
      </c>
      <c r="AV41" s="29">
        <f>SUMIFS('Company Annual'!$O:$O,'Company Annual'!$D:$D,AV$4,'Company Annual'!$A:$A,$AE$37)</f>
        <v>0</v>
      </c>
      <c r="AW41" s="29">
        <f>SUMIFS('Company Annual'!$O:$O,'Company Annual'!$D:$D,AW$4,'Company Annual'!$A:$A,$AE$37)</f>
        <v>0</v>
      </c>
      <c r="AX41" s="29">
        <f>SUMIFS('Company Annual'!$O:$O,'Company Annual'!$D:$D,AX$4,'Company Annual'!$A:$A,$AE$37)</f>
        <v>0</v>
      </c>
      <c r="AY41" s="29">
        <f>SUMIFS('Company Annual'!$O:$O,'Company Annual'!$D:$D,AY$4,'Company Annual'!$A:$A,$AE$37)</f>
        <v>0</v>
      </c>
      <c r="AZ41" s="29">
        <f>SUMIFS('Company Annual'!$O:$O,'Company Annual'!$D:$D,AZ$4,'Company Annual'!$A:$A,$AE$37)</f>
        <v>0</v>
      </c>
      <c r="BA41" s="29">
        <f>SUMIFS('Company Annual'!$O:$O,'Company Annual'!$D:$D,BA$4,'Company Annual'!$A:$A,$AE$37)</f>
        <v>0</v>
      </c>
      <c r="BB41" s="29">
        <f>SUMIFS('Company Annual'!$O:$O,'Company Annual'!$D:$D,BB$4,'Company Annual'!$A:$A,$AE$37)</f>
        <v>0</v>
      </c>
      <c r="BC41" s="29">
        <f>SUMIFS('Company Annual'!$O:$O,'Company Annual'!$D:$D,BC$4,'Company Annual'!$A:$A,$AE$37)</f>
        <v>0</v>
      </c>
      <c r="BD41" s="29">
        <f>SUMIFS('Company Annual'!$O:$O,'Company Annual'!$D:$D,BD$4,'Company Annual'!$A:$A,$AE$37)</f>
        <v>0</v>
      </c>
      <c r="BE41" s="29">
        <f>SUMIFS('Company Annual'!$O:$O,'Company Annual'!$D:$D,BE$4,'Company Annual'!$A:$A,$AE$37)</f>
        <v>0</v>
      </c>
      <c r="BF41" s="29">
        <f>SUMIFS('Company Annual'!$O:$O,'Company Annual'!$D:$D,BF$4,'Company Annual'!$A:$A,$AE$37)</f>
        <v>0</v>
      </c>
      <c r="BG41" s="29">
        <f>SUMIFS('Company Annual'!$O:$O,'Company Annual'!$D:$D,BG$4,'Company Annual'!$A:$A,$AE$37)</f>
        <v>0</v>
      </c>
      <c r="BH41" s="29">
        <f>SUMIFS('Company Annual'!$O:$O,'Company Annual'!$D:$D,BH$4,'Company Annual'!$A:$A,$AE$37)</f>
        <v>0</v>
      </c>
      <c r="BI41" s="29">
        <f>SUMIFS('Company Annual'!$O:$O,'Company Annual'!$D:$D,BI$4,'Company Annual'!$A:$A,$AE$37)</f>
        <v>0</v>
      </c>
      <c r="BJ41" s="29">
        <f>SUMIFS('Company Annual'!$O:$O,'Company Annual'!$D:$D,BJ$4,'Company Annual'!$A:$A,$AE$37)</f>
        <v>0</v>
      </c>
    </row>
    <row r="42" spans="2:62" x14ac:dyDescent="0.5">
      <c r="AE42" s="44" t="s">
        <v>182</v>
      </c>
      <c r="AF42" s="29">
        <f t="shared" si="45"/>
        <v>0</v>
      </c>
      <c r="AG42" s="29">
        <f>SUMIFS('Company Annual'!$Y:$Y,'Company Annual'!$A:$A,$AE$37,'Company Annual'!$D:$D,AG$4)-SUMIFS('Company Annual'!$X:$X,'Company Annual'!$A:$A,$AE$37,'Company Annual'!$D:$D,AG$4)</f>
        <v>0</v>
      </c>
      <c r="AH42" s="29">
        <f>SUMIFS('Company Annual'!$Y:$Y,'Company Annual'!$A:$A,$AE$37,'Company Annual'!$D:$D,AH$4)-SUMIFS('Company Annual'!$X:$X,'Company Annual'!$A:$A,$AE$37,'Company Annual'!$D:$D,AH$4)</f>
        <v>0</v>
      </c>
      <c r="AI42" s="29">
        <f>SUMIFS('Company Annual'!$Y:$Y,'Company Annual'!$A:$A,$AE$37,'Company Annual'!$D:$D,AI$4)-SUMIFS('Company Annual'!$X:$X,'Company Annual'!$A:$A,$AE$37,'Company Annual'!$D:$D,AI$4)</f>
        <v>0</v>
      </c>
      <c r="AJ42" s="29">
        <f>SUMIFS('Company Annual'!$Y:$Y,'Company Annual'!$A:$A,$AE$37,'Company Annual'!$D:$D,AJ$4)-SUMIFS('Company Annual'!$X:$X,'Company Annual'!$A:$A,$AE$37,'Company Annual'!$D:$D,AJ$4)</f>
        <v>0</v>
      </c>
      <c r="AK42" s="29">
        <f>SUMIFS('Company Annual'!$Y:$Y,'Company Annual'!$A:$A,$AE$37,'Company Annual'!$D:$D,AK$4)-SUMIFS('Company Annual'!$X:$X,'Company Annual'!$A:$A,$AE$37,'Company Annual'!$D:$D,AK$4)</f>
        <v>0</v>
      </c>
      <c r="AL42" s="29">
        <f>SUMIFS('Company Annual'!$Y:$Y,'Company Annual'!$A:$A,$AE$37,'Company Annual'!$D:$D,AL$4)-SUMIFS('Company Annual'!$X:$X,'Company Annual'!$A:$A,$AE$37,'Company Annual'!$D:$D,AL$4)</f>
        <v>0</v>
      </c>
      <c r="AM42" s="29">
        <f>SUMIFS('Company Annual'!$Y:$Y,'Company Annual'!$A:$A,$AE$37,'Company Annual'!$D:$D,AM$4)-SUMIFS('Company Annual'!$X:$X,'Company Annual'!$A:$A,$AE$37,'Company Annual'!$D:$D,AM$4)</f>
        <v>0</v>
      </c>
      <c r="AN42" s="29">
        <f>SUMIFS('Company Annual'!$Y:$Y,'Company Annual'!$A:$A,$AE$37,'Company Annual'!$D:$D,AN$4)-SUMIFS('Company Annual'!$X:$X,'Company Annual'!$A:$A,$AE$37,'Company Annual'!$D:$D,AN$4)</f>
        <v>0</v>
      </c>
      <c r="AO42" s="29">
        <f>SUMIFS('Company Annual'!$Y:$Y,'Company Annual'!$A:$A,$AE$37,'Company Annual'!$D:$D,AO$4)-SUMIFS('Company Annual'!$X:$X,'Company Annual'!$A:$A,$AE$37,'Company Annual'!$D:$D,AO$4)</f>
        <v>0</v>
      </c>
      <c r="AP42" s="29">
        <f>SUMIFS('Company Annual'!$Y:$Y,'Company Annual'!$A:$A,$AE$37,'Company Annual'!$D:$D,AP$4)-SUMIFS('Company Annual'!$X:$X,'Company Annual'!$A:$A,$AE$37,'Company Annual'!$D:$D,AP$4)</f>
        <v>0</v>
      </c>
      <c r="AQ42" s="29">
        <f>SUMIFS('Company Annual'!$Y:$Y,'Company Annual'!$A:$A,$AE$37,'Company Annual'!$D:$D,AQ$4)-SUMIFS('Company Annual'!$X:$X,'Company Annual'!$A:$A,$AE$37,'Company Annual'!$D:$D,AQ$4)</f>
        <v>0</v>
      </c>
      <c r="AR42" s="29">
        <f>SUMIFS('Company Annual'!$Y:$Y,'Company Annual'!$A:$A,$AE$37,'Company Annual'!$D:$D,AR$4)-SUMIFS('Company Annual'!$X:$X,'Company Annual'!$A:$A,$AE$37,'Company Annual'!$D:$D,AR$4)</f>
        <v>0</v>
      </c>
      <c r="AS42" s="29">
        <f>SUMIFS('Company Annual'!$Y:$Y,'Company Annual'!$A:$A,$AE$37,'Company Annual'!$D:$D,AS$4)-SUMIFS('Company Annual'!$X:$X,'Company Annual'!$A:$A,$AE$37,'Company Annual'!$D:$D,AS$4)</f>
        <v>0</v>
      </c>
      <c r="AT42" s="29">
        <f>SUMIFS('Company Annual'!$Y:$Y,'Company Annual'!$A:$A,$AE$37,'Company Annual'!$D:$D,AT$4)-SUMIFS('Company Annual'!$X:$X,'Company Annual'!$A:$A,$AE$37,'Company Annual'!$D:$D,AT$4)</f>
        <v>0</v>
      </c>
      <c r="AU42" s="29">
        <f>SUMIFS('Company Annual'!$Y:$Y,'Company Annual'!$A:$A,$AE$37,'Company Annual'!$D:$D,AU$4)-SUMIFS('Company Annual'!$X:$X,'Company Annual'!$A:$A,$AE$37,'Company Annual'!$D:$D,AU$4)</f>
        <v>0</v>
      </c>
      <c r="AV42" s="29">
        <f>SUMIFS('Company Annual'!$Y:$Y,'Company Annual'!$A:$A,$AE$37,'Company Annual'!$D:$D,AV$4)-SUMIFS('Company Annual'!$X:$X,'Company Annual'!$A:$A,$AE$37,'Company Annual'!$D:$D,AV$4)</f>
        <v>0</v>
      </c>
      <c r="AW42" s="29">
        <f>SUMIFS('Company Annual'!$Y:$Y,'Company Annual'!$A:$A,$AE$37,'Company Annual'!$D:$D,AW$4)-SUMIFS('Company Annual'!$X:$X,'Company Annual'!$A:$A,$AE$37,'Company Annual'!$D:$D,AW$4)</f>
        <v>0</v>
      </c>
      <c r="AX42" s="29">
        <f>SUMIFS('Company Annual'!$Y:$Y,'Company Annual'!$A:$A,$AE$37,'Company Annual'!$D:$D,AX$4)-SUMIFS('Company Annual'!$X:$X,'Company Annual'!$A:$A,$AE$37,'Company Annual'!$D:$D,AX$4)</f>
        <v>0</v>
      </c>
      <c r="AY42" s="29">
        <f>SUMIFS('Company Annual'!$Y:$Y,'Company Annual'!$A:$A,$AE$37,'Company Annual'!$D:$D,AY$4)-SUMIFS('Company Annual'!$X:$X,'Company Annual'!$A:$A,$AE$37,'Company Annual'!$D:$D,AY$4)</f>
        <v>0</v>
      </c>
      <c r="AZ42" s="29">
        <f>SUMIFS('Company Annual'!$Y:$Y,'Company Annual'!$A:$A,$AE$37,'Company Annual'!$D:$D,AZ$4)-SUMIFS('Company Annual'!$X:$X,'Company Annual'!$A:$A,$AE$37,'Company Annual'!$D:$D,AZ$4)</f>
        <v>0</v>
      </c>
      <c r="BA42" s="29">
        <f>SUMIFS('Company Annual'!$Y:$Y,'Company Annual'!$A:$A,$AE$37,'Company Annual'!$D:$D,BA$4)-SUMIFS('Company Annual'!$X:$X,'Company Annual'!$A:$A,$AE$37,'Company Annual'!$D:$D,BA$4)</f>
        <v>0</v>
      </c>
      <c r="BB42" s="29">
        <f>SUMIFS('Company Annual'!$Y:$Y,'Company Annual'!$A:$A,$AE$37,'Company Annual'!$D:$D,BB$4)-SUMIFS('Company Annual'!$X:$X,'Company Annual'!$A:$A,$AE$37,'Company Annual'!$D:$D,BB$4)</f>
        <v>0</v>
      </c>
      <c r="BC42" s="29">
        <f>SUMIFS('Company Annual'!$Y:$Y,'Company Annual'!$A:$A,$AE$37,'Company Annual'!$D:$D,BC$4)-SUMIFS('Company Annual'!$X:$X,'Company Annual'!$A:$A,$AE$37,'Company Annual'!$D:$D,BC$4)</f>
        <v>0</v>
      </c>
      <c r="BD42" s="29">
        <f>SUMIFS('Company Annual'!$Y:$Y,'Company Annual'!$A:$A,$AE$37,'Company Annual'!$D:$D,BD$4)-SUMIFS('Company Annual'!$X:$X,'Company Annual'!$A:$A,$AE$37,'Company Annual'!$D:$D,BD$4)</f>
        <v>0</v>
      </c>
      <c r="BE42" s="29">
        <f>SUMIFS('Company Annual'!$Y:$Y,'Company Annual'!$A:$A,$AE$37,'Company Annual'!$D:$D,BE$4)-SUMIFS('Company Annual'!$X:$X,'Company Annual'!$A:$A,$AE$37,'Company Annual'!$D:$D,BE$4)</f>
        <v>0</v>
      </c>
      <c r="BF42" s="29">
        <f>SUMIFS('Company Annual'!$Y:$Y,'Company Annual'!$A:$A,$AE$37,'Company Annual'!$D:$D,BF$4)-SUMIFS('Company Annual'!$X:$X,'Company Annual'!$A:$A,$AE$37,'Company Annual'!$D:$D,BF$4)</f>
        <v>0</v>
      </c>
      <c r="BG42" s="29">
        <f>SUMIFS('Company Annual'!$Y:$Y,'Company Annual'!$A:$A,$AE$37,'Company Annual'!$D:$D,BG$4)-SUMIFS('Company Annual'!$X:$X,'Company Annual'!$A:$A,$AE$37,'Company Annual'!$D:$D,BG$4)</f>
        <v>0</v>
      </c>
      <c r="BH42" s="29">
        <f>SUMIFS('Company Annual'!$Y:$Y,'Company Annual'!$A:$A,$AE$37,'Company Annual'!$D:$D,BH$4)-SUMIFS('Company Annual'!$X:$X,'Company Annual'!$A:$A,$AE$37,'Company Annual'!$D:$D,BH$4)</f>
        <v>0</v>
      </c>
      <c r="BI42" s="29">
        <f>SUMIFS('Company Annual'!$Y:$Y,'Company Annual'!$A:$A,$AE$37,'Company Annual'!$D:$D,BI$4)-SUMIFS('Company Annual'!$X:$X,'Company Annual'!$A:$A,$AE$37,'Company Annual'!$D:$D,BI$4)</f>
        <v>0</v>
      </c>
      <c r="BJ42" s="29">
        <f>SUMIFS('Company Annual'!$Y:$Y,'Company Annual'!$A:$A,$AE$37,'Company Annual'!$D:$D,BJ$4)-SUMIFS('Company Annual'!$X:$X,'Company Annual'!$A:$A,$AE$37,'Company Annual'!$D:$D,BJ$4)</f>
        <v>0</v>
      </c>
    </row>
    <row r="43" spans="2:62" x14ac:dyDescent="0.5">
      <c r="AE43" s="44" t="s">
        <v>183</v>
      </c>
      <c r="AF43" s="29">
        <f t="shared" si="45"/>
        <v>0</v>
      </c>
      <c r="AG43" s="29">
        <f>SUMIFS('Company Annual'!$P:$P,'Company Annual'!$A:$A,$AE$37,'Company Annual'!$D:$D,AG$4)</f>
        <v>0</v>
      </c>
      <c r="AH43" s="29">
        <f>SUMIFS('Company Annual'!$P:$P,'Company Annual'!$A:$A,$AE$37,'Company Annual'!$D:$D,AH$4)</f>
        <v>0</v>
      </c>
      <c r="AI43" s="29">
        <f>SUMIFS('Company Annual'!$P:$P,'Company Annual'!$A:$A,$AE$37,'Company Annual'!$D:$D,AI$4)</f>
        <v>0</v>
      </c>
      <c r="AJ43" s="29">
        <f>SUMIFS('Company Annual'!$P:$P,'Company Annual'!$A:$A,$AE$37,'Company Annual'!$D:$D,AJ$4)</f>
        <v>0</v>
      </c>
      <c r="AK43" s="29">
        <f>SUMIFS('Company Annual'!$P:$P,'Company Annual'!$A:$A,$AE$37,'Company Annual'!$D:$D,AK$4)</f>
        <v>0</v>
      </c>
      <c r="AL43" s="29">
        <f>SUMIFS('Company Annual'!$P:$P,'Company Annual'!$A:$A,$AE$37,'Company Annual'!$D:$D,AL$4)</f>
        <v>0</v>
      </c>
      <c r="AM43" s="29">
        <f>SUMIFS('Company Annual'!$P:$P,'Company Annual'!$A:$A,$AE$37,'Company Annual'!$D:$D,AM$4)</f>
        <v>0</v>
      </c>
      <c r="AN43" s="29">
        <f>SUMIFS('Company Annual'!$P:$P,'Company Annual'!$A:$A,$AE$37,'Company Annual'!$D:$D,AN$4)</f>
        <v>0</v>
      </c>
      <c r="AO43" s="29">
        <f>SUMIFS('Company Annual'!$P:$P,'Company Annual'!$A:$A,$AE$37,'Company Annual'!$D:$D,AO$4)</f>
        <v>0</v>
      </c>
      <c r="AP43" s="29">
        <f>SUMIFS('Company Annual'!$P:$P,'Company Annual'!$A:$A,$AE$37,'Company Annual'!$D:$D,AP$4)</f>
        <v>0</v>
      </c>
      <c r="AQ43" s="29">
        <f>SUMIFS('Company Annual'!$P:$P,'Company Annual'!$A:$A,$AE$37,'Company Annual'!$D:$D,AQ$4)</f>
        <v>0</v>
      </c>
      <c r="AR43" s="29">
        <f>SUMIFS('Company Annual'!$P:$P,'Company Annual'!$A:$A,$AE$37,'Company Annual'!$D:$D,AR$4)</f>
        <v>0</v>
      </c>
      <c r="AS43" s="29">
        <f>SUMIFS('Company Annual'!$P:$P,'Company Annual'!$A:$A,$AE$37,'Company Annual'!$D:$D,AS$4)</f>
        <v>0</v>
      </c>
      <c r="AT43" s="29">
        <f>SUMIFS('Company Annual'!$P:$P,'Company Annual'!$A:$A,$AE$37,'Company Annual'!$D:$D,AT$4)</f>
        <v>0</v>
      </c>
      <c r="AU43" s="29">
        <f>SUMIFS('Company Annual'!$P:$P,'Company Annual'!$A:$A,$AE$37,'Company Annual'!$D:$D,AU$4)</f>
        <v>0</v>
      </c>
      <c r="AV43" s="29">
        <f>SUMIFS('Company Annual'!$P:$P,'Company Annual'!$A:$A,$AE$37,'Company Annual'!$D:$D,AV$4)</f>
        <v>0</v>
      </c>
      <c r="AW43" s="29">
        <f>SUMIFS('Company Annual'!$P:$P,'Company Annual'!$A:$A,$AE$37,'Company Annual'!$D:$D,AW$4)</f>
        <v>0</v>
      </c>
      <c r="AX43" s="29">
        <f>SUMIFS('Company Annual'!$P:$P,'Company Annual'!$A:$A,$AE$37,'Company Annual'!$D:$D,AX$4)</f>
        <v>0</v>
      </c>
      <c r="AY43" s="29">
        <f>SUMIFS('Company Annual'!$P:$P,'Company Annual'!$A:$A,$AE$37,'Company Annual'!$D:$D,AY$4)</f>
        <v>0</v>
      </c>
      <c r="AZ43" s="29">
        <f>SUMIFS('Company Annual'!$P:$P,'Company Annual'!$A:$A,$AE$37,'Company Annual'!$D:$D,AZ$4)</f>
        <v>0</v>
      </c>
      <c r="BA43" s="29">
        <f>SUMIFS('Company Annual'!$P:$P,'Company Annual'!$A:$A,$AE$37,'Company Annual'!$D:$D,BA$4)</f>
        <v>0</v>
      </c>
      <c r="BB43" s="29">
        <f>SUMIFS('Company Annual'!$P:$P,'Company Annual'!$A:$A,$AE$37,'Company Annual'!$D:$D,BB$4)</f>
        <v>0</v>
      </c>
      <c r="BC43" s="29">
        <f>SUMIFS('Company Annual'!$P:$P,'Company Annual'!$A:$A,$AE$37,'Company Annual'!$D:$D,BC$4)</f>
        <v>0</v>
      </c>
      <c r="BD43" s="29">
        <f>SUMIFS('Company Annual'!$P:$P,'Company Annual'!$A:$A,$AE$37,'Company Annual'!$D:$D,BD$4)</f>
        <v>0</v>
      </c>
      <c r="BE43" s="29">
        <f>SUMIFS('Company Annual'!$P:$P,'Company Annual'!$A:$A,$AE$37,'Company Annual'!$D:$D,BE$4)</f>
        <v>0</v>
      </c>
      <c r="BF43" s="29">
        <f>SUMIFS('Company Annual'!$P:$P,'Company Annual'!$A:$A,$AE$37,'Company Annual'!$D:$D,BF$4)</f>
        <v>0</v>
      </c>
      <c r="BG43" s="29">
        <f>SUMIFS('Company Annual'!$P:$P,'Company Annual'!$A:$A,$AE$37,'Company Annual'!$D:$D,BG$4)</f>
        <v>0</v>
      </c>
      <c r="BH43" s="29">
        <f>SUMIFS('Company Annual'!$P:$P,'Company Annual'!$A:$A,$AE$37,'Company Annual'!$D:$D,BH$4)</f>
        <v>0</v>
      </c>
      <c r="BI43" s="29">
        <f>SUMIFS('Company Annual'!$P:$P,'Company Annual'!$A:$A,$AE$37,'Company Annual'!$D:$D,BI$4)</f>
        <v>0</v>
      </c>
      <c r="BJ43" s="29">
        <f>SUMIFS('Company Annual'!$P:$P,'Company Annual'!$A:$A,$AE$37,'Company Annual'!$D:$D,BJ$4)</f>
        <v>0</v>
      </c>
    </row>
    <row r="44" spans="2:62" x14ac:dyDescent="0.5">
      <c r="AE44" s="4" t="s">
        <v>179</v>
      </c>
      <c r="AF44" s="29">
        <f t="shared" si="45"/>
        <v>0</v>
      </c>
      <c r="AG44" s="29">
        <f>SUMIFS('Company Capital'!$J:$J,'Company Capital'!$A:$A,$AE$37,'Company Capital'!$D:$D,AG$4)+SUMIFS('Company Capital'!$M:$M,'Company Capital'!$A:$A,$AE$37,'Company Capital'!$D:$D,AG$4)+SUMIFS('Company Capital'!$O:$O,'Company Capital'!$A:$A,$AE$37,'Company Capital'!$D:$D,AG$4)+SUMIFS('Company Capital'!$V:$V,'Company Capital'!$A:$A,$AE$37,'Company Capital'!$D:$D,AG$4)</f>
        <v>0</v>
      </c>
      <c r="AH44" s="29">
        <f>SUMIFS('Company Capital'!$J:$J,'Company Capital'!$A:$A,$AE$37,'Company Capital'!$D:$D,AH$4)+SUMIFS('Company Capital'!$M:$M,'Company Capital'!$A:$A,$AE$37,'Company Capital'!$D:$D,AH$4)+SUMIFS('Company Capital'!$O:$O,'Company Capital'!$A:$A,$AE$37,'Company Capital'!$D:$D,AH$4)+SUMIFS('Company Capital'!$V:$V,'Company Capital'!$A:$A,$AE$37,'Company Capital'!$D:$D,AH$4)</f>
        <v>0</v>
      </c>
      <c r="AI44" s="29">
        <f>SUMIFS('Company Capital'!$J:$J,'Company Capital'!$A:$A,$AE$37,'Company Capital'!$D:$D,AI$4)+SUMIFS('Company Capital'!$M:$M,'Company Capital'!$A:$A,$AE$37,'Company Capital'!$D:$D,AI$4)+SUMIFS('Company Capital'!$O:$O,'Company Capital'!$A:$A,$AE$37,'Company Capital'!$D:$D,AI$4)+SUMIFS('Company Capital'!$V:$V,'Company Capital'!$A:$A,$AE$37,'Company Capital'!$D:$D,AI$4)</f>
        <v>0</v>
      </c>
      <c r="AJ44" s="29">
        <f>SUMIFS('Company Capital'!$J:$J,'Company Capital'!$A:$A,$AE$37,'Company Capital'!$D:$D,AJ$4)+SUMIFS('Company Capital'!$M:$M,'Company Capital'!$A:$A,$AE$37,'Company Capital'!$D:$D,AJ$4)+SUMIFS('Company Capital'!$O:$O,'Company Capital'!$A:$A,$AE$37,'Company Capital'!$D:$D,AJ$4)+SUMIFS('Company Capital'!$V:$V,'Company Capital'!$A:$A,$AE$37,'Company Capital'!$D:$D,AJ$4)</f>
        <v>0</v>
      </c>
      <c r="AK44" s="29">
        <f>SUMIFS('Company Capital'!$J:$J,'Company Capital'!$A:$A,$AE$37,'Company Capital'!$D:$D,AK$4)+SUMIFS('Company Capital'!$M:$M,'Company Capital'!$A:$A,$AE$37,'Company Capital'!$D:$D,AK$4)+SUMIFS('Company Capital'!$O:$O,'Company Capital'!$A:$A,$AE$37,'Company Capital'!$D:$D,AK$4)+SUMIFS('Company Capital'!$V:$V,'Company Capital'!$A:$A,$AE$37,'Company Capital'!$D:$D,AK$4)</f>
        <v>0</v>
      </c>
      <c r="AL44" s="29">
        <f>SUMIFS('Company Capital'!$J:$J,'Company Capital'!$A:$A,$AE$37,'Company Capital'!$D:$D,AL$4)+SUMIFS('Company Capital'!$M:$M,'Company Capital'!$A:$A,$AE$37,'Company Capital'!$D:$D,AL$4)+SUMIFS('Company Capital'!$O:$O,'Company Capital'!$A:$A,$AE$37,'Company Capital'!$D:$D,AL$4)+SUMIFS('Company Capital'!$V:$V,'Company Capital'!$A:$A,$AE$37,'Company Capital'!$D:$D,AL$4)</f>
        <v>0</v>
      </c>
      <c r="AM44" s="29">
        <f>SUMIFS('Company Capital'!$J:$J,'Company Capital'!$A:$A,$AE$37,'Company Capital'!$D:$D,AM$4)+SUMIFS('Company Capital'!$M:$M,'Company Capital'!$A:$A,$AE$37,'Company Capital'!$D:$D,AM$4)+SUMIFS('Company Capital'!$O:$O,'Company Capital'!$A:$A,$AE$37,'Company Capital'!$D:$D,AM$4)+SUMIFS('Company Capital'!$V:$V,'Company Capital'!$A:$A,$AE$37,'Company Capital'!$D:$D,AM$4)</f>
        <v>0</v>
      </c>
      <c r="AN44" s="29">
        <f>SUMIFS('Company Capital'!$J:$J,'Company Capital'!$A:$A,$AE$37,'Company Capital'!$D:$D,AN$4)+SUMIFS('Company Capital'!$M:$M,'Company Capital'!$A:$A,$AE$37,'Company Capital'!$D:$D,AN$4)+SUMIFS('Company Capital'!$O:$O,'Company Capital'!$A:$A,$AE$37,'Company Capital'!$D:$D,AN$4)+SUMIFS('Company Capital'!$V:$V,'Company Capital'!$A:$A,$AE$37,'Company Capital'!$D:$D,AN$4)</f>
        <v>0</v>
      </c>
      <c r="AO44" s="29">
        <f>SUMIFS('Company Capital'!$J:$J,'Company Capital'!$A:$A,$AE$37,'Company Capital'!$D:$D,AO$4)+SUMIFS('Company Capital'!$M:$M,'Company Capital'!$A:$A,$AE$37,'Company Capital'!$D:$D,AO$4)+SUMIFS('Company Capital'!$O:$O,'Company Capital'!$A:$A,$AE$37,'Company Capital'!$D:$D,AO$4)+SUMIFS('Company Capital'!$V:$V,'Company Capital'!$A:$A,$AE$37,'Company Capital'!$D:$D,AO$4)</f>
        <v>0</v>
      </c>
      <c r="AP44" s="29">
        <f>SUMIFS('Company Capital'!$J:$J,'Company Capital'!$A:$A,$AE$37,'Company Capital'!$D:$D,AP$4)+SUMIFS('Company Capital'!$M:$M,'Company Capital'!$A:$A,$AE$37,'Company Capital'!$D:$D,AP$4)+SUMIFS('Company Capital'!$O:$O,'Company Capital'!$A:$A,$AE$37,'Company Capital'!$D:$D,AP$4)+SUMIFS('Company Capital'!$V:$V,'Company Capital'!$A:$A,$AE$37,'Company Capital'!$D:$D,AP$4)</f>
        <v>0</v>
      </c>
      <c r="AQ44" s="29">
        <f>SUMIFS('Company Capital'!$J:$J,'Company Capital'!$A:$A,$AE$37,'Company Capital'!$D:$D,AQ$4)+SUMIFS('Company Capital'!$M:$M,'Company Capital'!$A:$A,$AE$37,'Company Capital'!$D:$D,AQ$4)+SUMIFS('Company Capital'!$O:$O,'Company Capital'!$A:$A,$AE$37,'Company Capital'!$D:$D,AQ$4)+SUMIFS('Company Capital'!$V:$V,'Company Capital'!$A:$A,$AE$37,'Company Capital'!$D:$D,AQ$4)</f>
        <v>0</v>
      </c>
      <c r="AR44" s="29">
        <f>SUMIFS('Company Capital'!$J:$J,'Company Capital'!$A:$A,$AE$37,'Company Capital'!$D:$D,AR$4)+SUMIFS('Company Capital'!$M:$M,'Company Capital'!$A:$A,$AE$37,'Company Capital'!$D:$D,AR$4)+SUMIFS('Company Capital'!$O:$O,'Company Capital'!$A:$A,$AE$37,'Company Capital'!$D:$D,AR$4)+SUMIFS('Company Capital'!$V:$V,'Company Capital'!$A:$A,$AE$37,'Company Capital'!$D:$D,AR$4)</f>
        <v>0</v>
      </c>
      <c r="AS44" s="29">
        <f>SUMIFS('Company Capital'!$J:$J,'Company Capital'!$A:$A,$AE$37,'Company Capital'!$D:$D,AS$4)+SUMIFS('Company Capital'!$M:$M,'Company Capital'!$A:$A,$AE$37,'Company Capital'!$D:$D,AS$4)+SUMIFS('Company Capital'!$O:$O,'Company Capital'!$A:$A,$AE$37,'Company Capital'!$D:$D,AS$4)+SUMIFS('Company Capital'!$V:$V,'Company Capital'!$A:$A,$AE$37,'Company Capital'!$D:$D,AS$4)</f>
        <v>0</v>
      </c>
      <c r="AT44" s="29">
        <f>SUMIFS('Company Capital'!$J:$J,'Company Capital'!$A:$A,$AE$37,'Company Capital'!$D:$D,AT$4)+SUMIFS('Company Capital'!$M:$M,'Company Capital'!$A:$A,$AE$37,'Company Capital'!$D:$D,AT$4)+SUMIFS('Company Capital'!$O:$O,'Company Capital'!$A:$A,$AE$37,'Company Capital'!$D:$D,AT$4)+SUMIFS('Company Capital'!$V:$V,'Company Capital'!$A:$A,$AE$37,'Company Capital'!$D:$D,AT$4)</f>
        <v>0</v>
      </c>
      <c r="AU44" s="29">
        <f>SUMIFS('Company Capital'!$J:$J,'Company Capital'!$A:$A,$AE$37,'Company Capital'!$D:$D,AU$4)+SUMIFS('Company Capital'!$M:$M,'Company Capital'!$A:$A,$AE$37,'Company Capital'!$D:$D,AU$4)+SUMIFS('Company Capital'!$O:$O,'Company Capital'!$A:$A,$AE$37,'Company Capital'!$D:$D,AU$4)+SUMIFS('Company Capital'!$V:$V,'Company Capital'!$A:$A,$AE$37,'Company Capital'!$D:$D,AU$4)</f>
        <v>0</v>
      </c>
      <c r="AV44" s="29">
        <f>SUMIFS('Company Capital'!$J:$J,'Company Capital'!$A:$A,$AE$37,'Company Capital'!$D:$D,AV$4)+SUMIFS('Company Capital'!$M:$M,'Company Capital'!$A:$A,$AE$37,'Company Capital'!$D:$D,AV$4)+SUMIFS('Company Capital'!$O:$O,'Company Capital'!$A:$A,$AE$37,'Company Capital'!$D:$D,AV$4)+SUMIFS('Company Capital'!$V:$V,'Company Capital'!$A:$A,$AE$37,'Company Capital'!$D:$D,AV$4)</f>
        <v>0</v>
      </c>
      <c r="AW44" s="29">
        <f>SUMIFS('Company Capital'!$J:$J,'Company Capital'!$A:$A,$AE$37,'Company Capital'!$D:$D,AW$4)+SUMIFS('Company Capital'!$M:$M,'Company Capital'!$A:$A,$AE$37,'Company Capital'!$D:$D,AW$4)+SUMIFS('Company Capital'!$O:$O,'Company Capital'!$A:$A,$AE$37,'Company Capital'!$D:$D,AW$4)+SUMIFS('Company Capital'!$V:$V,'Company Capital'!$A:$A,$AE$37,'Company Capital'!$D:$D,AW$4)</f>
        <v>0</v>
      </c>
      <c r="AX44" s="29">
        <f>SUMIFS('Company Capital'!$J:$J,'Company Capital'!$A:$A,$AE$37,'Company Capital'!$D:$D,AX$4)+SUMIFS('Company Capital'!$M:$M,'Company Capital'!$A:$A,$AE$37,'Company Capital'!$D:$D,AX$4)+SUMIFS('Company Capital'!$O:$O,'Company Capital'!$A:$A,$AE$37,'Company Capital'!$D:$D,AX$4)+SUMIFS('Company Capital'!$V:$V,'Company Capital'!$A:$A,$AE$37,'Company Capital'!$D:$D,AX$4)</f>
        <v>0</v>
      </c>
      <c r="AY44" s="29">
        <f>SUMIFS('Company Capital'!$J:$J,'Company Capital'!$A:$A,$AE$37,'Company Capital'!$D:$D,AY$4)+SUMIFS('Company Capital'!$M:$M,'Company Capital'!$A:$A,$AE$37,'Company Capital'!$D:$D,AY$4)+SUMIFS('Company Capital'!$O:$O,'Company Capital'!$A:$A,$AE$37,'Company Capital'!$D:$D,AY$4)+SUMIFS('Company Capital'!$V:$V,'Company Capital'!$A:$A,$AE$37,'Company Capital'!$D:$D,AY$4)</f>
        <v>0</v>
      </c>
      <c r="AZ44" s="29">
        <f>SUMIFS('Company Capital'!$J:$J,'Company Capital'!$A:$A,$AE$37,'Company Capital'!$D:$D,AZ$4)+SUMIFS('Company Capital'!$M:$M,'Company Capital'!$A:$A,$AE$37,'Company Capital'!$D:$D,AZ$4)+SUMIFS('Company Capital'!$O:$O,'Company Capital'!$A:$A,$AE$37,'Company Capital'!$D:$D,AZ$4)+SUMIFS('Company Capital'!$V:$V,'Company Capital'!$A:$A,$AE$37,'Company Capital'!$D:$D,AZ$4)</f>
        <v>0</v>
      </c>
      <c r="BA44" s="29">
        <f>SUMIFS('Company Capital'!$J:$J,'Company Capital'!$A:$A,$AE$37,'Company Capital'!$D:$D,BA$4)+SUMIFS('Company Capital'!$M:$M,'Company Capital'!$A:$A,$AE$37,'Company Capital'!$D:$D,BA$4)+SUMIFS('Company Capital'!$O:$O,'Company Capital'!$A:$A,$AE$37,'Company Capital'!$D:$D,BA$4)+SUMIFS('Company Capital'!$V:$V,'Company Capital'!$A:$A,$AE$37,'Company Capital'!$D:$D,BA$4)</f>
        <v>0</v>
      </c>
      <c r="BB44" s="29">
        <f>SUMIFS('Company Capital'!$J:$J,'Company Capital'!$A:$A,$AE$37,'Company Capital'!$D:$D,BB$4)+SUMIFS('Company Capital'!$M:$M,'Company Capital'!$A:$A,$AE$37,'Company Capital'!$D:$D,BB$4)+SUMIFS('Company Capital'!$O:$O,'Company Capital'!$A:$A,$AE$37,'Company Capital'!$D:$D,BB$4)+SUMIFS('Company Capital'!$V:$V,'Company Capital'!$A:$A,$AE$37,'Company Capital'!$D:$D,BB$4)</f>
        <v>0</v>
      </c>
      <c r="BC44" s="29">
        <f>SUMIFS('Company Capital'!$J:$J,'Company Capital'!$A:$A,$AE$37,'Company Capital'!$D:$D,BC$4)+SUMIFS('Company Capital'!$M:$M,'Company Capital'!$A:$A,$AE$37,'Company Capital'!$D:$D,BC$4)+SUMIFS('Company Capital'!$O:$O,'Company Capital'!$A:$A,$AE$37,'Company Capital'!$D:$D,BC$4)+SUMIFS('Company Capital'!$V:$V,'Company Capital'!$A:$A,$AE$37,'Company Capital'!$D:$D,BC$4)</f>
        <v>0</v>
      </c>
      <c r="BD44" s="29">
        <f>SUMIFS('Company Capital'!$J:$J,'Company Capital'!$A:$A,$AE$37,'Company Capital'!$D:$D,BD$4)+SUMIFS('Company Capital'!$M:$M,'Company Capital'!$A:$A,$AE$37,'Company Capital'!$D:$D,BD$4)+SUMIFS('Company Capital'!$O:$O,'Company Capital'!$A:$A,$AE$37,'Company Capital'!$D:$D,BD$4)+SUMIFS('Company Capital'!$V:$V,'Company Capital'!$A:$A,$AE$37,'Company Capital'!$D:$D,BD$4)</f>
        <v>0</v>
      </c>
      <c r="BE44" s="29">
        <f>SUMIFS('Company Capital'!$J:$J,'Company Capital'!$A:$A,$AE$37,'Company Capital'!$D:$D,BE$4)+SUMIFS('Company Capital'!$M:$M,'Company Capital'!$A:$A,$AE$37,'Company Capital'!$D:$D,BE$4)+SUMIFS('Company Capital'!$O:$O,'Company Capital'!$A:$A,$AE$37,'Company Capital'!$D:$D,BE$4)+SUMIFS('Company Capital'!$V:$V,'Company Capital'!$A:$A,$AE$37,'Company Capital'!$D:$D,BE$4)</f>
        <v>0</v>
      </c>
      <c r="BF44" s="29">
        <f>SUMIFS('Company Capital'!$J:$J,'Company Capital'!$A:$A,$AE$37,'Company Capital'!$D:$D,BF$4)+SUMIFS('Company Capital'!$M:$M,'Company Capital'!$A:$A,$AE$37,'Company Capital'!$D:$D,BF$4)+SUMIFS('Company Capital'!$O:$O,'Company Capital'!$A:$A,$AE$37,'Company Capital'!$D:$D,BF$4)+SUMIFS('Company Capital'!$V:$V,'Company Capital'!$A:$A,$AE$37,'Company Capital'!$D:$D,BF$4)</f>
        <v>0</v>
      </c>
      <c r="BG44" s="29">
        <f>SUMIFS('Company Capital'!$J:$J,'Company Capital'!$A:$A,$AE$37,'Company Capital'!$D:$D,BG$4)+SUMIFS('Company Capital'!$M:$M,'Company Capital'!$A:$A,$AE$37,'Company Capital'!$D:$D,BG$4)+SUMIFS('Company Capital'!$O:$O,'Company Capital'!$A:$A,$AE$37,'Company Capital'!$D:$D,BG$4)+SUMIFS('Company Capital'!$V:$V,'Company Capital'!$A:$A,$AE$37,'Company Capital'!$D:$D,BG$4)</f>
        <v>0</v>
      </c>
      <c r="BH44" s="29">
        <f>SUMIFS('Company Capital'!$J:$J,'Company Capital'!$A:$A,$AE$37,'Company Capital'!$D:$D,BH$4)+SUMIFS('Company Capital'!$M:$M,'Company Capital'!$A:$A,$AE$37,'Company Capital'!$D:$D,BH$4)+SUMIFS('Company Capital'!$O:$O,'Company Capital'!$A:$A,$AE$37,'Company Capital'!$D:$D,BH$4)+SUMIFS('Company Capital'!$V:$V,'Company Capital'!$A:$A,$AE$37,'Company Capital'!$D:$D,BH$4)</f>
        <v>0</v>
      </c>
      <c r="BI44" s="29">
        <f>SUMIFS('Company Capital'!$J:$J,'Company Capital'!$A:$A,$AE$37,'Company Capital'!$D:$D,BI$4)+SUMIFS('Company Capital'!$M:$M,'Company Capital'!$A:$A,$AE$37,'Company Capital'!$D:$D,BI$4)+SUMIFS('Company Capital'!$O:$O,'Company Capital'!$A:$A,$AE$37,'Company Capital'!$D:$D,BI$4)+SUMIFS('Company Capital'!$V:$V,'Company Capital'!$A:$A,$AE$37,'Company Capital'!$D:$D,BI$4)</f>
        <v>0</v>
      </c>
      <c r="BJ44" s="29">
        <f>SUMIFS('Company Capital'!$J:$J,'Company Capital'!$A:$A,$AE$37,'Company Capital'!$D:$D,BJ$4)+SUMIFS('Company Capital'!$M:$M,'Company Capital'!$A:$A,$AE$37,'Company Capital'!$D:$D,BJ$4)+SUMIFS('Company Capital'!$O:$O,'Company Capital'!$A:$A,$AE$37,'Company Capital'!$D:$D,BJ$4)+SUMIFS('Company Capital'!$V:$V,'Company Capital'!$A:$A,$AE$37,'Company Capital'!$D:$D,BJ$4)</f>
        <v>0</v>
      </c>
    </row>
    <row r="45" spans="2:62" x14ac:dyDescent="0.5">
      <c r="B45" t="str">
        <f>AE37</f>
        <v>WPCo Retire 2028 No CO2</v>
      </c>
      <c r="AE45" s="44" t="s">
        <v>140</v>
      </c>
      <c r="AF45" s="29">
        <f>SUM(AF38:AF44)</f>
        <v>0</v>
      </c>
      <c r="AG45" s="29">
        <f>SUM(AG38:AG44)</f>
        <v>0</v>
      </c>
      <c r="AH45" s="29">
        <f t="shared" ref="AH45" si="46">SUM(AH38:AH44)</f>
        <v>0</v>
      </c>
      <c r="AI45" s="29">
        <f t="shared" ref="AI45" si="47">SUM(AI38:AI44)</f>
        <v>0</v>
      </c>
      <c r="AJ45" s="29">
        <f t="shared" ref="AJ45" si="48">SUM(AJ38:AJ44)</f>
        <v>0</v>
      </c>
      <c r="AK45" s="29">
        <f t="shared" ref="AK45" si="49">SUM(AK38:AK44)</f>
        <v>0</v>
      </c>
      <c r="AL45" s="29">
        <f t="shared" ref="AL45" si="50">SUM(AL38:AL44)</f>
        <v>0</v>
      </c>
      <c r="AM45" s="29">
        <f t="shared" ref="AM45" si="51">SUM(AM38:AM44)</f>
        <v>0</v>
      </c>
      <c r="AN45" s="29">
        <f t="shared" ref="AN45" si="52">SUM(AN38:AN44)</f>
        <v>0</v>
      </c>
      <c r="AO45" s="29">
        <f t="shared" ref="AO45" si="53">SUM(AO38:AO44)</f>
        <v>0</v>
      </c>
      <c r="AP45" s="29">
        <f t="shared" ref="AP45" si="54">SUM(AP38:AP44)</f>
        <v>0</v>
      </c>
      <c r="AQ45" s="29">
        <f t="shared" ref="AQ45" si="55">SUM(AQ38:AQ44)</f>
        <v>0</v>
      </c>
      <c r="AR45" s="29">
        <f t="shared" ref="AR45" si="56">SUM(AR38:AR44)</f>
        <v>0</v>
      </c>
      <c r="AS45" s="29">
        <f t="shared" ref="AS45" si="57">SUM(AS38:AS44)</f>
        <v>0</v>
      </c>
      <c r="AT45" s="29">
        <f t="shared" ref="AT45" si="58">SUM(AT38:AT44)</f>
        <v>0</v>
      </c>
      <c r="AU45" s="29">
        <f t="shared" ref="AU45" si="59">SUM(AU38:AU44)</f>
        <v>0</v>
      </c>
      <c r="AV45" s="29">
        <f t="shared" ref="AV45" si="60">SUM(AV38:AV44)</f>
        <v>0</v>
      </c>
      <c r="AW45" s="29">
        <f t="shared" ref="AW45" si="61">SUM(AW38:AW44)</f>
        <v>0</v>
      </c>
      <c r="AX45" s="29">
        <f t="shared" ref="AX45" si="62">SUM(AX38:AX44)</f>
        <v>0</v>
      </c>
      <c r="AY45" s="29">
        <f t="shared" ref="AY45" si="63">SUM(AY38:AY44)</f>
        <v>0</v>
      </c>
      <c r="AZ45" s="29">
        <f t="shared" ref="AZ45:BI45" si="64">SUM(AZ38:AZ44)</f>
        <v>0</v>
      </c>
      <c r="BA45" s="29">
        <f t="shared" si="64"/>
        <v>0</v>
      </c>
      <c r="BB45" s="29">
        <f t="shared" si="64"/>
        <v>0</v>
      </c>
      <c r="BC45" s="29">
        <f t="shared" si="64"/>
        <v>0</v>
      </c>
      <c r="BD45" s="29">
        <f t="shared" si="64"/>
        <v>0</v>
      </c>
      <c r="BE45" s="29">
        <f t="shared" si="64"/>
        <v>0</v>
      </c>
      <c r="BF45" s="29">
        <f t="shared" si="64"/>
        <v>0</v>
      </c>
      <c r="BG45" s="29">
        <f t="shared" si="64"/>
        <v>0</v>
      </c>
      <c r="BH45" s="29">
        <f t="shared" si="64"/>
        <v>0</v>
      </c>
      <c r="BI45" s="29">
        <f t="shared" si="64"/>
        <v>0</v>
      </c>
      <c r="BJ45" s="29">
        <f t="shared" ref="BJ45" si="65">SUM(BJ38:BJ44)</f>
        <v>0</v>
      </c>
    </row>
    <row r="46" spans="2:62" x14ac:dyDescent="0.5">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row>
    <row r="48" spans="2:62" x14ac:dyDescent="0.5">
      <c r="AE48" s="21" t="s">
        <v>351</v>
      </c>
      <c r="AF48" s="45"/>
    </row>
    <row r="49" spans="2:64" x14ac:dyDescent="0.5">
      <c r="AE49" s="44" t="s">
        <v>143</v>
      </c>
      <c r="AF49" s="29">
        <f>AF16-AF6</f>
        <v>0</v>
      </c>
      <c r="AG49" s="29">
        <f>AG16-AG6</f>
        <v>0</v>
      </c>
      <c r="AH49" s="29">
        <f t="shared" ref="AH49:AZ56" si="66">AH16-AH6</f>
        <v>0</v>
      </c>
      <c r="AI49" s="29">
        <f t="shared" si="66"/>
        <v>0</v>
      </c>
      <c r="AJ49" s="29">
        <f t="shared" si="66"/>
        <v>0</v>
      </c>
      <c r="AK49" s="29">
        <f t="shared" si="66"/>
        <v>0</v>
      </c>
      <c r="AL49" s="29">
        <f t="shared" si="66"/>
        <v>0</v>
      </c>
      <c r="AM49" s="29">
        <f t="shared" si="66"/>
        <v>0</v>
      </c>
      <c r="AN49" s="29">
        <f t="shared" si="66"/>
        <v>0</v>
      </c>
      <c r="AO49" s="29">
        <f t="shared" si="66"/>
        <v>0</v>
      </c>
      <c r="AP49" s="29">
        <f t="shared" si="66"/>
        <v>0</v>
      </c>
      <c r="AQ49" s="29">
        <f t="shared" si="66"/>
        <v>0</v>
      </c>
      <c r="AR49" s="29">
        <f t="shared" si="66"/>
        <v>0</v>
      </c>
      <c r="AS49" s="29">
        <f t="shared" si="66"/>
        <v>0</v>
      </c>
      <c r="AT49" s="29">
        <f t="shared" si="66"/>
        <v>0</v>
      </c>
      <c r="AU49" s="29">
        <f t="shared" si="66"/>
        <v>0</v>
      </c>
      <c r="AV49" s="29">
        <f t="shared" si="66"/>
        <v>0</v>
      </c>
      <c r="AW49" s="29">
        <f t="shared" si="66"/>
        <v>0</v>
      </c>
      <c r="AX49" s="29">
        <f t="shared" si="66"/>
        <v>0</v>
      </c>
      <c r="AY49" s="29">
        <f t="shared" si="66"/>
        <v>0</v>
      </c>
      <c r="AZ49" s="29">
        <f t="shared" si="66"/>
        <v>0</v>
      </c>
      <c r="BA49" s="29">
        <f t="shared" ref="BA49:BJ49" si="67">BA16-BA6</f>
        <v>0</v>
      </c>
      <c r="BB49" s="29">
        <f t="shared" si="67"/>
        <v>0</v>
      </c>
      <c r="BC49" s="29">
        <f t="shared" si="67"/>
        <v>0</v>
      </c>
      <c r="BD49" s="29">
        <f t="shared" si="67"/>
        <v>0</v>
      </c>
      <c r="BE49" s="29">
        <f t="shared" si="67"/>
        <v>0</v>
      </c>
      <c r="BF49" s="29">
        <f t="shared" si="67"/>
        <v>0</v>
      </c>
      <c r="BG49" s="29">
        <f t="shared" si="67"/>
        <v>0</v>
      </c>
      <c r="BH49" s="29">
        <f t="shared" si="67"/>
        <v>0</v>
      </c>
      <c r="BI49" s="29">
        <f t="shared" si="67"/>
        <v>0</v>
      </c>
      <c r="BJ49" s="29">
        <f t="shared" si="67"/>
        <v>0</v>
      </c>
      <c r="BL49" s="29"/>
    </row>
    <row r="50" spans="2:64" x14ac:dyDescent="0.5">
      <c r="AE50" s="44" t="s">
        <v>161</v>
      </c>
      <c r="AF50" s="29">
        <f>AF17-AF7</f>
        <v>0</v>
      </c>
      <c r="AG50" s="29">
        <f>AG17-AG7</f>
        <v>0</v>
      </c>
      <c r="AH50" s="29">
        <f t="shared" ref="AG50:AV56" si="68">AH17-AH7</f>
        <v>0</v>
      </c>
      <c r="AI50" s="29">
        <f t="shared" si="68"/>
        <v>0</v>
      </c>
      <c r="AJ50" s="29">
        <f t="shared" si="68"/>
        <v>0</v>
      </c>
      <c r="AK50" s="29">
        <f t="shared" si="68"/>
        <v>0</v>
      </c>
      <c r="AL50" s="29">
        <f t="shared" si="68"/>
        <v>0</v>
      </c>
      <c r="AM50" s="29">
        <f t="shared" si="68"/>
        <v>0</v>
      </c>
      <c r="AN50" s="29">
        <f t="shared" si="68"/>
        <v>0</v>
      </c>
      <c r="AO50" s="29">
        <f t="shared" si="68"/>
        <v>0</v>
      </c>
      <c r="AP50" s="29">
        <f t="shared" si="68"/>
        <v>0</v>
      </c>
      <c r="AQ50" s="29">
        <f t="shared" si="68"/>
        <v>0</v>
      </c>
      <c r="AR50" s="29">
        <f t="shared" si="68"/>
        <v>0</v>
      </c>
      <c r="AS50" s="29">
        <f t="shared" si="68"/>
        <v>0</v>
      </c>
      <c r="AT50" s="29">
        <f t="shared" si="68"/>
        <v>0</v>
      </c>
      <c r="AU50" s="29">
        <f t="shared" si="68"/>
        <v>0</v>
      </c>
      <c r="AV50" s="29">
        <f t="shared" si="68"/>
        <v>0</v>
      </c>
      <c r="AW50" s="29">
        <f t="shared" si="66"/>
        <v>0</v>
      </c>
      <c r="AX50" s="29">
        <f t="shared" si="66"/>
        <v>0</v>
      </c>
      <c r="AY50" s="29">
        <f t="shared" si="66"/>
        <v>0</v>
      </c>
      <c r="AZ50" s="29">
        <f t="shared" si="66"/>
        <v>0</v>
      </c>
      <c r="BA50" s="29">
        <f t="shared" ref="BA50:BJ50" si="69">BA17-BA7</f>
        <v>0</v>
      </c>
      <c r="BB50" s="29">
        <f t="shared" si="69"/>
        <v>0</v>
      </c>
      <c r="BC50" s="29">
        <f t="shared" si="69"/>
        <v>0</v>
      </c>
      <c r="BD50" s="29">
        <f t="shared" si="69"/>
        <v>0</v>
      </c>
      <c r="BE50" s="29">
        <f t="shared" si="69"/>
        <v>0</v>
      </c>
      <c r="BF50" s="29">
        <f t="shared" si="69"/>
        <v>0</v>
      </c>
      <c r="BG50" s="29">
        <f t="shared" si="69"/>
        <v>0</v>
      </c>
      <c r="BH50" s="29">
        <f t="shared" si="69"/>
        <v>0</v>
      </c>
      <c r="BI50" s="29">
        <f t="shared" si="69"/>
        <v>0</v>
      </c>
      <c r="BJ50" s="29">
        <f t="shared" si="69"/>
        <v>0</v>
      </c>
    </row>
    <row r="51" spans="2:64" x14ac:dyDescent="0.5">
      <c r="AE51" s="44" t="s">
        <v>144</v>
      </c>
      <c r="AF51" s="29">
        <f t="shared" ref="AF51" si="70">AF18-AF8</f>
        <v>0</v>
      </c>
      <c r="AG51" s="29">
        <f t="shared" si="68"/>
        <v>0</v>
      </c>
      <c r="AH51" s="29">
        <f t="shared" si="66"/>
        <v>0</v>
      </c>
      <c r="AI51" s="29">
        <f t="shared" si="66"/>
        <v>0</v>
      </c>
      <c r="AJ51" s="29">
        <f t="shared" si="66"/>
        <v>0</v>
      </c>
      <c r="AK51" s="29">
        <f t="shared" si="66"/>
        <v>0</v>
      </c>
      <c r="AL51" s="29">
        <f t="shared" si="66"/>
        <v>0</v>
      </c>
      <c r="AM51" s="29">
        <f t="shared" si="66"/>
        <v>0</v>
      </c>
      <c r="AN51" s="29">
        <f t="shared" si="66"/>
        <v>0</v>
      </c>
      <c r="AO51" s="29">
        <f t="shared" si="66"/>
        <v>0</v>
      </c>
      <c r="AP51" s="29">
        <f t="shared" si="66"/>
        <v>0</v>
      </c>
      <c r="AQ51" s="29">
        <f t="shared" si="66"/>
        <v>0</v>
      </c>
      <c r="AR51" s="29">
        <f t="shared" si="66"/>
        <v>0</v>
      </c>
      <c r="AS51" s="29">
        <f t="shared" si="66"/>
        <v>0</v>
      </c>
      <c r="AT51" s="29">
        <f t="shared" si="66"/>
        <v>0</v>
      </c>
      <c r="AU51" s="29">
        <f t="shared" si="66"/>
        <v>0</v>
      </c>
      <c r="AV51" s="29">
        <f t="shared" si="66"/>
        <v>0</v>
      </c>
      <c r="AW51" s="29">
        <f t="shared" si="66"/>
        <v>0</v>
      </c>
      <c r="AX51" s="29">
        <f t="shared" si="66"/>
        <v>0</v>
      </c>
      <c r="AY51" s="29">
        <f t="shared" si="66"/>
        <v>0</v>
      </c>
      <c r="AZ51" s="29">
        <f t="shared" si="66"/>
        <v>0</v>
      </c>
      <c r="BA51" s="29">
        <f t="shared" ref="BA51:BJ51" si="71">BA18-BA8</f>
        <v>0</v>
      </c>
      <c r="BB51" s="29">
        <f t="shared" si="71"/>
        <v>0</v>
      </c>
      <c r="BC51" s="29">
        <f t="shared" si="71"/>
        <v>0</v>
      </c>
      <c r="BD51" s="29">
        <f t="shared" si="71"/>
        <v>0</v>
      </c>
      <c r="BE51" s="29">
        <f t="shared" si="71"/>
        <v>0</v>
      </c>
      <c r="BF51" s="29">
        <f t="shared" si="71"/>
        <v>0</v>
      </c>
      <c r="BG51" s="29">
        <f t="shared" si="71"/>
        <v>0</v>
      </c>
      <c r="BH51" s="29">
        <f t="shared" si="71"/>
        <v>0</v>
      </c>
      <c r="BI51" s="29">
        <f t="shared" si="71"/>
        <v>0</v>
      </c>
      <c r="BJ51" s="29">
        <f t="shared" si="71"/>
        <v>0</v>
      </c>
    </row>
    <row r="52" spans="2:64" x14ac:dyDescent="0.5">
      <c r="AE52" s="44" t="s">
        <v>181</v>
      </c>
      <c r="AF52" s="29">
        <f>AF19-AF9</f>
        <v>0</v>
      </c>
      <c r="AG52" s="29">
        <f>AG19-AG9</f>
        <v>0</v>
      </c>
      <c r="AH52" s="29">
        <f t="shared" si="66"/>
        <v>0</v>
      </c>
      <c r="AI52" s="29">
        <f t="shared" si="66"/>
        <v>0</v>
      </c>
      <c r="AJ52" s="29">
        <f t="shared" si="66"/>
        <v>0</v>
      </c>
      <c r="AK52" s="29">
        <f t="shared" si="66"/>
        <v>0</v>
      </c>
      <c r="AL52" s="29">
        <f t="shared" si="66"/>
        <v>0</v>
      </c>
      <c r="AM52" s="29">
        <f t="shared" si="66"/>
        <v>0</v>
      </c>
      <c r="AN52" s="29">
        <f t="shared" si="66"/>
        <v>0</v>
      </c>
      <c r="AO52" s="29">
        <f t="shared" si="66"/>
        <v>0</v>
      </c>
      <c r="AP52" s="29">
        <f t="shared" si="66"/>
        <v>0</v>
      </c>
      <c r="AQ52" s="29">
        <f t="shared" si="66"/>
        <v>0</v>
      </c>
      <c r="AR52" s="29">
        <f t="shared" si="66"/>
        <v>0</v>
      </c>
      <c r="AS52" s="29">
        <f t="shared" si="66"/>
        <v>0</v>
      </c>
      <c r="AT52" s="29">
        <f t="shared" si="66"/>
        <v>0</v>
      </c>
      <c r="AU52" s="29">
        <f t="shared" si="66"/>
        <v>0</v>
      </c>
      <c r="AV52" s="29">
        <f t="shared" si="66"/>
        <v>0</v>
      </c>
      <c r="AW52" s="29">
        <f t="shared" si="66"/>
        <v>0</v>
      </c>
      <c r="AX52" s="29">
        <f t="shared" si="66"/>
        <v>0</v>
      </c>
      <c r="AY52" s="29">
        <f t="shared" si="66"/>
        <v>0</v>
      </c>
      <c r="AZ52" s="29">
        <f t="shared" si="66"/>
        <v>0</v>
      </c>
      <c r="BA52" s="29">
        <f t="shared" ref="BA52:BJ52" si="72">BA19-BA9</f>
        <v>0</v>
      </c>
      <c r="BB52" s="29">
        <f t="shared" si="72"/>
        <v>0</v>
      </c>
      <c r="BC52" s="29">
        <f t="shared" si="72"/>
        <v>0</v>
      </c>
      <c r="BD52" s="29">
        <f t="shared" si="72"/>
        <v>0</v>
      </c>
      <c r="BE52" s="29">
        <f t="shared" si="72"/>
        <v>0</v>
      </c>
      <c r="BF52" s="29">
        <f t="shared" si="72"/>
        <v>0</v>
      </c>
      <c r="BG52" s="29">
        <f t="shared" si="72"/>
        <v>0</v>
      </c>
      <c r="BH52" s="29">
        <f t="shared" si="72"/>
        <v>0</v>
      </c>
      <c r="BI52" s="29">
        <f t="shared" si="72"/>
        <v>0</v>
      </c>
      <c r="BJ52" s="29">
        <f t="shared" si="72"/>
        <v>0</v>
      </c>
    </row>
    <row r="53" spans="2:64" x14ac:dyDescent="0.5">
      <c r="AE53" s="44" t="s">
        <v>182</v>
      </c>
      <c r="AF53" s="29">
        <f t="shared" ref="AF53" si="73">AF20-AF10</f>
        <v>0</v>
      </c>
      <c r="AG53" s="29">
        <f t="shared" si="68"/>
        <v>0</v>
      </c>
      <c r="AH53" s="29">
        <f t="shared" si="66"/>
        <v>0</v>
      </c>
      <c r="AI53" s="29">
        <f t="shared" si="66"/>
        <v>0</v>
      </c>
      <c r="AJ53" s="29">
        <f t="shared" si="66"/>
        <v>0</v>
      </c>
      <c r="AK53" s="29">
        <f t="shared" si="66"/>
        <v>0</v>
      </c>
      <c r="AL53" s="29">
        <f t="shared" si="66"/>
        <v>0</v>
      </c>
      <c r="AM53" s="29">
        <f t="shared" si="66"/>
        <v>0</v>
      </c>
      <c r="AN53" s="29">
        <f t="shared" si="66"/>
        <v>0</v>
      </c>
      <c r="AO53" s="29">
        <f t="shared" si="66"/>
        <v>0</v>
      </c>
      <c r="AP53" s="29">
        <f t="shared" si="66"/>
        <v>0</v>
      </c>
      <c r="AQ53" s="29">
        <f t="shared" si="66"/>
        <v>0</v>
      </c>
      <c r="AR53" s="29">
        <f>AR20-AR10</f>
        <v>0</v>
      </c>
      <c r="AS53" s="29">
        <f t="shared" si="66"/>
        <v>0</v>
      </c>
      <c r="AT53" s="29">
        <f t="shared" si="66"/>
        <v>0</v>
      </c>
      <c r="AU53" s="29">
        <f t="shared" si="66"/>
        <v>0</v>
      </c>
      <c r="AV53" s="29">
        <f t="shared" si="66"/>
        <v>0</v>
      </c>
      <c r="AW53" s="29">
        <f t="shared" si="66"/>
        <v>0</v>
      </c>
      <c r="AX53" s="29">
        <f t="shared" si="66"/>
        <v>0</v>
      </c>
      <c r="AY53" s="29">
        <f t="shared" si="66"/>
        <v>0</v>
      </c>
      <c r="AZ53" s="29">
        <f>AZ20-AZ10</f>
        <v>0</v>
      </c>
      <c r="BA53" s="29">
        <f t="shared" ref="BA53" si="74">BA20-BA10</f>
        <v>0</v>
      </c>
      <c r="BB53" s="29">
        <f>BB20-BB10</f>
        <v>0</v>
      </c>
      <c r="BC53" s="29">
        <f t="shared" ref="BC53:BI53" si="75">BC20-BC10</f>
        <v>0</v>
      </c>
      <c r="BD53" s="29">
        <f t="shared" si="75"/>
        <v>0</v>
      </c>
      <c r="BE53" s="29">
        <f t="shared" si="75"/>
        <v>0</v>
      </c>
      <c r="BF53" s="29">
        <f t="shared" si="75"/>
        <v>0</v>
      </c>
      <c r="BG53" s="29">
        <f t="shared" si="75"/>
        <v>0</v>
      </c>
      <c r="BH53" s="29">
        <f t="shared" si="75"/>
        <v>0</v>
      </c>
      <c r="BI53" s="29">
        <f t="shared" si="75"/>
        <v>0</v>
      </c>
      <c r="BJ53" s="29">
        <f>BJ20-BJ10</f>
        <v>0</v>
      </c>
    </row>
    <row r="54" spans="2:64" x14ac:dyDescent="0.5">
      <c r="AE54" s="44" t="s">
        <v>183</v>
      </c>
      <c r="AF54" s="29">
        <f>AF21-AF11</f>
        <v>0</v>
      </c>
      <c r="AG54" s="29">
        <f>AG21-AG11</f>
        <v>0</v>
      </c>
      <c r="AH54" s="29">
        <f t="shared" si="66"/>
        <v>0</v>
      </c>
      <c r="AI54" s="29">
        <f t="shared" si="66"/>
        <v>0</v>
      </c>
      <c r="AJ54" s="29">
        <f t="shared" si="66"/>
        <v>0</v>
      </c>
      <c r="AK54" s="29">
        <f t="shared" si="66"/>
        <v>0</v>
      </c>
      <c r="AL54" s="29">
        <f t="shared" si="66"/>
        <v>0</v>
      </c>
      <c r="AM54" s="29">
        <f t="shared" si="66"/>
        <v>0</v>
      </c>
      <c r="AN54" s="29">
        <f t="shared" si="66"/>
        <v>0</v>
      </c>
      <c r="AO54" s="29">
        <f t="shared" si="66"/>
        <v>0</v>
      </c>
      <c r="AP54" s="29">
        <f t="shared" si="66"/>
        <v>0</v>
      </c>
      <c r="AQ54" s="29">
        <f t="shared" si="66"/>
        <v>0</v>
      </c>
      <c r="AR54" s="29">
        <f t="shared" si="66"/>
        <v>0</v>
      </c>
      <c r="AS54" s="29">
        <f t="shared" si="66"/>
        <v>0</v>
      </c>
      <c r="AT54" s="29">
        <f t="shared" si="66"/>
        <v>0</v>
      </c>
      <c r="AU54" s="29">
        <f t="shared" si="66"/>
        <v>0</v>
      </c>
      <c r="AV54" s="29">
        <f t="shared" si="66"/>
        <v>0</v>
      </c>
      <c r="AW54" s="29">
        <f t="shared" si="66"/>
        <v>0</v>
      </c>
      <c r="AX54" s="29">
        <f t="shared" si="66"/>
        <v>0</v>
      </c>
      <c r="AY54" s="29">
        <f t="shared" si="66"/>
        <v>0</v>
      </c>
      <c r="AZ54" s="29">
        <f t="shared" si="66"/>
        <v>0</v>
      </c>
      <c r="BA54" s="29">
        <f t="shared" ref="BA54:BJ54" si="76">BA21-BA11</f>
        <v>0</v>
      </c>
      <c r="BB54" s="29">
        <f t="shared" si="76"/>
        <v>0</v>
      </c>
      <c r="BC54" s="29">
        <f t="shared" si="76"/>
        <v>0</v>
      </c>
      <c r="BD54" s="29">
        <f t="shared" si="76"/>
        <v>0</v>
      </c>
      <c r="BE54" s="29">
        <f t="shared" si="76"/>
        <v>0</v>
      </c>
      <c r="BF54" s="29">
        <f t="shared" si="76"/>
        <v>0</v>
      </c>
      <c r="BG54" s="29">
        <f t="shared" si="76"/>
        <v>0</v>
      </c>
      <c r="BH54" s="29">
        <f t="shared" si="76"/>
        <v>0</v>
      </c>
      <c r="BI54" s="29">
        <f t="shared" si="76"/>
        <v>0</v>
      </c>
      <c r="BJ54" s="29">
        <f t="shared" si="76"/>
        <v>0</v>
      </c>
    </row>
    <row r="55" spans="2:64" x14ac:dyDescent="0.5">
      <c r="AE55" s="4" t="s">
        <v>179</v>
      </c>
      <c r="AF55" s="29">
        <f t="shared" ref="AF55" si="77">AF22-AF12</f>
        <v>0</v>
      </c>
      <c r="AG55" s="29">
        <f t="shared" si="68"/>
        <v>0</v>
      </c>
      <c r="AH55" s="29">
        <f t="shared" si="66"/>
        <v>0</v>
      </c>
      <c r="AI55" s="29">
        <f t="shared" si="66"/>
        <v>0</v>
      </c>
      <c r="AJ55" s="29">
        <f t="shared" si="66"/>
        <v>0</v>
      </c>
      <c r="AK55" s="29">
        <f t="shared" si="66"/>
        <v>0</v>
      </c>
      <c r="AL55" s="29">
        <f t="shared" si="66"/>
        <v>0</v>
      </c>
      <c r="AM55" s="29">
        <f t="shared" si="66"/>
        <v>0</v>
      </c>
      <c r="AN55" s="29">
        <f t="shared" si="66"/>
        <v>0</v>
      </c>
      <c r="AO55" s="29">
        <f t="shared" si="66"/>
        <v>0</v>
      </c>
      <c r="AP55" s="29">
        <f t="shared" si="66"/>
        <v>0</v>
      </c>
      <c r="AQ55" s="29">
        <f t="shared" si="66"/>
        <v>0</v>
      </c>
      <c r="AR55" s="29">
        <f t="shared" si="66"/>
        <v>0</v>
      </c>
      <c r="AS55" s="29">
        <f t="shared" si="66"/>
        <v>0</v>
      </c>
      <c r="AT55" s="29">
        <f t="shared" si="66"/>
        <v>0</v>
      </c>
      <c r="AU55" s="29">
        <f t="shared" si="66"/>
        <v>0</v>
      </c>
      <c r="AV55" s="29">
        <f t="shared" si="66"/>
        <v>0</v>
      </c>
      <c r="AW55" s="29">
        <f t="shared" si="66"/>
        <v>0</v>
      </c>
      <c r="AX55" s="29">
        <f t="shared" si="66"/>
        <v>0</v>
      </c>
      <c r="AY55" s="29">
        <f t="shared" si="66"/>
        <v>0</v>
      </c>
      <c r="AZ55" s="29">
        <f t="shared" si="66"/>
        <v>0</v>
      </c>
      <c r="BA55" s="29">
        <f t="shared" ref="BA55:BJ55" si="78">BA22-BA12</f>
        <v>0</v>
      </c>
      <c r="BB55" s="29">
        <f t="shared" si="78"/>
        <v>0</v>
      </c>
      <c r="BC55" s="29">
        <f t="shared" si="78"/>
        <v>0</v>
      </c>
      <c r="BD55" s="29">
        <f t="shared" si="78"/>
        <v>0</v>
      </c>
      <c r="BE55" s="29">
        <f t="shared" si="78"/>
        <v>0</v>
      </c>
      <c r="BF55" s="29">
        <f t="shared" si="78"/>
        <v>0</v>
      </c>
      <c r="BG55" s="29">
        <f t="shared" si="78"/>
        <v>0</v>
      </c>
      <c r="BH55" s="29">
        <f t="shared" si="78"/>
        <v>0</v>
      </c>
      <c r="BI55" s="29">
        <f t="shared" si="78"/>
        <v>0</v>
      </c>
      <c r="BJ55" s="29">
        <f t="shared" si="78"/>
        <v>0</v>
      </c>
    </row>
    <row r="56" spans="2:64" x14ac:dyDescent="0.5">
      <c r="AE56" s="44" t="s">
        <v>140</v>
      </c>
      <c r="AF56" s="29">
        <f t="shared" ref="AF56" si="79">AF23-AF13</f>
        <v>0</v>
      </c>
      <c r="AG56" s="29">
        <f t="shared" si="68"/>
        <v>0</v>
      </c>
      <c r="AH56" s="29">
        <f t="shared" si="66"/>
        <v>0</v>
      </c>
      <c r="AI56" s="29">
        <f t="shared" si="66"/>
        <v>0</v>
      </c>
      <c r="AJ56" s="29">
        <f t="shared" si="66"/>
        <v>0</v>
      </c>
      <c r="AK56" s="29">
        <f t="shared" si="66"/>
        <v>0</v>
      </c>
      <c r="AL56" s="29">
        <f t="shared" si="66"/>
        <v>0</v>
      </c>
      <c r="AM56" s="29">
        <f t="shared" si="66"/>
        <v>0</v>
      </c>
      <c r="AN56" s="29">
        <f t="shared" si="66"/>
        <v>0</v>
      </c>
      <c r="AO56" s="29">
        <f t="shared" si="66"/>
        <v>0</v>
      </c>
      <c r="AP56" s="29">
        <f t="shared" si="66"/>
        <v>0</v>
      </c>
      <c r="AQ56" s="29">
        <f t="shared" si="66"/>
        <v>0</v>
      </c>
      <c r="AR56" s="29">
        <f t="shared" si="66"/>
        <v>0</v>
      </c>
      <c r="AS56" s="29">
        <f t="shared" si="66"/>
        <v>0</v>
      </c>
      <c r="AT56" s="29">
        <f t="shared" si="66"/>
        <v>0</v>
      </c>
      <c r="AU56" s="29">
        <f t="shared" si="66"/>
        <v>0</v>
      </c>
      <c r="AV56" s="29">
        <f t="shared" si="66"/>
        <v>0</v>
      </c>
      <c r="AW56" s="29">
        <f t="shared" si="66"/>
        <v>0</v>
      </c>
      <c r="AX56" s="29">
        <f t="shared" si="66"/>
        <v>0</v>
      </c>
      <c r="AY56" s="29">
        <f t="shared" si="66"/>
        <v>0</v>
      </c>
      <c r="AZ56" s="29">
        <f t="shared" si="66"/>
        <v>0</v>
      </c>
      <c r="BA56" s="29">
        <f t="shared" ref="BA56:BJ56" si="80">BA23-BA13</f>
        <v>0</v>
      </c>
      <c r="BB56" s="29">
        <f t="shared" si="80"/>
        <v>0</v>
      </c>
      <c r="BC56" s="29">
        <f t="shared" si="80"/>
        <v>0</v>
      </c>
      <c r="BD56" s="29">
        <f t="shared" si="80"/>
        <v>0</v>
      </c>
      <c r="BE56" s="29">
        <f t="shared" si="80"/>
        <v>0</v>
      </c>
      <c r="BF56" s="29">
        <f t="shared" si="80"/>
        <v>0</v>
      </c>
      <c r="BG56" s="29">
        <f t="shared" si="80"/>
        <v>0</v>
      </c>
      <c r="BH56" s="29">
        <f t="shared" si="80"/>
        <v>0</v>
      </c>
      <c r="BI56" s="29">
        <f t="shared" si="80"/>
        <v>0</v>
      </c>
      <c r="BJ56" s="29">
        <f t="shared" si="80"/>
        <v>0</v>
      </c>
    </row>
    <row r="57" spans="2:64" x14ac:dyDescent="0.5">
      <c r="AF57" t="s">
        <v>352</v>
      </c>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row>
    <row r="58" spans="2:64" x14ac:dyDescent="0.5">
      <c r="B58" s="32"/>
    </row>
    <row r="60" spans="2:64" x14ac:dyDescent="0.5">
      <c r="AE60" s="21" t="s">
        <v>314</v>
      </c>
      <c r="AF60" s="45"/>
    </row>
    <row r="61" spans="2:64" x14ac:dyDescent="0.5">
      <c r="AE61" s="44" t="s">
        <v>143</v>
      </c>
      <c r="AF61" s="29">
        <f>AF38-AF27</f>
        <v>0</v>
      </c>
      <c r="AG61" s="29">
        <f t="shared" ref="AG61:BJ68" si="81">AG38-AG27</f>
        <v>0</v>
      </c>
      <c r="AH61" s="29">
        <f t="shared" si="81"/>
        <v>0</v>
      </c>
      <c r="AI61" s="29">
        <f t="shared" si="81"/>
        <v>0</v>
      </c>
      <c r="AJ61" s="29">
        <f t="shared" si="81"/>
        <v>0</v>
      </c>
      <c r="AK61" s="29">
        <f t="shared" si="81"/>
        <v>0</v>
      </c>
      <c r="AL61" s="29">
        <f t="shared" si="81"/>
        <v>0</v>
      </c>
      <c r="AM61" s="29">
        <f t="shared" si="81"/>
        <v>0</v>
      </c>
      <c r="AN61" s="29">
        <f t="shared" si="81"/>
        <v>0</v>
      </c>
      <c r="AO61" s="29">
        <f t="shared" si="81"/>
        <v>0</v>
      </c>
      <c r="AP61" s="29">
        <f t="shared" si="81"/>
        <v>0</v>
      </c>
      <c r="AQ61" s="29">
        <f t="shared" si="81"/>
        <v>0</v>
      </c>
      <c r="AR61" s="29">
        <f t="shared" si="81"/>
        <v>0</v>
      </c>
      <c r="AS61" s="29">
        <f t="shared" si="81"/>
        <v>0</v>
      </c>
      <c r="AT61" s="29">
        <f t="shared" si="81"/>
        <v>0</v>
      </c>
      <c r="AU61" s="29">
        <f t="shared" si="81"/>
        <v>0</v>
      </c>
      <c r="AV61" s="29">
        <f t="shared" si="81"/>
        <v>0</v>
      </c>
      <c r="AW61" s="29">
        <f t="shared" si="81"/>
        <v>0</v>
      </c>
      <c r="AX61" s="29">
        <f t="shared" si="81"/>
        <v>0</v>
      </c>
      <c r="AY61" s="29">
        <f t="shared" si="81"/>
        <v>0</v>
      </c>
      <c r="AZ61" s="29">
        <f t="shared" si="81"/>
        <v>0</v>
      </c>
      <c r="BA61" s="29">
        <f t="shared" si="81"/>
        <v>0</v>
      </c>
      <c r="BB61" s="29">
        <f t="shared" si="81"/>
        <v>0</v>
      </c>
      <c r="BC61" s="29">
        <f t="shared" si="81"/>
        <v>0</v>
      </c>
      <c r="BD61" s="29">
        <f t="shared" si="81"/>
        <v>0</v>
      </c>
      <c r="BE61" s="29">
        <f t="shared" si="81"/>
        <v>0</v>
      </c>
      <c r="BF61" s="29">
        <f t="shared" si="81"/>
        <v>0</v>
      </c>
      <c r="BG61" s="29">
        <f t="shared" si="81"/>
        <v>0</v>
      </c>
      <c r="BH61" s="29">
        <f t="shared" si="81"/>
        <v>0</v>
      </c>
      <c r="BI61" s="29">
        <f t="shared" si="81"/>
        <v>0</v>
      </c>
      <c r="BJ61" s="29">
        <f t="shared" si="81"/>
        <v>0</v>
      </c>
    </row>
    <row r="62" spans="2:64" x14ac:dyDescent="0.5">
      <c r="AE62" s="44" t="s">
        <v>161</v>
      </c>
      <c r="AF62" s="29">
        <f t="shared" ref="AF62:AU68" si="82">AF39-AF28</f>
        <v>0</v>
      </c>
      <c r="AG62" s="29">
        <f t="shared" si="82"/>
        <v>0</v>
      </c>
      <c r="AH62" s="29">
        <f t="shared" si="82"/>
        <v>0</v>
      </c>
      <c r="AI62" s="29">
        <f t="shared" si="82"/>
        <v>0</v>
      </c>
      <c r="AJ62" s="29">
        <f t="shared" si="82"/>
        <v>0</v>
      </c>
      <c r="AK62" s="29">
        <f t="shared" si="82"/>
        <v>0</v>
      </c>
      <c r="AL62" s="29">
        <f t="shared" si="82"/>
        <v>0</v>
      </c>
      <c r="AM62" s="29">
        <f t="shared" si="82"/>
        <v>0</v>
      </c>
      <c r="AN62" s="29">
        <f t="shared" si="82"/>
        <v>0</v>
      </c>
      <c r="AO62" s="29">
        <f t="shared" si="82"/>
        <v>0</v>
      </c>
      <c r="AP62" s="29">
        <f t="shared" si="82"/>
        <v>0</v>
      </c>
      <c r="AQ62" s="29">
        <f t="shared" si="82"/>
        <v>0</v>
      </c>
      <c r="AR62" s="29">
        <f t="shared" si="82"/>
        <v>0</v>
      </c>
      <c r="AS62" s="29">
        <f t="shared" si="82"/>
        <v>0</v>
      </c>
      <c r="AT62" s="29">
        <f t="shared" si="82"/>
        <v>0</v>
      </c>
      <c r="AU62" s="29">
        <f t="shared" si="82"/>
        <v>0</v>
      </c>
      <c r="AV62" s="29">
        <f t="shared" si="81"/>
        <v>0</v>
      </c>
      <c r="AW62" s="29">
        <f t="shared" si="81"/>
        <v>0</v>
      </c>
      <c r="AX62" s="29">
        <f t="shared" si="81"/>
        <v>0</v>
      </c>
      <c r="AY62" s="29">
        <f t="shared" si="81"/>
        <v>0</v>
      </c>
      <c r="AZ62" s="29">
        <f t="shared" si="81"/>
        <v>0</v>
      </c>
      <c r="BA62" s="29">
        <f t="shared" si="81"/>
        <v>0</v>
      </c>
      <c r="BB62" s="29">
        <f t="shared" si="81"/>
        <v>0</v>
      </c>
      <c r="BC62" s="29">
        <f t="shared" si="81"/>
        <v>0</v>
      </c>
      <c r="BD62" s="29">
        <f t="shared" si="81"/>
        <v>0</v>
      </c>
      <c r="BE62" s="29">
        <f t="shared" si="81"/>
        <v>0</v>
      </c>
      <c r="BF62" s="29">
        <f t="shared" si="81"/>
        <v>0</v>
      </c>
      <c r="BG62" s="29">
        <f t="shared" si="81"/>
        <v>0</v>
      </c>
      <c r="BH62" s="29">
        <f t="shared" si="81"/>
        <v>0</v>
      </c>
      <c r="BI62" s="29">
        <f t="shared" si="81"/>
        <v>0</v>
      </c>
      <c r="BJ62" s="29">
        <f t="shared" si="81"/>
        <v>0</v>
      </c>
    </row>
    <row r="63" spans="2:64" x14ac:dyDescent="0.5">
      <c r="AE63" s="44" t="s">
        <v>144</v>
      </c>
      <c r="AF63" s="29">
        <f t="shared" si="82"/>
        <v>0</v>
      </c>
      <c r="AG63" s="29">
        <f t="shared" si="81"/>
        <v>0</v>
      </c>
      <c r="AH63" s="29">
        <f t="shared" si="81"/>
        <v>0</v>
      </c>
      <c r="AI63" s="29">
        <f t="shared" si="81"/>
        <v>0</v>
      </c>
      <c r="AJ63" s="29">
        <f t="shared" si="81"/>
        <v>0</v>
      </c>
      <c r="AK63" s="29">
        <f t="shared" si="81"/>
        <v>0</v>
      </c>
      <c r="AL63" s="29">
        <f t="shared" si="81"/>
        <v>0</v>
      </c>
      <c r="AM63" s="29">
        <f t="shared" si="81"/>
        <v>0</v>
      </c>
      <c r="AN63" s="29">
        <f t="shared" si="81"/>
        <v>0</v>
      </c>
      <c r="AO63" s="29">
        <f t="shared" si="81"/>
        <v>0</v>
      </c>
      <c r="AP63" s="29">
        <f t="shared" si="81"/>
        <v>0</v>
      </c>
      <c r="AQ63" s="29">
        <f t="shared" si="81"/>
        <v>0</v>
      </c>
      <c r="AR63" s="29">
        <f t="shared" si="81"/>
        <v>0</v>
      </c>
      <c r="AS63" s="29">
        <f t="shared" si="81"/>
        <v>0</v>
      </c>
      <c r="AT63" s="29">
        <f t="shared" si="81"/>
        <v>0</v>
      </c>
      <c r="AU63" s="29">
        <f t="shared" si="81"/>
        <v>0</v>
      </c>
      <c r="AV63" s="29">
        <f t="shared" si="81"/>
        <v>0</v>
      </c>
      <c r="AW63" s="29">
        <f t="shared" si="81"/>
        <v>0</v>
      </c>
      <c r="AX63" s="29">
        <f t="shared" si="81"/>
        <v>0</v>
      </c>
      <c r="AY63" s="29">
        <f t="shared" si="81"/>
        <v>0</v>
      </c>
      <c r="AZ63" s="29">
        <f t="shared" si="81"/>
        <v>0</v>
      </c>
      <c r="BA63" s="29">
        <f t="shared" si="81"/>
        <v>0</v>
      </c>
      <c r="BB63" s="29">
        <f t="shared" si="81"/>
        <v>0</v>
      </c>
      <c r="BC63" s="29">
        <f t="shared" si="81"/>
        <v>0</v>
      </c>
      <c r="BD63" s="29">
        <f t="shared" si="81"/>
        <v>0</v>
      </c>
      <c r="BE63" s="29">
        <f t="shared" si="81"/>
        <v>0</v>
      </c>
      <c r="BF63" s="29">
        <f t="shared" si="81"/>
        <v>0</v>
      </c>
      <c r="BG63" s="29">
        <f t="shared" si="81"/>
        <v>0</v>
      </c>
      <c r="BH63" s="29">
        <f t="shared" si="81"/>
        <v>0</v>
      </c>
      <c r="BI63" s="29">
        <f t="shared" si="81"/>
        <v>0</v>
      </c>
      <c r="BJ63" s="29">
        <f t="shared" si="81"/>
        <v>0</v>
      </c>
    </row>
    <row r="64" spans="2:64" x14ac:dyDescent="0.5">
      <c r="AE64" s="44" t="s">
        <v>181</v>
      </c>
      <c r="AF64" s="29">
        <f t="shared" si="82"/>
        <v>0</v>
      </c>
      <c r="AG64" s="29">
        <f t="shared" si="81"/>
        <v>0</v>
      </c>
      <c r="AH64" s="29">
        <f t="shared" si="81"/>
        <v>0</v>
      </c>
      <c r="AI64" s="29">
        <f t="shared" si="81"/>
        <v>0</v>
      </c>
      <c r="AJ64" s="29">
        <f t="shared" si="81"/>
        <v>0</v>
      </c>
      <c r="AK64" s="29">
        <f t="shared" si="81"/>
        <v>0</v>
      </c>
      <c r="AL64" s="29">
        <f t="shared" si="81"/>
        <v>0</v>
      </c>
      <c r="AM64" s="29">
        <f t="shared" si="81"/>
        <v>0</v>
      </c>
      <c r="AN64" s="29">
        <f t="shared" si="81"/>
        <v>0</v>
      </c>
      <c r="AO64" s="29">
        <f t="shared" si="81"/>
        <v>0</v>
      </c>
      <c r="AP64" s="29">
        <f t="shared" si="81"/>
        <v>0</v>
      </c>
      <c r="AQ64" s="29">
        <f t="shared" si="81"/>
        <v>0</v>
      </c>
      <c r="AR64" s="29">
        <f t="shared" si="81"/>
        <v>0</v>
      </c>
      <c r="AS64" s="29">
        <f t="shared" si="81"/>
        <v>0</v>
      </c>
      <c r="AT64" s="29">
        <f t="shared" si="81"/>
        <v>0</v>
      </c>
      <c r="AU64" s="29">
        <f t="shared" si="81"/>
        <v>0</v>
      </c>
      <c r="AV64" s="29">
        <f t="shared" si="81"/>
        <v>0</v>
      </c>
      <c r="AW64" s="29">
        <f t="shared" si="81"/>
        <v>0</v>
      </c>
      <c r="AX64" s="29">
        <f t="shared" si="81"/>
        <v>0</v>
      </c>
      <c r="AY64" s="29">
        <f t="shared" si="81"/>
        <v>0</v>
      </c>
      <c r="AZ64" s="29">
        <f t="shared" si="81"/>
        <v>0</v>
      </c>
      <c r="BA64" s="29">
        <f t="shared" si="81"/>
        <v>0</v>
      </c>
      <c r="BB64" s="29">
        <f t="shared" si="81"/>
        <v>0</v>
      </c>
      <c r="BC64" s="29">
        <f t="shared" si="81"/>
        <v>0</v>
      </c>
      <c r="BD64" s="29">
        <f t="shared" si="81"/>
        <v>0</v>
      </c>
      <c r="BE64" s="29">
        <f t="shared" si="81"/>
        <v>0</v>
      </c>
      <c r="BF64" s="29">
        <f t="shared" si="81"/>
        <v>0</v>
      </c>
      <c r="BG64" s="29">
        <f t="shared" si="81"/>
        <v>0</v>
      </c>
      <c r="BH64" s="29">
        <f t="shared" si="81"/>
        <v>0</v>
      </c>
      <c r="BI64" s="29">
        <f t="shared" si="81"/>
        <v>0</v>
      </c>
      <c r="BJ64" s="29">
        <f t="shared" si="81"/>
        <v>0</v>
      </c>
    </row>
    <row r="65" spans="2:62" x14ac:dyDescent="0.5">
      <c r="AE65" s="44" t="s">
        <v>182</v>
      </c>
      <c r="AF65" s="29">
        <f t="shared" si="82"/>
        <v>0</v>
      </c>
      <c r="AG65" s="29">
        <f t="shared" si="81"/>
        <v>0</v>
      </c>
      <c r="AH65" s="29">
        <f t="shared" si="81"/>
        <v>0</v>
      </c>
      <c r="AI65" s="29">
        <f t="shared" si="81"/>
        <v>0</v>
      </c>
      <c r="AJ65" s="29">
        <f t="shared" si="81"/>
        <v>0</v>
      </c>
      <c r="AK65" s="29">
        <f t="shared" si="81"/>
        <v>0</v>
      </c>
      <c r="AL65" s="29">
        <f t="shared" si="81"/>
        <v>0</v>
      </c>
      <c r="AM65" s="29">
        <f t="shared" si="81"/>
        <v>0</v>
      </c>
      <c r="AN65" s="29">
        <f t="shared" si="81"/>
        <v>0</v>
      </c>
      <c r="AO65" s="29">
        <f t="shared" si="81"/>
        <v>0</v>
      </c>
      <c r="AP65" s="29">
        <f t="shared" si="81"/>
        <v>0</v>
      </c>
      <c r="AQ65" s="29">
        <f t="shared" si="81"/>
        <v>0</v>
      </c>
      <c r="AR65" s="29">
        <f t="shared" si="81"/>
        <v>0</v>
      </c>
      <c r="AS65" s="29">
        <f t="shared" si="81"/>
        <v>0</v>
      </c>
      <c r="AT65" s="29">
        <f t="shared" si="81"/>
        <v>0</v>
      </c>
      <c r="AU65" s="29">
        <f t="shared" si="81"/>
        <v>0</v>
      </c>
      <c r="AV65" s="29">
        <f t="shared" si="81"/>
        <v>0</v>
      </c>
      <c r="AW65" s="29">
        <f t="shared" si="81"/>
        <v>0</v>
      </c>
      <c r="AX65" s="29">
        <f t="shared" si="81"/>
        <v>0</v>
      </c>
      <c r="AY65" s="29">
        <f t="shared" si="81"/>
        <v>0</v>
      </c>
      <c r="AZ65" s="29">
        <f t="shared" si="81"/>
        <v>0</v>
      </c>
      <c r="BA65" s="29">
        <f t="shared" si="81"/>
        <v>0</v>
      </c>
      <c r="BB65" s="29">
        <f t="shared" si="81"/>
        <v>0</v>
      </c>
      <c r="BC65" s="29">
        <f t="shared" si="81"/>
        <v>0</v>
      </c>
      <c r="BD65" s="29">
        <f t="shared" si="81"/>
        <v>0</v>
      </c>
      <c r="BE65" s="29">
        <f t="shared" si="81"/>
        <v>0</v>
      </c>
      <c r="BF65" s="29">
        <f t="shared" si="81"/>
        <v>0</v>
      </c>
      <c r="BG65" s="29">
        <f t="shared" si="81"/>
        <v>0</v>
      </c>
      <c r="BH65" s="29">
        <f t="shared" si="81"/>
        <v>0</v>
      </c>
      <c r="BI65" s="29">
        <f t="shared" si="81"/>
        <v>0</v>
      </c>
      <c r="BJ65" s="29">
        <f t="shared" si="81"/>
        <v>0</v>
      </c>
    </row>
    <row r="66" spans="2:62" x14ac:dyDescent="0.5">
      <c r="AE66" s="44" t="s">
        <v>183</v>
      </c>
      <c r="AF66" s="29">
        <f t="shared" si="82"/>
        <v>0</v>
      </c>
      <c r="AG66" s="29">
        <f t="shared" si="81"/>
        <v>0</v>
      </c>
      <c r="AH66" s="29">
        <f t="shared" si="81"/>
        <v>0</v>
      </c>
      <c r="AI66" s="29">
        <f t="shared" si="81"/>
        <v>0</v>
      </c>
      <c r="AJ66" s="29">
        <f t="shared" si="81"/>
        <v>0</v>
      </c>
      <c r="AK66" s="29">
        <f t="shared" si="81"/>
        <v>0</v>
      </c>
      <c r="AL66" s="29">
        <f t="shared" si="81"/>
        <v>0</v>
      </c>
      <c r="AM66" s="29">
        <f t="shared" si="81"/>
        <v>0</v>
      </c>
      <c r="AN66" s="29">
        <f t="shared" si="81"/>
        <v>0</v>
      </c>
      <c r="AO66" s="29">
        <f t="shared" si="81"/>
        <v>0</v>
      </c>
      <c r="AP66" s="29">
        <f t="shared" si="81"/>
        <v>0</v>
      </c>
      <c r="AQ66" s="29">
        <f t="shared" si="81"/>
        <v>0</v>
      </c>
      <c r="AR66" s="29">
        <f t="shared" si="81"/>
        <v>0</v>
      </c>
      <c r="AS66" s="29">
        <f t="shared" si="81"/>
        <v>0</v>
      </c>
      <c r="AT66" s="29">
        <f t="shared" si="81"/>
        <v>0</v>
      </c>
      <c r="AU66" s="29">
        <f t="shared" si="81"/>
        <v>0</v>
      </c>
      <c r="AV66" s="29">
        <f t="shared" si="81"/>
        <v>0</v>
      </c>
      <c r="AW66" s="29">
        <f t="shared" si="81"/>
        <v>0</v>
      </c>
      <c r="AX66" s="29">
        <f t="shared" si="81"/>
        <v>0</v>
      </c>
      <c r="AY66" s="29">
        <f t="shared" si="81"/>
        <v>0</v>
      </c>
      <c r="AZ66" s="29">
        <f t="shared" si="81"/>
        <v>0</v>
      </c>
      <c r="BA66" s="29">
        <f t="shared" si="81"/>
        <v>0</v>
      </c>
      <c r="BB66" s="29">
        <f t="shared" si="81"/>
        <v>0</v>
      </c>
      <c r="BC66" s="29">
        <f t="shared" si="81"/>
        <v>0</v>
      </c>
      <c r="BD66" s="29">
        <f t="shared" si="81"/>
        <v>0</v>
      </c>
      <c r="BE66" s="29">
        <f t="shared" si="81"/>
        <v>0</v>
      </c>
      <c r="BF66" s="29">
        <f t="shared" si="81"/>
        <v>0</v>
      </c>
      <c r="BG66" s="29">
        <f t="shared" si="81"/>
        <v>0</v>
      </c>
      <c r="BH66" s="29">
        <f t="shared" si="81"/>
        <v>0</v>
      </c>
      <c r="BI66" s="29">
        <f t="shared" si="81"/>
        <v>0</v>
      </c>
      <c r="BJ66" s="29">
        <f t="shared" si="81"/>
        <v>0</v>
      </c>
    </row>
    <row r="67" spans="2:62" x14ac:dyDescent="0.5">
      <c r="AE67" s="4" t="s">
        <v>179</v>
      </c>
      <c r="AF67" s="29">
        <f t="shared" si="82"/>
        <v>0</v>
      </c>
      <c r="AG67" s="29">
        <f t="shared" si="81"/>
        <v>0</v>
      </c>
      <c r="AH67" s="29">
        <f t="shared" si="81"/>
        <v>0</v>
      </c>
      <c r="AI67" s="29">
        <f t="shared" si="81"/>
        <v>0</v>
      </c>
      <c r="AJ67" s="29">
        <f t="shared" si="81"/>
        <v>0</v>
      </c>
      <c r="AK67" s="29">
        <f t="shared" si="81"/>
        <v>0</v>
      </c>
      <c r="AL67" s="29">
        <f t="shared" si="81"/>
        <v>0</v>
      </c>
      <c r="AM67" s="29">
        <f t="shared" si="81"/>
        <v>0</v>
      </c>
      <c r="AN67" s="29">
        <f t="shared" si="81"/>
        <v>0</v>
      </c>
      <c r="AO67" s="29">
        <f t="shared" si="81"/>
        <v>0</v>
      </c>
      <c r="AP67" s="29">
        <f t="shared" si="81"/>
        <v>0</v>
      </c>
      <c r="AQ67" s="29">
        <f t="shared" si="81"/>
        <v>0</v>
      </c>
      <c r="AR67" s="29">
        <f t="shared" si="81"/>
        <v>0</v>
      </c>
      <c r="AS67" s="29">
        <f t="shared" si="81"/>
        <v>0</v>
      </c>
      <c r="AT67" s="29">
        <f t="shared" si="81"/>
        <v>0</v>
      </c>
      <c r="AU67" s="29">
        <f t="shared" si="81"/>
        <v>0</v>
      </c>
      <c r="AV67" s="29">
        <f t="shared" si="81"/>
        <v>0</v>
      </c>
      <c r="AW67" s="29">
        <f t="shared" si="81"/>
        <v>0</v>
      </c>
      <c r="AX67" s="29">
        <f t="shared" si="81"/>
        <v>0</v>
      </c>
      <c r="AY67" s="29">
        <f t="shared" si="81"/>
        <v>0</v>
      </c>
      <c r="AZ67" s="29">
        <f t="shared" si="81"/>
        <v>0</v>
      </c>
      <c r="BA67" s="29">
        <f t="shared" si="81"/>
        <v>0</v>
      </c>
      <c r="BB67" s="29">
        <f t="shared" si="81"/>
        <v>0</v>
      </c>
      <c r="BC67" s="29">
        <f t="shared" si="81"/>
        <v>0</v>
      </c>
      <c r="BD67" s="29">
        <f t="shared" si="81"/>
        <v>0</v>
      </c>
      <c r="BE67" s="29">
        <f t="shared" si="81"/>
        <v>0</v>
      </c>
      <c r="BF67" s="29">
        <f t="shared" si="81"/>
        <v>0</v>
      </c>
      <c r="BG67" s="29">
        <f t="shared" si="81"/>
        <v>0</v>
      </c>
      <c r="BH67" s="29">
        <f t="shared" si="81"/>
        <v>0</v>
      </c>
      <c r="BI67" s="29">
        <f t="shared" si="81"/>
        <v>0</v>
      </c>
      <c r="BJ67" s="29">
        <f t="shared" si="81"/>
        <v>0</v>
      </c>
    </row>
    <row r="68" spans="2:62" x14ac:dyDescent="0.5">
      <c r="AE68" s="44" t="s">
        <v>140</v>
      </c>
      <c r="AF68" s="29">
        <f t="shared" si="82"/>
        <v>0</v>
      </c>
      <c r="AG68" s="29">
        <f t="shared" si="81"/>
        <v>0</v>
      </c>
      <c r="AH68" s="29">
        <f t="shared" si="81"/>
        <v>0</v>
      </c>
      <c r="AI68" s="29">
        <f t="shared" si="81"/>
        <v>0</v>
      </c>
      <c r="AJ68" s="29">
        <f t="shared" si="81"/>
        <v>0</v>
      </c>
      <c r="AK68" s="29">
        <f t="shared" si="81"/>
        <v>0</v>
      </c>
      <c r="AL68" s="29">
        <f t="shared" si="81"/>
        <v>0</v>
      </c>
      <c r="AM68" s="29">
        <f t="shared" si="81"/>
        <v>0</v>
      </c>
      <c r="AN68" s="29">
        <f t="shared" si="81"/>
        <v>0</v>
      </c>
      <c r="AO68" s="29">
        <f t="shared" si="81"/>
        <v>0</v>
      </c>
      <c r="AP68" s="29">
        <f t="shared" si="81"/>
        <v>0</v>
      </c>
      <c r="AQ68" s="29">
        <f t="shared" si="81"/>
        <v>0</v>
      </c>
      <c r="AR68" s="29">
        <f t="shared" si="81"/>
        <v>0</v>
      </c>
      <c r="AS68" s="29">
        <f t="shared" si="81"/>
        <v>0</v>
      </c>
      <c r="AT68" s="29">
        <f t="shared" si="81"/>
        <v>0</v>
      </c>
      <c r="AU68" s="29">
        <f t="shared" si="81"/>
        <v>0</v>
      </c>
      <c r="AV68" s="29">
        <f t="shared" si="81"/>
        <v>0</v>
      </c>
      <c r="AW68" s="29">
        <f t="shared" si="81"/>
        <v>0</v>
      </c>
      <c r="AX68" s="29">
        <f t="shared" si="81"/>
        <v>0</v>
      </c>
      <c r="AY68" s="29">
        <f t="shared" si="81"/>
        <v>0</v>
      </c>
      <c r="AZ68" s="29">
        <f t="shared" si="81"/>
        <v>0</v>
      </c>
      <c r="BA68" s="29">
        <f t="shared" si="81"/>
        <v>0</v>
      </c>
      <c r="BB68" s="29">
        <f t="shared" si="81"/>
        <v>0</v>
      </c>
      <c r="BC68" s="29">
        <f t="shared" si="81"/>
        <v>0</v>
      </c>
      <c r="BD68" s="29">
        <f t="shared" si="81"/>
        <v>0</v>
      </c>
      <c r="BE68" s="29">
        <f t="shared" si="81"/>
        <v>0</v>
      </c>
      <c r="BF68" s="29">
        <f t="shared" si="81"/>
        <v>0</v>
      </c>
      <c r="BG68" s="29">
        <f t="shared" si="81"/>
        <v>0</v>
      </c>
      <c r="BH68" s="29">
        <f t="shared" si="81"/>
        <v>0</v>
      </c>
      <c r="BI68" s="29">
        <f t="shared" si="81"/>
        <v>0</v>
      </c>
      <c r="BJ68" s="29">
        <f t="shared" si="81"/>
        <v>0</v>
      </c>
    </row>
    <row r="69" spans="2:62" x14ac:dyDescent="0.5">
      <c r="AF69" t="s">
        <v>315</v>
      </c>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row>
    <row r="70" spans="2:62" x14ac:dyDescent="0.5">
      <c r="B70" s="32"/>
    </row>
    <row r="72" spans="2:62" x14ac:dyDescent="0.5">
      <c r="AE72" s="51"/>
      <c r="AF72" s="46"/>
      <c r="AG72" s="48"/>
      <c r="AH72" s="48"/>
      <c r="AI72" s="48"/>
      <c r="AJ72" s="48"/>
      <c r="AK72" s="48"/>
      <c r="AL72" s="48"/>
      <c r="AM72" s="48"/>
      <c r="AN72" s="48"/>
      <c r="AO72" s="48"/>
      <c r="AP72" s="48"/>
      <c r="AQ72" s="48"/>
      <c r="AR72" s="48"/>
      <c r="AS72" s="48"/>
      <c r="AT72" s="48"/>
      <c r="AU72" s="48"/>
      <c r="AV72" s="48"/>
      <c r="AW72" s="48"/>
      <c r="AX72" s="48"/>
      <c r="AY72" s="48"/>
      <c r="AZ72" s="48"/>
    </row>
    <row r="73" spans="2:62" x14ac:dyDescent="0.5">
      <c r="AE73" s="48"/>
      <c r="AF73" s="48"/>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row>
    <row r="74" spans="2:62" x14ac:dyDescent="0.5">
      <c r="AE74" s="48"/>
      <c r="AF74" s="48"/>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row>
    <row r="75" spans="2:62" x14ac:dyDescent="0.5">
      <c r="AE75" s="48"/>
      <c r="AF75" s="48"/>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row>
    <row r="76" spans="2:62" x14ac:dyDescent="0.5">
      <c r="AE76" s="48"/>
      <c r="AF76" s="48"/>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row>
    <row r="77" spans="2:62" x14ac:dyDescent="0.5">
      <c r="AE77" s="48"/>
      <c r="AF77" s="48"/>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row>
    <row r="78" spans="2:62" x14ac:dyDescent="0.5">
      <c r="AE78" s="48"/>
      <c r="AF78" s="48"/>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row>
    <row r="79" spans="2:62" x14ac:dyDescent="0.5">
      <c r="AE79" s="4"/>
      <c r="AF79" s="4"/>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row>
    <row r="80" spans="2:62" x14ac:dyDescent="0.5">
      <c r="AE80" s="48"/>
      <c r="AF80" s="48"/>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row>
    <row r="81" spans="31:62" x14ac:dyDescent="0.5">
      <c r="AE81" s="48"/>
      <c r="AF81" s="48"/>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row>
    <row r="82" spans="31:62" x14ac:dyDescent="0.5">
      <c r="AE82" s="48"/>
      <c r="AF82" s="48"/>
      <c r="AG82" s="48"/>
      <c r="AH82" s="48"/>
      <c r="AI82" s="48"/>
      <c r="AJ82" s="48"/>
      <c r="AK82" s="48"/>
      <c r="AL82" s="48"/>
      <c r="AM82" s="48"/>
      <c r="AN82" s="48"/>
      <c r="AO82" s="48"/>
      <c r="AP82" s="48"/>
      <c r="AQ82" s="48"/>
      <c r="AR82" s="48"/>
      <c r="AS82" s="48"/>
      <c r="AT82" s="48"/>
      <c r="AU82" s="48"/>
      <c r="AV82" s="48"/>
      <c r="AW82" s="48"/>
      <c r="AX82" s="48"/>
      <c r="AY82" s="48"/>
      <c r="AZ82" s="48"/>
    </row>
    <row r="83" spans="31:62" x14ac:dyDescent="0.5">
      <c r="AF83" s="43"/>
      <c r="AI83" s="43"/>
      <c r="AJ83" s="43"/>
      <c r="AK83" s="43"/>
      <c r="AL83" s="43"/>
      <c r="AM83" s="43"/>
      <c r="AN83" s="43"/>
      <c r="AO83" s="43"/>
      <c r="AP83" s="43"/>
      <c r="AQ83" s="43"/>
      <c r="AR83" s="43"/>
      <c r="AS83" s="43"/>
      <c r="AT83" s="43"/>
      <c r="AU83" s="43"/>
      <c r="AV83" s="43"/>
      <c r="AW83" s="43"/>
      <c r="AX83" s="43"/>
      <c r="AY83" s="43"/>
      <c r="AZ83" s="43"/>
    </row>
    <row r="84" spans="31:62" x14ac:dyDescent="0.5">
      <c r="AE84" s="43"/>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row>
    <row r="85" spans="31:62" x14ac:dyDescent="0.5">
      <c r="AE85" s="43"/>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row>
    <row r="86" spans="31:62" x14ac:dyDescent="0.5">
      <c r="AE86" s="43"/>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row>
    <row r="87" spans="31:62" x14ac:dyDescent="0.5">
      <c r="AE87" s="43"/>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row>
    <row r="88" spans="31:62" x14ac:dyDescent="0.5">
      <c r="AE88" s="43"/>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row>
    <row r="89" spans="31:62" x14ac:dyDescent="0.5">
      <c r="AE89" s="43"/>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row>
    <row r="90" spans="31:62" x14ac:dyDescent="0.5">
      <c r="AE90" s="43"/>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row>
    <row r="91" spans="31:62" x14ac:dyDescent="0.5">
      <c r="AE91" s="43"/>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row>
    <row r="93" spans="31:62" x14ac:dyDescent="0.5">
      <c r="AE93" s="43"/>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row>
    <row r="94" spans="31:62" x14ac:dyDescent="0.5">
      <c r="AE94" s="43"/>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row>
    <row r="95" spans="31:62" x14ac:dyDescent="0.5">
      <c r="AE95" s="43"/>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row>
    <row r="96" spans="31:62" x14ac:dyDescent="0.5">
      <c r="AE96" s="43"/>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A1BDDCD-21EC-4C76-AD27-E7DCE1914B2E}">
          <x14:formula1>
            <xm:f>'Scenario Info'!$B$2:$B$5</xm:f>
          </x14:formula1>
          <xm:sqref>AE5 AE15 AE26 AE37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ReplacementCapacity</vt:lpstr>
      <vt:lpstr>Comparison Table</vt:lpstr>
      <vt:lpstr>Summary</vt:lpstr>
      <vt:lpstr>BAU_NoCO2</vt:lpstr>
      <vt:lpstr>2028_NoCO2</vt:lpstr>
      <vt:lpstr>BAU_CO2</vt:lpstr>
      <vt:lpstr>2028_CO2</vt:lpstr>
      <vt:lpstr>NPV</vt:lpstr>
      <vt:lpstr>Cost Graphs</vt:lpstr>
      <vt:lpstr>Capacity_Gen Comparison</vt:lpstr>
      <vt:lpstr>Emissions_Comparison</vt:lpstr>
      <vt:lpstr>Reserve Margin</vt:lpstr>
      <vt:lpstr>Build_Comparison</vt:lpstr>
      <vt:lpstr>Gen_Comparison</vt:lpstr>
      <vt:lpstr>Project_Match</vt:lpstr>
      <vt:lpstr>Resource_Match</vt:lpstr>
      <vt:lpstr>CONF_Library</vt:lpstr>
      <vt:lpstr>Gen_Capacity Graphs</vt:lpstr>
      <vt:lpstr>Raw Data-&gt;</vt:lpstr>
      <vt:lpstr>Company Annual</vt:lpstr>
      <vt:lpstr>Company Capital</vt:lpstr>
      <vt:lpstr>Area Annual</vt:lpstr>
      <vt:lpstr>Area Annual Emissions</vt:lpstr>
      <vt:lpstr>Resource Annual</vt:lpstr>
      <vt:lpstr>Resource Annual Programs</vt:lpstr>
      <vt:lpstr>Resource Capital</vt:lpstr>
      <vt:lpstr>Scenario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Kwok</dc:creator>
  <cp:lastModifiedBy>Joe Childers</cp:lastModifiedBy>
  <dcterms:created xsi:type="dcterms:W3CDTF">2020-07-30T19:22:36Z</dcterms:created>
  <dcterms:modified xsi:type="dcterms:W3CDTF">2021-06-08T21:18:07Z</dcterms:modified>
</cp:coreProperties>
</file>