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7650" windowHeight="6435" tabRatio="910" activeTab="0"/>
  </bookViews>
  <sheets>
    <sheet name="BA Dec 20" sheetId="1" r:id="rId1"/>
    <sheet name="BA 2020-00143" sheetId="2" r:id="rId2"/>
    <sheet name="ACA 2019-00267" sheetId="3" r:id="rId3"/>
  </sheets>
  <definedNames>
    <definedName name="_xlnm.Print_Area" localSheetId="2">'ACA 2019-00267'!$A$1:$J$34</definedName>
    <definedName name="_xlnm.Print_Area" localSheetId="1">'BA 2020-00143'!$A$1:$F$24</definedName>
    <definedName name="_xlnm.Print_Area" localSheetId="0">'BA Dec 20'!$A$1:$F$30</definedName>
  </definedNames>
  <calcPr fullCalcOnLoad="1"/>
</workbook>
</file>

<file path=xl/sharedStrings.xml><?xml version="1.0" encoding="utf-8"?>
<sst xmlns="http://schemas.openxmlformats.org/spreadsheetml/2006/main" count="70" uniqueCount="48">
  <si>
    <t>COLUMBIA GAS OF KENTUCKY, INC.</t>
  </si>
  <si>
    <t>CALCULATION OF BALANCING ADJUSTMENT</t>
  </si>
  <si>
    <t>Line</t>
  </si>
  <si>
    <t>No.</t>
  </si>
  <si>
    <t>Description</t>
  </si>
  <si>
    <t>Detail</t>
  </si>
  <si>
    <t>Amount</t>
  </si>
  <si>
    <t>$</t>
  </si>
  <si>
    <t xml:space="preserve"> </t>
  </si>
  <si>
    <t>TOTAL BALANCING ADJUSTMENT AMOUNT</t>
  </si>
  <si>
    <t>BALANCING ADJUSTMENT (BA) TO</t>
  </si>
  <si>
    <t>Supporting Data</t>
  </si>
  <si>
    <t>Volume</t>
  </si>
  <si>
    <t>Rate</t>
  </si>
  <si>
    <t>Balance</t>
  </si>
  <si>
    <t>SUMMARY:</t>
  </si>
  <si>
    <t>Total adjustment to have been distributed to</t>
  </si>
  <si>
    <t>Refund</t>
  </si>
  <si>
    <t>REFUND AMOUNT</t>
  </si>
  <si>
    <t>Less: actual amount distributed</t>
  </si>
  <si>
    <t>Surcharge</t>
  </si>
  <si>
    <t>SURCHARGE AMOUNT</t>
  </si>
  <si>
    <t>Columbia Gas of Kentucky, Inc.</t>
  </si>
  <si>
    <t>REMAINING AMOUNT</t>
  </si>
  <si>
    <t xml:space="preserve">REMAINING AMOUNT </t>
  </si>
  <si>
    <t>Tariff</t>
  </si>
  <si>
    <t>Choice</t>
  </si>
  <si>
    <t>LESS</t>
  </si>
  <si>
    <t>Beginning Balance</t>
  </si>
  <si>
    <t>TOTAL SURCHARGE COLLECTED</t>
  </si>
  <si>
    <t>Balancing Adjustment</t>
  </si>
  <si>
    <t>AMOUNT COLLECTED</t>
  </si>
  <si>
    <t>REMAINING BALANCE</t>
  </si>
  <si>
    <t>AMOUNT REFUNDED</t>
  </si>
  <si>
    <t>TOTAL REMAINING REFUND</t>
  </si>
  <si>
    <t xml:space="preserve">RECONCILIATION OF A PREVIOUS BALANCING ADJUSTMENT </t>
  </si>
  <si>
    <t xml:space="preserve">RECONCILIATION OF PREVIOUS ACTUAL COST ADJUSTMENT </t>
  </si>
  <si>
    <t>Divided by:  projected sales volumes for the three months</t>
  </si>
  <si>
    <t>Actual Cost Adjustment YR2019 QTR2</t>
  </si>
  <si>
    <t>Case No. 2019-00267</t>
  </si>
  <si>
    <t>Expires: September 30, 2020</t>
  </si>
  <si>
    <t>TO BE EFFECTIVE DECEMBER 1, 2020</t>
  </si>
  <si>
    <t xml:space="preserve">     customers in Case No. 2019-00267</t>
  </si>
  <si>
    <t>Total adjustment to have been collected from</t>
  </si>
  <si>
    <t xml:space="preserve">     customers in Case No. 2020-00143</t>
  </si>
  <si>
    <t xml:space="preserve">     ended February 28, 2021</t>
  </si>
  <si>
    <t xml:space="preserve">     EXPIRE FEBRUARY 28, 2021</t>
  </si>
  <si>
    <t>Case No. 2020-00143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</si>
</sst>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0_);\(0.00\)"/>
    <numFmt numFmtId="169" formatCode="_(* #,##0.0000_);_(* \(#,##0.0000\);_(* &quot;-&quot;????_);_(@_)"/>
    <numFmt numFmtId="170" formatCode="0.0"/>
    <numFmt numFmtId="171" formatCode="0.00_);[Red]\(0.00\)"/>
    <numFmt numFmtId="172" formatCode="0.0_);[Red]\(0.0\)"/>
    <numFmt numFmtId="173" formatCode="0_);[Red]\(0\)"/>
    <numFmt numFmtId="174" formatCode="mmmm\-yy"/>
    <numFmt numFmtId="175" formatCode="mmmm\ d\,\ yyyy"/>
    <numFmt numFmtId="176" formatCode="0.0000"/>
    <numFmt numFmtId="177" formatCode="0.000"/>
    <numFmt numFmtId="178" formatCode="0.00000"/>
    <numFmt numFmtId="179" formatCode="0.000000"/>
    <numFmt numFmtId="180" formatCode="_(* #,##0.00000_);_(* \(#,##0.00000\);_(* &quot;-&quot;??_);_(@_)"/>
    <numFmt numFmtId="181" formatCode="0.0000_)"/>
    <numFmt numFmtId="182" formatCode="&quot;$&quot;#,##0.0000_);\(&quot;$&quot;#,##0.0000\)"/>
    <numFmt numFmtId="183" formatCode="0.000_)"/>
    <numFmt numFmtId="184" formatCode="0.00_)"/>
    <numFmt numFmtId="185" formatCode="0.0_)"/>
    <numFmt numFmtId="186" formatCode="0_)"/>
    <numFmt numFmtId="187" formatCode="#,##0.0_);\(#,##0.0\)"/>
    <numFmt numFmtId="188" formatCode="#,##0.000_);\(#,##0.000\)"/>
    <numFmt numFmtId="189" formatCode="#,##0.0000_);\(#,##0.0000\)"/>
    <numFmt numFmtId="190" formatCode="#,##0.00000_);\(#,##0.00000\)"/>
    <numFmt numFmtId="191" formatCode="#,##0.000000_);\(#,##0.000000\)"/>
    <numFmt numFmtId="192" formatCode="0.00000_)"/>
    <numFmt numFmtId="193" formatCode="0.000000_)"/>
    <numFmt numFmtId="194" formatCode="_(* #,##0.000000_);_(* \(#,##0.000000\);_(* &quot;-&quot;??_);_(@_)"/>
    <numFmt numFmtId="195" formatCode="0.0_);\(0.0\)"/>
    <numFmt numFmtId="196" formatCode="0_);\(0\)"/>
    <numFmt numFmtId="197" formatCode="_([$$-409]* #,##0_);_([$$-409]* \(#,##0\);_([$$-409]* &quot;-&quot;_);_(@_)"/>
    <numFmt numFmtId="198" formatCode="_([$$-409]* #,##0.0000_);_([$$-409]* \(#,##0.0000\);_([$$-409]* &quot;-&quot;????_);_(@_)"/>
    <numFmt numFmtId="199" formatCode="#,##0.0"/>
    <numFmt numFmtId="200" formatCode="&quot;$&quot;#,##0.0000"/>
    <numFmt numFmtId="201" formatCode="&quot;$&quot;#,##0.00"/>
    <numFmt numFmtId="202" formatCode="&quot;$&quot;#,##0.0_);\(&quot;$&quot;#,##0.0\)"/>
    <numFmt numFmtId="203" formatCode="&quot;$&quot;#,##0"/>
    <numFmt numFmtId="204" formatCode="&quot;$&quot;#,##0.00000_);\(&quot;$&quot;#,##0.00000\)"/>
    <numFmt numFmtId="205" formatCode="0.0000_);\(0.0000\)"/>
    <numFmt numFmtId="206" formatCode="&quot;$&quot;#,##0.000_);\(&quot;$&quot;#,##0.000\)"/>
    <numFmt numFmtId="207" formatCode="mmmm\ yyyy"/>
    <numFmt numFmtId="208" formatCode="mmm\-yyyy"/>
    <numFmt numFmtId="209" formatCode="&quot;$&quot;#,##0.000000_);\(&quot;$&quot;#,##0.000000\)"/>
    <numFmt numFmtId="210" formatCode="[$-409]dddd\,\ mmmm\ dd\,\ yyyy"/>
    <numFmt numFmtId="211" formatCode="_(&quot;$&quot;* #,##0.0000_);_(&quot;$&quot;* \(#,##0.0000\);_(&quot;$&quot;* &quot;-&quot;????_);_(@_)"/>
    <numFmt numFmtId="212" formatCode="[$-409]mmmm\-yy;@"/>
    <numFmt numFmtId="213" formatCode="#,##0.0000"/>
    <numFmt numFmtId="214" formatCode="mmmyyyy"/>
    <numFmt numFmtId="215" formatCode="[$-409]mmmm\ d\,\ yyyy;@"/>
    <numFmt numFmtId="216" formatCode="0.0%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u val="singleAccounting"/>
      <sz val="11"/>
      <name val="Calibri"/>
      <family val="2"/>
    </font>
    <font>
      <b/>
      <sz val="11"/>
      <color indexed="10"/>
      <name val="Calibri"/>
      <family val="2"/>
    </font>
    <font>
      <u val="single"/>
      <sz val="11"/>
      <name val="Calibri"/>
      <family val="2"/>
    </font>
    <font>
      <b/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/>
    </xf>
    <xf numFmtId="41" fontId="25" fillId="0" borderId="0" xfId="42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5" fontId="22" fillId="0" borderId="0" xfId="0" applyNumberFormat="1" applyFont="1" applyFill="1" applyAlignment="1">
      <alignment horizontal="center"/>
    </xf>
    <xf numFmtId="0" fontId="25" fillId="0" borderId="0" xfId="0" applyFont="1" applyAlignment="1">
      <alignment/>
    </xf>
    <xf numFmtId="5" fontId="25" fillId="0" borderId="0" xfId="0" applyNumberFormat="1" applyFont="1" applyFill="1" applyAlignment="1">
      <alignment/>
    </xf>
    <xf numFmtId="5" fontId="22" fillId="0" borderId="0" xfId="0" applyNumberFormat="1" applyFont="1" applyFill="1" applyAlignment="1">
      <alignment/>
    </xf>
    <xf numFmtId="5" fontId="22" fillId="0" borderId="0" xfId="42" applyNumberFormat="1" applyFont="1" applyFill="1" applyAlignment="1">
      <alignment/>
    </xf>
    <xf numFmtId="5" fontId="22" fillId="0" borderId="0" xfId="0" applyNumberFormat="1" applyFont="1" applyAlignment="1">
      <alignment/>
    </xf>
    <xf numFmtId="5" fontId="22" fillId="0" borderId="10" xfId="0" applyNumberFormat="1" applyFont="1" applyFill="1" applyBorder="1" applyAlignment="1">
      <alignment horizontal="center"/>
    </xf>
    <xf numFmtId="5" fontId="25" fillId="0" borderId="0" xfId="42" applyNumberFormat="1" applyFont="1" applyFill="1" applyAlignment="1">
      <alignment/>
    </xf>
    <xf numFmtId="5" fontId="25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5" fontId="23" fillId="0" borderId="11" xfId="0" applyNumberFormat="1" applyFont="1" applyBorder="1" applyAlignment="1">
      <alignment/>
    </xf>
    <xf numFmtId="165" fontId="25" fillId="0" borderId="0" xfId="42" applyNumberFormat="1" applyFont="1" applyAlignment="1">
      <alignment/>
    </xf>
    <xf numFmtId="0" fontId="23" fillId="0" borderId="0" xfId="0" applyFont="1" applyAlignment="1">
      <alignment horizontal="left"/>
    </xf>
    <xf numFmtId="198" fontId="23" fillId="0" borderId="11" xfId="42" applyNumberFormat="1" applyFont="1" applyBorder="1" applyAlignment="1">
      <alignment/>
    </xf>
    <xf numFmtId="165" fontId="22" fillId="0" borderId="0" xfId="42" applyNumberFormat="1" applyFont="1" applyAlignment="1">
      <alignment/>
    </xf>
    <xf numFmtId="165" fontId="22" fillId="0" borderId="10" xfId="42" applyNumberFormat="1" applyFont="1" applyBorder="1" applyAlignment="1">
      <alignment/>
    </xf>
    <xf numFmtId="0" fontId="22" fillId="0" borderId="0" xfId="57" applyFont="1">
      <alignment/>
      <protection/>
    </xf>
    <xf numFmtId="43" fontId="23" fillId="0" borderId="0" xfId="42" applyFont="1" applyAlignment="1">
      <alignment horizontal="center"/>
    </xf>
    <xf numFmtId="0" fontId="22" fillId="0" borderId="0" xfId="57" applyFont="1" applyAlignment="1">
      <alignment/>
      <protection/>
    </xf>
    <xf numFmtId="43" fontId="22" fillId="0" borderId="0" xfId="42" applyFont="1" applyAlignment="1">
      <alignment/>
    </xf>
    <xf numFmtId="0" fontId="22" fillId="0" borderId="0" xfId="57" applyFont="1" applyFill="1">
      <alignment/>
      <protection/>
    </xf>
    <xf numFmtId="43" fontId="22" fillId="0" borderId="0" xfId="42" applyFont="1" applyAlignment="1">
      <alignment horizontal="center"/>
    </xf>
    <xf numFmtId="43" fontId="27" fillId="0" borderId="0" xfId="42" applyFont="1" applyAlignment="1">
      <alignment horizontal="center"/>
    </xf>
    <xf numFmtId="7" fontId="22" fillId="0" borderId="0" xfId="42" applyNumberFormat="1" applyFont="1" applyAlignment="1">
      <alignment/>
    </xf>
    <xf numFmtId="0" fontId="28" fillId="0" borderId="0" xfId="57" applyFont="1" applyFill="1">
      <alignment/>
      <protection/>
    </xf>
    <xf numFmtId="37" fontId="22" fillId="0" borderId="0" xfId="42" applyNumberFormat="1" applyFont="1" applyFill="1" applyAlignment="1">
      <alignment/>
    </xf>
    <xf numFmtId="182" fontId="22" fillId="0" borderId="0" xfId="42" applyNumberFormat="1" applyFont="1" applyAlignment="1">
      <alignment/>
    </xf>
    <xf numFmtId="5" fontId="22" fillId="0" borderId="0" xfId="42" applyNumberFormat="1" applyFont="1" applyAlignment="1">
      <alignment/>
    </xf>
    <xf numFmtId="0" fontId="26" fillId="0" borderId="0" xfId="57" applyFont="1" applyFill="1">
      <alignment/>
      <protection/>
    </xf>
    <xf numFmtId="0" fontId="26" fillId="0" borderId="0" xfId="57" applyFont="1">
      <alignment/>
      <protection/>
    </xf>
    <xf numFmtId="177" fontId="22" fillId="0" borderId="0" xfId="57" applyNumberFormat="1" applyFont="1">
      <alignment/>
      <protection/>
    </xf>
    <xf numFmtId="167" fontId="22" fillId="0" borderId="0" xfId="42" applyNumberFormat="1" applyFont="1" applyAlignment="1">
      <alignment/>
    </xf>
    <xf numFmtId="0" fontId="29" fillId="0" borderId="0" xfId="57" applyFont="1">
      <alignment/>
      <protection/>
    </xf>
    <xf numFmtId="5" fontId="27" fillId="0" borderId="0" xfId="42" applyNumberFormat="1" applyFont="1" applyAlignment="1">
      <alignment/>
    </xf>
    <xf numFmtId="5" fontId="22" fillId="0" borderId="11" xfId="42" applyNumberFormat="1" applyFont="1" applyBorder="1" applyAlignment="1">
      <alignment/>
    </xf>
    <xf numFmtId="7" fontId="22" fillId="0" borderId="0" xfId="42" applyNumberFormat="1" applyFont="1" applyAlignment="1" quotePrefix="1">
      <alignment/>
    </xf>
    <xf numFmtId="7" fontId="25" fillId="0" borderId="0" xfId="42" applyNumberFormat="1" applyFont="1" applyAlignment="1">
      <alignment/>
    </xf>
    <xf numFmtId="0" fontId="22" fillId="0" borderId="0" xfId="57" applyFont="1" quotePrefix="1">
      <alignment/>
      <protection/>
    </xf>
    <xf numFmtId="7" fontId="22" fillId="0" borderId="0" xfId="57" applyNumberFormat="1" applyFont="1">
      <alignment/>
      <protection/>
    </xf>
    <xf numFmtId="43" fontId="22" fillId="0" borderId="0" xfId="42" applyFont="1" applyAlignment="1">
      <alignment horizontal="centerContinuous"/>
    </xf>
    <xf numFmtId="43" fontId="22" fillId="0" borderId="0" xfId="42" applyNumberFormat="1" applyFont="1" applyAlignment="1">
      <alignment/>
    </xf>
    <xf numFmtId="17" fontId="22" fillId="0" borderId="0" xfId="57" applyNumberFormat="1" applyFont="1" quotePrefix="1">
      <alignment/>
      <protection/>
    </xf>
    <xf numFmtId="17" fontId="22" fillId="0" borderId="0" xfId="57" applyNumberFormat="1" applyFont="1" applyAlignment="1">
      <alignment horizontal="left"/>
      <protection/>
    </xf>
    <xf numFmtId="43" fontId="22" fillId="0" borderId="0" xfId="42" applyFont="1" applyBorder="1" applyAlignment="1">
      <alignment/>
    </xf>
    <xf numFmtId="0" fontId="22" fillId="0" borderId="0" xfId="0" applyFont="1" applyFill="1" applyAlignment="1">
      <alignment/>
    </xf>
    <xf numFmtId="182" fontId="22" fillId="0" borderId="0" xfId="42" applyNumberFormat="1" applyFont="1" applyFill="1" applyAlignment="1">
      <alignment/>
    </xf>
    <xf numFmtId="165" fontId="22" fillId="0" borderId="0" xfId="42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43" fontId="27" fillId="0" borderId="0" xfId="42" applyFont="1" applyFill="1" applyAlignment="1">
      <alignment horizontal="center"/>
    </xf>
    <xf numFmtId="43" fontId="22" fillId="0" borderId="0" xfId="42" applyFont="1" applyFill="1" applyAlignment="1">
      <alignment/>
    </xf>
    <xf numFmtId="7" fontId="22" fillId="0" borderId="0" xfId="42" applyNumberFormat="1" applyFont="1" applyFill="1" applyAlignment="1">
      <alignment/>
    </xf>
    <xf numFmtId="0" fontId="23" fillId="0" borderId="0" xfId="0" applyFont="1" applyFill="1" applyAlignment="1">
      <alignment horizontal="right"/>
    </xf>
    <xf numFmtId="37" fontId="22" fillId="0" borderId="0" xfId="0" applyNumberFormat="1" applyFont="1" applyFill="1" applyAlignment="1">
      <alignment/>
    </xf>
    <xf numFmtId="43" fontId="22" fillId="0" borderId="0" xfId="42" applyFont="1" applyFill="1" applyAlignment="1">
      <alignment horizontal="centerContinuous"/>
    </xf>
    <xf numFmtId="43" fontId="22" fillId="0" borderId="0" xfId="42" applyFont="1" applyFill="1" applyBorder="1" applyAlignment="1">
      <alignment horizontal="center"/>
    </xf>
    <xf numFmtId="43" fontId="22" fillId="0" borderId="0" xfId="42" applyFont="1" applyFill="1" applyAlignment="1">
      <alignment horizontal="center"/>
    </xf>
    <xf numFmtId="43" fontId="23" fillId="0" borderId="0" xfId="42" applyFont="1" applyFill="1" applyAlignment="1">
      <alignment horizontal="center"/>
    </xf>
    <xf numFmtId="0" fontId="30" fillId="0" borderId="0" xfId="0" applyFont="1" applyFill="1" applyAlignment="1">
      <alignment horizontal="right"/>
    </xf>
    <xf numFmtId="165" fontId="25" fillId="0" borderId="0" xfId="42" applyNumberFormat="1" applyFont="1" applyFill="1" applyAlignment="1">
      <alignment/>
    </xf>
    <xf numFmtId="43" fontId="22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65" fontId="22" fillId="0" borderId="0" xfId="0" applyNumberFormat="1" applyFont="1" applyFill="1" applyAlignment="1">
      <alignment/>
    </xf>
    <xf numFmtId="189" fontId="22" fillId="0" borderId="0" xfId="0" applyNumberFormat="1" applyFont="1" applyFill="1" applyAlignment="1">
      <alignment/>
    </xf>
    <xf numFmtId="37" fontId="29" fillId="0" borderId="0" xfId="42" applyNumberFormat="1" applyFont="1" applyFill="1" applyAlignment="1">
      <alignment/>
    </xf>
    <xf numFmtId="7" fontId="22" fillId="0" borderId="0" xfId="0" applyNumberFormat="1" applyFont="1" applyFill="1" applyAlignment="1">
      <alignment/>
    </xf>
    <xf numFmtId="37" fontId="27" fillId="0" borderId="0" xfId="42" applyNumberFormat="1" applyFont="1" applyFill="1" applyAlignment="1">
      <alignment/>
    </xf>
    <xf numFmtId="39" fontId="26" fillId="0" borderId="0" xfId="0" applyNumberFormat="1" applyFont="1" applyFill="1" applyAlignment="1">
      <alignment horizontal="center"/>
    </xf>
    <xf numFmtId="37" fontId="22" fillId="0" borderId="11" xfId="42" applyNumberFormat="1" applyFont="1" applyFill="1" applyBorder="1" applyAlignment="1">
      <alignment/>
    </xf>
    <xf numFmtId="7" fontId="25" fillId="0" borderId="0" xfId="42" applyNumberFormat="1" applyFont="1" applyFill="1" applyAlignment="1">
      <alignment/>
    </xf>
    <xf numFmtId="39" fontId="31" fillId="0" borderId="0" xfId="0" applyNumberFormat="1" applyFont="1" applyFill="1" applyAlignment="1">
      <alignment horizontal="center"/>
    </xf>
    <xf numFmtId="0" fontId="22" fillId="0" borderId="0" xfId="0" applyFont="1" applyFill="1" applyAlignment="1" quotePrefix="1">
      <alignment/>
    </xf>
    <xf numFmtId="39" fontId="22" fillId="0" borderId="0" xfId="0" applyNumberFormat="1" applyFont="1" applyFill="1" applyAlignment="1">
      <alignment/>
    </xf>
    <xf numFmtId="7" fontId="32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/>
    </xf>
    <xf numFmtId="7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207" fontId="22" fillId="0" borderId="0" xfId="57" applyNumberFormat="1" applyFont="1" applyFill="1" applyAlignment="1" quotePrefix="1">
      <alignment horizontal="left"/>
      <protection/>
    </xf>
    <xf numFmtId="0" fontId="22" fillId="0" borderId="0" xfId="57" applyFont="1" applyFill="1" applyAlignment="1">
      <alignment horizontal="left"/>
      <protection/>
    </xf>
    <xf numFmtId="14" fontId="22" fillId="0" borderId="0" xfId="57" applyNumberFormat="1" applyFont="1" applyFill="1" quotePrefix="1">
      <alignment/>
      <protection/>
    </xf>
    <xf numFmtId="17" fontId="22" fillId="0" borderId="0" xfId="0" applyNumberFormat="1" applyFont="1" applyFill="1" applyAlignment="1">
      <alignment horizontal="left"/>
    </xf>
    <xf numFmtId="5" fontId="22" fillId="0" borderId="0" xfId="42" applyNumberFormat="1" applyFont="1" applyFill="1" applyBorder="1" applyAlignment="1">
      <alignment horizontal="right"/>
    </xf>
    <xf numFmtId="5" fontId="22" fillId="0" borderId="10" xfId="42" applyNumberFormat="1" applyFont="1" applyFill="1" applyBorder="1" applyAlignment="1">
      <alignment horizontal="right"/>
    </xf>
    <xf numFmtId="5" fontId="22" fillId="0" borderId="0" xfId="0" applyNumberFormat="1" applyFont="1" applyFill="1" applyAlignment="1">
      <alignment horizontal="right"/>
    </xf>
    <xf numFmtId="5" fontId="22" fillId="0" borderId="10" xfId="0" applyNumberFormat="1" applyFont="1" applyFill="1" applyBorder="1" applyAlignment="1">
      <alignment horizontal="right"/>
    </xf>
    <xf numFmtId="15" fontId="22" fillId="0" borderId="0" xfId="0" applyNumberFormat="1" applyFont="1" applyFill="1" applyAlignment="1">
      <alignment/>
    </xf>
    <xf numFmtId="0" fontId="23" fillId="0" borderId="0" xfId="0" applyFont="1" applyFill="1" applyAlignment="1">
      <alignment horizontal="left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57" applyFont="1" applyAlignment="1">
      <alignment horizontal="center"/>
      <protection/>
    </xf>
    <xf numFmtId="43" fontId="23" fillId="0" borderId="0" xfId="42" applyFont="1" applyAlignment="1">
      <alignment horizontal="center"/>
    </xf>
    <xf numFmtId="0" fontId="22" fillId="0" borderId="0" xfId="57" applyFont="1" applyAlignment="1">
      <alignment/>
      <protection/>
    </xf>
    <xf numFmtId="43" fontId="22" fillId="0" borderId="10" xfId="42" applyFont="1" applyFill="1" applyBorder="1" applyAlignment="1">
      <alignment horizontal="center"/>
    </xf>
    <xf numFmtId="43" fontId="23" fillId="0" borderId="0" xfId="42" applyFont="1" applyFill="1" applyAlignment="1">
      <alignment horizontal="center"/>
    </xf>
    <xf numFmtId="0" fontId="22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77"/>
  <sheetViews>
    <sheetView tabSelected="1" zoomScale="85" zoomScaleNormal="85" workbookViewId="0" topLeftCell="A1">
      <selection activeCell="F21" sqref="F21"/>
    </sheetView>
  </sheetViews>
  <sheetFormatPr defaultColWidth="9.140625" defaultRowHeight="12.75"/>
  <cols>
    <col min="1" max="1" width="4.57421875" style="1" customWidth="1"/>
    <col min="2" max="2" width="1.57421875" style="1" customWidth="1"/>
    <col min="3" max="3" width="45.7109375" style="1" customWidth="1"/>
    <col min="4" max="4" width="17.8515625" style="1" customWidth="1"/>
    <col min="5" max="5" width="13.00390625" style="1" customWidth="1"/>
    <col min="6" max="16384" width="9.140625" style="1" customWidth="1"/>
  </cols>
  <sheetData>
    <row r="1" spans="1:5" ht="15">
      <c r="A1" s="97" t="s">
        <v>0</v>
      </c>
      <c r="B1" s="98"/>
      <c r="C1" s="98"/>
      <c r="D1" s="98"/>
      <c r="E1" s="98"/>
    </row>
    <row r="2" ht="15">
      <c r="C2" s="2"/>
    </row>
    <row r="3" spans="1:5" ht="15">
      <c r="A3" s="99" t="s">
        <v>1</v>
      </c>
      <c r="B3" s="98"/>
      <c r="C3" s="98"/>
      <c r="D3" s="98"/>
      <c r="E3" s="98"/>
    </row>
    <row r="4" spans="1:5" ht="15">
      <c r="A4" s="100" t="s">
        <v>41</v>
      </c>
      <c r="B4" s="101"/>
      <c r="C4" s="101"/>
      <c r="D4" s="101"/>
      <c r="E4" s="101"/>
    </row>
    <row r="5" ht="15">
      <c r="C5" s="2"/>
    </row>
    <row r="6" spans="1:2" ht="15">
      <c r="A6" s="2" t="s">
        <v>2</v>
      </c>
      <c r="B6" s="2"/>
    </row>
    <row r="7" spans="1:5" ht="15">
      <c r="A7" s="3" t="s">
        <v>3</v>
      </c>
      <c r="B7" s="3"/>
      <c r="C7" s="4" t="s">
        <v>4</v>
      </c>
      <c r="D7" s="4" t="s">
        <v>5</v>
      </c>
      <c r="E7" s="4" t="s">
        <v>6</v>
      </c>
    </row>
    <row r="8" spans="4:5" ht="15">
      <c r="D8" s="5" t="s">
        <v>7</v>
      </c>
      <c r="E8" s="5" t="s">
        <v>7</v>
      </c>
    </row>
    <row r="9" spans="3:5" ht="15">
      <c r="C9" s="6"/>
      <c r="D9" s="7"/>
      <c r="E9" s="5"/>
    </row>
    <row r="10" spans="1:5" ht="15">
      <c r="A10" s="6">
        <v>1</v>
      </c>
      <c r="B10" s="6"/>
      <c r="C10" s="8" t="s">
        <v>35</v>
      </c>
      <c r="D10" s="12"/>
      <c r="E10" s="12"/>
    </row>
    <row r="11" spans="1:5" ht="15">
      <c r="A11" s="6">
        <f>+A10+1</f>
        <v>2</v>
      </c>
      <c r="B11" s="6"/>
      <c r="C11" s="6" t="s">
        <v>43</v>
      </c>
      <c r="D11" s="13"/>
      <c r="E11" s="12"/>
    </row>
    <row r="12" spans="1:5" ht="15">
      <c r="A12" s="6">
        <f>+A11+1</f>
        <v>3</v>
      </c>
      <c r="B12" s="6"/>
      <c r="C12" s="6" t="s">
        <v>44</v>
      </c>
      <c r="D12" s="91">
        <f>'BA 2020-00143'!C19</f>
        <v>50406.47</v>
      </c>
      <c r="E12" s="13"/>
    </row>
    <row r="13" spans="1:5" ht="15">
      <c r="A13" s="6">
        <f>+A12+1</f>
        <v>4</v>
      </c>
      <c r="B13" s="6"/>
      <c r="C13" s="6" t="s">
        <v>19</v>
      </c>
      <c r="D13" s="92">
        <f>'BA 2020-00143'!C21</f>
        <v>52400.85999999999</v>
      </c>
      <c r="E13" s="13"/>
    </row>
    <row r="14" spans="1:5" ht="15">
      <c r="A14" s="6"/>
      <c r="B14" s="6"/>
      <c r="C14" s="6"/>
      <c r="D14" s="14"/>
      <c r="E14" s="13"/>
    </row>
    <row r="15" spans="1:5" ht="15">
      <c r="A15" s="6">
        <f>+A13+1</f>
        <v>5</v>
      </c>
      <c r="B15" s="6"/>
      <c r="C15" s="6" t="s">
        <v>24</v>
      </c>
      <c r="D15" s="13"/>
      <c r="E15" s="10">
        <f>D12-D13</f>
        <v>-1994.3899999999921</v>
      </c>
    </row>
    <row r="16" spans="1:5" ht="15">
      <c r="A16" s="6"/>
      <c r="B16" s="6"/>
      <c r="C16" s="6"/>
      <c r="D16" s="13"/>
      <c r="E16" s="14"/>
    </row>
    <row r="17" spans="1:5" ht="15">
      <c r="A17" s="6">
        <f>+A15+1</f>
        <v>6</v>
      </c>
      <c r="B17" s="6"/>
      <c r="C17" s="8" t="s">
        <v>36</v>
      </c>
      <c r="D17" s="13"/>
      <c r="E17" s="12"/>
    </row>
    <row r="18" spans="1:5" ht="15">
      <c r="A18" s="6">
        <f>+A17+1</f>
        <v>7</v>
      </c>
      <c r="B18" s="6"/>
      <c r="C18" s="6" t="s">
        <v>16</v>
      </c>
      <c r="D18" s="13"/>
      <c r="E18" s="12"/>
    </row>
    <row r="19" spans="1:5" ht="15">
      <c r="A19" s="6">
        <f>+A18+1</f>
        <v>8</v>
      </c>
      <c r="B19" s="6"/>
      <c r="C19" s="6" t="s">
        <v>42</v>
      </c>
      <c r="D19" s="93">
        <f>'ACA 2019-00267'!J10</f>
        <v>-2811679.54</v>
      </c>
      <c r="E19" s="13"/>
    </row>
    <row r="20" spans="1:5" ht="15">
      <c r="A20" s="6">
        <f>+A19+1</f>
        <v>9</v>
      </c>
      <c r="B20" s="6"/>
      <c r="C20" s="6" t="s">
        <v>19</v>
      </c>
      <c r="D20" s="94">
        <f>'ACA 2019-00267'!D30</f>
        <v>-2776967.409999999</v>
      </c>
      <c r="E20" s="13"/>
    </row>
    <row r="21" spans="3:5" ht="15">
      <c r="C21" s="6"/>
      <c r="D21" s="14"/>
      <c r="E21" s="15"/>
    </row>
    <row r="22" spans="1:8" ht="15">
      <c r="A22" s="1">
        <f>+A20+1</f>
        <v>10</v>
      </c>
      <c r="C22" s="6" t="s">
        <v>23</v>
      </c>
      <c r="D22" s="13"/>
      <c r="E22" s="16">
        <f>+D19-D20</f>
        <v>-34712.13000000082</v>
      </c>
      <c r="H22" s="11"/>
    </row>
    <row r="23" spans="3:5" ht="15">
      <c r="C23" s="6"/>
      <c r="D23" s="17"/>
      <c r="E23" s="18"/>
    </row>
    <row r="24" spans="1:5" ht="15.75" thickBot="1">
      <c r="A24" s="1">
        <f>+A22+1</f>
        <v>11</v>
      </c>
      <c r="C24" s="19" t="s">
        <v>9</v>
      </c>
      <c r="D24" s="17"/>
      <c r="E24" s="20">
        <f>SUM(E9:E23)</f>
        <v>-36706.52000000081</v>
      </c>
    </row>
    <row r="25" spans="4:5" ht="15.75" thickTop="1">
      <c r="D25" s="21"/>
      <c r="E25" s="11"/>
    </row>
    <row r="26" spans="1:5" ht="15">
      <c r="A26" s="1">
        <f>+A24+1</f>
        <v>12</v>
      </c>
      <c r="C26" s="1" t="s">
        <v>37</v>
      </c>
      <c r="D26" s="21"/>
      <c r="E26" s="11"/>
    </row>
    <row r="27" spans="1:5" ht="15">
      <c r="A27" s="1">
        <f>+A26+1</f>
        <v>13</v>
      </c>
      <c r="C27" s="95" t="s">
        <v>45</v>
      </c>
      <c r="D27" s="21"/>
      <c r="E27" s="56">
        <v>6008676.021798365</v>
      </c>
    </row>
    <row r="28" spans="4:5" ht="15">
      <c r="D28" s="21"/>
      <c r="E28" s="11"/>
    </row>
    <row r="29" spans="1:5" ht="15">
      <c r="A29" s="1">
        <f>+A27+1</f>
        <v>14</v>
      </c>
      <c r="C29" s="22" t="s">
        <v>10</v>
      </c>
      <c r="D29" s="21"/>
      <c r="E29" s="11"/>
    </row>
    <row r="30" spans="1:5" ht="15.75" thickBot="1">
      <c r="A30" s="1">
        <f>+A29+1</f>
        <v>15</v>
      </c>
      <c r="C30" s="96" t="s">
        <v>46</v>
      </c>
      <c r="D30" s="21"/>
      <c r="E30" s="23">
        <f>E24/E27</f>
        <v>-0.006108919813089664</v>
      </c>
    </row>
    <row r="31" ht="18" customHeight="1" thickTop="1"/>
    <row r="65" ht="15">
      <c r="D65" s="24"/>
    </row>
    <row r="66" ht="15">
      <c r="D66" s="24"/>
    </row>
    <row r="67" ht="15">
      <c r="D67" s="24"/>
    </row>
    <row r="68" ht="15">
      <c r="D68" s="24"/>
    </row>
    <row r="69" ht="15">
      <c r="D69" s="24"/>
    </row>
    <row r="70" ht="15">
      <c r="D70" s="24"/>
    </row>
    <row r="71" ht="15">
      <c r="D71" s="24"/>
    </row>
    <row r="72" ht="15">
      <c r="D72" s="24"/>
    </row>
    <row r="73" ht="15">
      <c r="D73" s="24"/>
    </row>
    <row r="74" ht="15">
      <c r="D74" s="24"/>
    </row>
    <row r="75" ht="15">
      <c r="D75" s="24"/>
    </row>
    <row r="76" ht="15">
      <c r="D76" s="24"/>
    </row>
    <row r="77" ht="15">
      <c r="D77" s="25"/>
    </row>
  </sheetData>
  <sheetProtection/>
  <mergeCells count="3">
    <mergeCell ref="A1:E1"/>
    <mergeCell ref="A3:E3"/>
    <mergeCell ref="A4:E4"/>
  </mergeCells>
  <printOptions/>
  <pageMargins left="0.75" right="0.75" top="1" bottom="1" header="0.5" footer="0.5"/>
  <pageSetup fitToHeight="1" fitToWidth="1" horizontalDpi="600" verticalDpi="600" orientation="portrait" scale="97" r:id="rId1"/>
  <headerFooter alignWithMargins="0">
    <oddHeader>&amp;RSchedule No. 3
Page 1 of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1"/>
  <sheetViews>
    <sheetView zoomScale="85" zoomScaleNormal="85" workbookViewId="0" topLeftCell="A1">
      <selection activeCell="J14" sqref="J14"/>
    </sheetView>
  </sheetViews>
  <sheetFormatPr defaultColWidth="9.140625" defaultRowHeight="12.75"/>
  <cols>
    <col min="1" max="1" width="20.57421875" style="26" customWidth="1"/>
    <col min="2" max="2" width="12.8515625" style="26" customWidth="1"/>
    <col min="3" max="6" width="13.7109375" style="29" customWidth="1"/>
    <col min="7" max="7" width="11.140625" style="26" bestFit="1" customWidth="1"/>
    <col min="8" max="8" width="9.140625" style="26" customWidth="1"/>
    <col min="9" max="9" width="16.8515625" style="26" customWidth="1"/>
    <col min="10" max="16384" width="9.140625" style="26" customWidth="1"/>
  </cols>
  <sheetData>
    <row r="1" spans="1:6" ht="15">
      <c r="A1" s="102" t="s">
        <v>22</v>
      </c>
      <c r="B1" s="102"/>
      <c r="C1" s="102"/>
      <c r="D1" s="102"/>
      <c r="E1" s="102"/>
      <c r="F1" s="102"/>
    </row>
    <row r="2" spans="1:6" ht="15">
      <c r="A2" s="103" t="s">
        <v>30</v>
      </c>
      <c r="B2" s="104"/>
      <c r="C2" s="104"/>
      <c r="D2" s="104"/>
      <c r="E2" s="104"/>
      <c r="F2" s="104"/>
    </row>
    <row r="3" spans="1:6" ht="15">
      <c r="A3" s="103" t="s">
        <v>11</v>
      </c>
      <c r="B3" s="104"/>
      <c r="C3" s="104"/>
      <c r="D3" s="104"/>
      <c r="E3" s="104"/>
      <c r="F3" s="104"/>
    </row>
    <row r="4" spans="1:6" ht="15">
      <c r="A4" s="27"/>
      <c r="B4" s="28"/>
      <c r="C4" s="28"/>
      <c r="D4" s="28"/>
      <c r="E4" s="28"/>
      <c r="F4" s="28"/>
    </row>
    <row r="5" ht="15">
      <c r="A5" s="88" t="s">
        <v>47</v>
      </c>
    </row>
    <row r="6" ht="15">
      <c r="A6" s="30"/>
    </row>
    <row r="7" spans="1:6" ht="15">
      <c r="A7" s="89" t="s">
        <v>40</v>
      </c>
      <c r="C7" s="31"/>
      <c r="D7" s="31" t="s">
        <v>20</v>
      </c>
      <c r="E7" s="31" t="s">
        <v>20</v>
      </c>
      <c r="F7" s="31" t="s">
        <v>20</v>
      </c>
    </row>
    <row r="8" spans="3:6" ht="17.25">
      <c r="C8" s="32" t="s">
        <v>12</v>
      </c>
      <c r="D8" s="32" t="s">
        <v>13</v>
      </c>
      <c r="E8" s="32" t="s">
        <v>6</v>
      </c>
      <c r="F8" s="32" t="s">
        <v>14</v>
      </c>
    </row>
    <row r="9" spans="1:9" ht="15">
      <c r="A9" s="26" t="s">
        <v>28</v>
      </c>
      <c r="E9" s="33"/>
      <c r="F9" s="14">
        <v>50406.47</v>
      </c>
      <c r="G9" s="34"/>
      <c r="H9" s="30"/>
      <c r="I9" s="30"/>
    </row>
    <row r="10" spans="1:6" ht="15">
      <c r="A10" s="87">
        <f>'ACA 2019-00267'!A20</f>
        <v>43983</v>
      </c>
      <c r="B10" s="30"/>
      <c r="C10" s="35">
        <v>316265.39999999997</v>
      </c>
      <c r="D10" s="36">
        <v>0.0751</v>
      </c>
      <c r="E10" s="14">
        <f>ROUND(C10*D10,2)</f>
        <v>23751.53</v>
      </c>
      <c r="F10" s="37">
        <f>F9-E10</f>
        <v>26654.940000000002</v>
      </c>
    </row>
    <row r="11" spans="1:6" ht="15">
      <c r="A11" s="87">
        <f>'ACA 2019-00267'!A21</f>
        <v>44013</v>
      </c>
      <c r="B11" s="38"/>
      <c r="C11" s="35">
        <v>197969.90000000008</v>
      </c>
      <c r="D11" s="36">
        <f>D10</f>
        <v>0.0751</v>
      </c>
      <c r="E11" s="14">
        <f>ROUND(C11*D11,2)</f>
        <v>14867.54</v>
      </c>
      <c r="F11" s="37">
        <f>F10-E11</f>
        <v>11787.400000000001</v>
      </c>
    </row>
    <row r="12" spans="1:6" ht="15">
      <c r="A12" s="87">
        <f>'ACA 2019-00267'!A22</f>
        <v>44044</v>
      </c>
      <c r="B12" s="38"/>
      <c r="C12" s="35">
        <v>185622.80000000002</v>
      </c>
      <c r="D12" s="36">
        <f>D11</f>
        <v>0.0751</v>
      </c>
      <c r="E12" s="14">
        <f>ROUND(C12*D12,2)</f>
        <v>13940.27</v>
      </c>
      <c r="F12" s="37">
        <f>F11-E12</f>
        <v>-2152.869999999999</v>
      </c>
    </row>
    <row r="13" spans="1:6" ht="15">
      <c r="A13" s="87">
        <f>'ACA 2019-00267'!A23</f>
        <v>44075</v>
      </c>
      <c r="B13" s="38"/>
      <c r="C13" s="35">
        <v>-2110.2000000000116</v>
      </c>
      <c r="D13" s="36">
        <f>D12</f>
        <v>0.0751</v>
      </c>
      <c r="E13" s="14">
        <f>ROUND(C13*D13,2)</f>
        <v>-158.48</v>
      </c>
      <c r="F13" s="37">
        <f>F12-E13</f>
        <v>-1994.389999999999</v>
      </c>
    </row>
    <row r="14" spans="1:6" ht="15">
      <c r="A14" s="39"/>
      <c r="B14" s="30"/>
      <c r="C14" s="24"/>
      <c r="D14" s="36"/>
      <c r="E14" s="33"/>
      <c r="F14" s="33"/>
    </row>
    <row r="15" spans="1:6" ht="15">
      <c r="A15" s="26" t="s">
        <v>29</v>
      </c>
      <c r="C15" s="24"/>
      <c r="E15" s="33"/>
      <c r="F15" s="33" t="s">
        <v>8</v>
      </c>
    </row>
    <row r="16" spans="3:7" ht="15">
      <c r="C16" s="24"/>
      <c r="G16" s="40"/>
    </row>
    <row r="17" spans="3:6" ht="15">
      <c r="C17" s="24"/>
      <c r="F17" s="41"/>
    </row>
    <row r="18" ht="15">
      <c r="A18" s="42" t="s">
        <v>15</v>
      </c>
    </row>
    <row r="19" spans="1:3" ht="15">
      <c r="A19" s="26" t="s">
        <v>21</v>
      </c>
      <c r="C19" s="37">
        <f>+F9</f>
        <v>50406.47</v>
      </c>
    </row>
    <row r="20" spans="3:5" ht="15">
      <c r="C20" s="37"/>
      <c r="E20" s="26"/>
    </row>
    <row r="21" spans="1:3" ht="17.25">
      <c r="A21" s="26" t="s">
        <v>31</v>
      </c>
      <c r="C21" s="43">
        <f>SUM(E10:E13)</f>
        <v>52400.85999999999</v>
      </c>
    </row>
    <row r="22" ht="15">
      <c r="C22" s="37"/>
    </row>
    <row r="23" spans="1:4" ht="15.75" thickBot="1">
      <c r="A23" s="26" t="s">
        <v>32</v>
      </c>
      <c r="C23" s="44">
        <f>C19-C21</f>
        <v>-1994.3899999999921</v>
      </c>
      <c r="D23" s="45"/>
    </row>
    <row r="24" ht="15.75" thickTop="1">
      <c r="C24" s="46"/>
    </row>
    <row r="25" spans="2:4" ht="15">
      <c r="B25" s="47"/>
      <c r="C25" s="46"/>
      <c r="D25" s="26"/>
    </row>
    <row r="26" spans="3:4" ht="15">
      <c r="C26" s="48"/>
      <c r="D26" s="26"/>
    </row>
    <row r="27" spans="3:6" ht="15">
      <c r="C27" s="49"/>
      <c r="D27" s="49"/>
      <c r="E27" s="49"/>
      <c r="F27" s="49"/>
    </row>
    <row r="28" spans="3:6" ht="15">
      <c r="C28" s="49"/>
      <c r="D28" s="49"/>
      <c r="E28" s="49"/>
      <c r="F28" s="49"/>
    </row>
    <row r="31" spans="3:6" ht="15">
      <c r="C31" s="31"/>
      <c r="D31" s="31"/>
      <c r="E31" s="31"/>
      <c r="F31" s="31"/>
    </row>
    <row r="32" spans="3:6" ht="17.25">
      <c r="C32" s="32"/>
      <c r="D32" s="32"/>
      <c r="E32" s="32"/>
      <c r="F32" s="32"/>
    </row>
    <row r="33" ht="15">
      <c r="F33" s="50"/>
    </row>
    <row r="34" spans="1:4" ht="15">
      <c r="A34" s="51"/>
      <c r="C34" s="24"/>
      <c r="D34" s="41"/>
    </row>
    <row r="35" spans="3:4" ht="15">
      <c r="C35" s="24"/>
      <c r="D35" s="41"/>
    </row>
    <row r="36" spans="3:4" ht="15">
      <c r="C36" s="24"/>
      <c r="D36" s="41"/>
    </row>
    <row r="37" spans="3:4" ht="15">
      <c r="C37" s="24"/>
      <c r="D37" s="41"/>
    </row>
    <row r="38" spans="1:4" ht="15">
      <c r="A38" s="52"/>
      <c r="C38" s="24"/>
      <c r="D38" s="41"/>
    </row>
    <row r="39" spans="3:4" ht="15">
      <c r="C39" s="24"/>
      <c r="D39" s="41"/>
    </row>
    <row r="40" spans="3:4" ht="15">
      <c r="C40" s="24"/>
      <c r="D40" s="41"/>
    </row>
    <row r="41" spans="1:5" ht="15">
      <c r="A41" s="51"/>
      <c r="C41" s="24"/>
      <c r="D41" s="41"/>
      <c r="E41" s="53"/>
    </row>
    <row r="42" ht="15">
      <c r="C42" s="24"/>
    </row>
    <row r="43" ht="15">
      <c r="C43" s="24"/>
    </row>
    <row r="44" ht="15">
      <c r="C44" s="24"/>
    </row>
    <row r="45" ht="15">
      <c r="C45" s="24"/>
    </row>
    <row r="46" ht="15">
      <c r="A46" s="42"/>
    </row>
    <row r="47" ht="15">
      <c r="C47" s="24"/>
    </row>
    <row r="48" ht="15">
      <c r="E48" s="26"/>
    </row>
    <row r="49" ht="15">
      <c r="C49" s="24"/>
    </row>
    <row r="51" ht="15">
      <c r="C51" s="24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&amp;RSchedule No. 3
Page 2 of 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40"/>
  <sheetViews>
    <sheetView zoomScale="90" zoomScaleNormal="90" workbookViewId="0" topLeftCell="A1">
      <selection activeCell="J14" sqref="J14"/>
    </sheetView>
  </sheetViews>
  <sheetFormatPr defaultColWidth="9.140625" defaultRowHeight="12.75"/>
  <cols>
    <col min="1" max="1" width="22.00390625" style="6" customWidth="1"/>
    <col min="2" max="2" width="12.8515625" style="6" customWidth="1"/>
    <col min="3" max="3" width="13.7109375" style="6" customWidth="1"/>
    <col min="4" max="4" width="15.00390625" style="6" bestFit="1" customWidth="1"/>
    <col min="5" max="5" width="14.7109375" style="6" customWidth="1"/>
    <col min="6" max="6" width="1.28515625" style="6" customWidth="1"/>
    <col min="7" max="8" width="13.7109375" style="6" customWidth="1"/>
    <col min="9" max="9" width="13.57421875" style="6" customWidth="1"/>
    <col min="10" max="10" width="15.00390625" style="6" bestFit="1" customWidth="1"/>
    <col min="11" max="11" width="9.140625" style="6" customWidth="1"/>
    <col min="12" max="12" width="9.7109375" style="6" bestFit="1" customWidth="1"/>
    <col min="13" max="16384" width="9.140625" style="6" customWidth="1"/>
  </cols>
  <sheetData>
    <row r="1" spans="1:10" ht="15">
      <c r="A1" s="100" t="s">
        <v>22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5">
      <c r="A2" s="106" t="s">
        <v>38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5">
      <c r="A3" s="106" t="s">
        <v>11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5">
      <c r="A4" s="67"/>
      <c r="B4" s="54"/>
      <c r="C4" s="54"/>
      <c r="D4" s="54"/>
      <c r="E4" s="54"/>
      <c r="F4" s="54"/>
      <c r="G4" s="54"/>
      <c r="H4" s="54"/>
      <c r="I4" s="54"/>
      <c r="J4" s="54"/>
    </row>
    <row r="6" spans="1:10" ht="15">
      <c r="A6" s="57" t="s">
        <v>39</v>
      </c>
      <c r="C6" s="64"/>
      <c r="D6" s="64"/>
      <c r="E6" s="64"/>
      <c r="F6" s="64"/>
      <c r="G6" s="64"/>
      <c r="H6" s="64"/>
      <c r="I6" s="64"/>
      <c r="J6" s="64"/>
    </row>
    <row r="7" spans="3:10" ht="15">
      <c r="C7" s="105" t="s">
        <v>25</v>
      </c>
      <c r="D7" s="105"/>
      <c r="E7" s="105"/>
      <c r="F7" s="65"/>
      <c r="G7" s="105" t="s">
        <v>26</v>
      </c>
      <c r="H7" s="105"/>
      <c r="I7" s="105"/>
      <c r="J7" s="60"/>
    </row>
    <row r="8" spans="1:10" ht="15">
      <c r="A8" s="6" t="s">
        <v>40</v>
      </c>
      <c r="C8" s="66"/>
      <c r="D8" s="66" t="s">
        <v>17</v>
      </c>
      <c r="E8" s="66" t="s">
        <v>17</v>
      </c>
      <c r="F8" s="66"/>
      <c r="G8" s="66"/>
      <c r="H8" s="66" t="s">
        <v>17</v>
      </c>
      <c r="I8" s="66" t="s">
        <v>17</v>
      </c>
      <c r="J8" s="66" t="s">
        <v>17</v>
      </c>
    </row>
    <row r="9" spans="3:10" ht="17.25">
      <c r="C9" s="59" t="s">
        <v>12</v>
      </c>
      <c r="D9" s="59" t="s">
        <v>13</v>
      </c>
      <c r="E9" s="59" t="s">
        <v>6</v>
      </c>
      <c r="F9" s="59"/>
      <c r="G9" s="59" t="s">
        <v>12</v>
      </c>
      <c r="H9" s="59" t="s">
        <v>13</v>
      </c>
      <c r="I9" s="59" t="s">
        <v>6</v>
      </c>
      <c r="J9" s="59" t="s">
        <v>14</v>
      </c>
    </row>
    <row r="10" spans="3:11" ht="15">
      <c r="C10" s="60"/>
      <c r="D10" s="60"/>
      <c r="E10" s="61"/>
      <c r="F10" s="61"/>
      <c r="G10" s="61"/>
      <c r="H10" s="61"/>
      <c r="I10" s="61"/>
      <c r="J10" s="13">
        <v>-2811679.54</v>
      </c>
      <c r="K10" s="58"/>
    </row>
    <row r="11" spans="1:12" ht="15">
      <c r="A11" s="90">
        <v>43709</v>
      </c>
      <c r="C11" s="56">
        <v>195860.8</v>
      </c>
      <c r="D11" s="55">
        <v>-0.2684</v>
      </c>
      <c r="E11" s="14">
        <f>ROUND(C11*D11,2)</f>
        <v>-52569.04</v>
      </c>
      <c r="F11" s="14"/>
      <c r="G11" s="56">
        <v>1194.3</v>
      </c>
      <c r="H11" s="55">
        <v>-0.1238</v>
      </c>
      <c r="I11" s="14">
        <f>ROUND(G11*H11,2)</f>
        <v>-147.85</v>
      </c>
      <c r="J11" s="14">
        <f>J10-E11-I11</f>
        <v>-2758962.65</v>
      </c>
      <c r="L11" s="13"/>
    </row>
    <row r="12" spans="1:10" ht="15">
      <c r="A12" s="90">
        <v>43739</v>
      </c>
      <c r="C12" s="56">
        <v>245098</v>
      </c>
      <c r="D12" s="55">
        <f aca="true" t="shared" si="0" ref="D12:D23">D11</f>
        <v>-0.2684</v>
      </c>
      <c r="E12" s="14">
        <f aca="true" t="shared" si="1" ref="E12:E23">ROUND(C12*D12,2)</f>
        <v>-65784.3</v>
      </c>
      <c r="F12" s="14"/>
      <c r="G12" s="56">
        <v>1561.5999999999997</v>
      </c>
      <c r="H12" s="55">
        <f aca="true" t="shared" si="2" ref="H12:H23">H11</f>
        <v>-0.1238</v>
      </c>
      <c r="I12" s="14">
        <f aca="true" t="shared" si="3" ref="I12:I23">ROUND(G12*H12,2)</f>
        <v>-193.33</v>
      </c>
      <c r="J12" s="14">
        <f>J11-E12-I12</f>
        <v>-2692985.02</v>
      </c>
    </row>
    <row r="13" spans="1:10" ht="15">
      <c r="A13" s="90">
        <v>43770</v>
      </c>
      <c r="C13" s="56">
        <v>862277</v>
      </c>
      <c r="D13" s="55">
        <f t="shared" si="0"/>
        <v>-0.2684</v>
      </c>
      <c r="E13" s="14">
        <f t="shared" si="1"/>
        <v>-231435.15</v>
      </c>
      <c r="F13" s="14"/>
      <c r="G13" s="56">
        <v>4145</v>
      </c>
      <c r="H13" s="55">
        <f t="shared" si="2"/>
        <v>-0.1238</v>
      </c>
      <c r="I13" s="14">
        <f t="shared" si="3"/>
        <v>-513.15</v>
      </c>
      <c r="J13" s="14">
        <f>J12-E13-I13</f>
        <v>-2461036.72</v>
      </c>
    </row>
    <row r="14" spans="1:10" ht="15">
      <c r="A14" s="90">
        <v>43800</v>
      </c>
      <c r="C14" s="56">
        <v>1765237.1</v>
      </c>
      <c r="D14" s="55">
        <f t="shared" si="0"/>
        <v>-0.2684</v>
      </c>
      <c r="E14" s="14">
        <f t="shared" si="1"/>
        <v>-473789.64</v>
      </c>
      <c r="F14" s="14"/>
      <c r="G14" s="56">
        <v>9003.6</v>
      </c>
      <c r="H14" s="55">
        <f t="shared" si="2"/>
        <v>-0.1238</v>
      </c>
      <c r="I14" s="14">
        <f t="shared" si="3"/>
        <v>-1114.65</v>
      </c>
      <c r="J14" s="14">
        <f aca="true" t="shared" si="4" ref="J14:J23">J13-E14-I14</f>
        <v>-1986132.4300000002</v>
      </c>
    </row>
    <row r="15" spans="1:10" ht="15">
      <c r="A15" s="90">
        <v>43831</v>
      </c>
      <c r="C15" s="56">
        <v>1807220.9</v>
      </c>
      <c r="D15" s="55">
        <f t="shared" si="0"/>
        <v>-0.2684</v>
      </c>
      <c r="E15" s="14">
        <f t="shared" si="1"/>
        <v>-485058.09</v>
      </c>
      <c r="F15" s="14"/>
      <c r="G15" s="56">
        <v>8224.8</v>
      </c>
      <c r="H15" s="55">
        <f t="shared" si="2"/>
        <v>-0.1238</v>
      </c>
      <c r="I15" s="14">
        <f t="shared" si="3"/>
        <v>-1018.23</v>
      </c>
      <c r="J15" s="14">
        <f t="shared" si="4"/>
        <v>-1500056.11</v>
      </c>
    </row>
    <row r="16" spans="1:10" ht="15">
      <c r="A16" s="90">
        <v>43862</v>
      </c>
      <c r="C16" s="56">
        <v>1834582.5999999999</v>
      </c>
      <c r="D16" s="55">
        <f t="shared" si="0"/>
        <v>-0.2684</v>
      </c>
      <c r="E16" s="14">
        <f t="shared" si="1"/>
        <v>-492401.97</v>
      </c>
      <c r="F16" s="14"/>
      <c r="G16" s="56">
        <v>8622.1</v>
      </c>
      <c r="H16" s="55">
        <f t="shared" si="2"/>
        <v>-0.1238</v>
      </c>
      <c r="I16" s="14">
        <f t="shared" si="3"/>
        <v>-1067.42</v>
      </c>
      <c r="J16" s="14">
        <f t="shared" si="4"/>
        <v>-1006586.7200000001</v>
      </c>
    </row>
    <row r="17" spans="1:10" ht="15">
      <c r="A17" s="90">
        <v>43891</v>
      </c>
      <c r="C17" s="56">
        <v>1548728.8999999997</v>
      </c>
      <c r="D17" s="55">
        <f t="shared" si="0"/>
        <v>-0.2684</v>
      </c>
      <c r="E17" s="14">
        <f t="shared" si="1"/>
        <v>-415678.84</v>
      </c>
      <c r="F17" s="14"/>
      <c r="G17" s="56">
        <v>8534.1</v>
      </c>
      <c r="H17" s="55">
        <f t="shared" si="2"/>
        <v>-0.1238</v>
      </c>
      <c r="I17" s="14">
        <f t="shared" si="3"/>
        <v>-1056.52</v>
      </c>
      <c r="J17" s="14">
        <f t="shared" si="4"/>
        <v>-589851.3600000001</v>
      </c>
    </row>
    <row r="18" spans="1:10" ht="15">
      <c r="A18" s="90">
        <v>43922</v>
      </c>
      <c r="C18" s="56">
        <v>750843.8</v>
      </c>
      <c r="D18" s="55">
        <f t="shared" si="0"/>
        <v>-0.2684</v>
      </c>
      <c r="E18" s="14">
        <f t="shared" si="1"/>
        <v>-201526.48</v>
      </c>
      <c r="F18" s="14"/>
      <c r="G18" s="56">
        <v>6499.1</v>
      </c>
      <c r="H18" s="55">
        <f t="shared" si="2"/>
        <v>-0.1238</v>
      </c>
      <c r="I18" s="14">
        <f t="shared" si="3"/>
        <v>-804.59</v>
      </c>
      <c r="J18" s="14">
        <f t="shared" si="4"/>
        <v>-387520.2900000001</v>
      </c>
    </row>
    <row r="19" spans="1:10" ht="15">
      <c r="A19" s="90">
        <v>43952</v>
      </c>
      <c r="B19" s="9"/>
      <c r="C19" s="56">
        <v>621630.9999999999</v>
      </c>
      <c r="D19" s="55">
        <f t="shared" si="0"/>
        <v>-0.2684</v>
      </c>
      <c r="E19" s="14">
        <f t="shared" si="1"/>
        <v>-166845.76</v>
      </c>
      <c r="F19" s="14"/>
      <c r="G19" s="56">
        <v>5060</v>
      </c>
      <c r="H19" s="55">
        <f t="shared" si="2"/>
        <v>-0.1238</v>
      </c>
      <c r="I19" s="14">
        <f t="shared" si="3"/>
        <v>-626.43</v>
      </c>
      <c r="J19" s="14">
        <f t="shared" si="4"/>
        <v>-220048.1000000001</v>
      </c>
    </row>
    <row r="20" spans="1:10" ht="15">
      <c r="A20" s="90">
        <v>43983</v>
      </c>
      <c r="B20" s="9"/>
      <c r="C20" s="56">
        <v>309960.30000000005</v>
      </c>
      <c r="D20" s="55">
        <f t="shared" si="0"/>
        <v>-0.2684</v>
      </c>
      <c r="E20" s="14">
        <f t="shared" si="1"/>
        <v>-83193.34</v>
      </c>
      <c r="F20" s="14"/>
      <c r="G20" s="56">
        <v>3974.6000000000004</v>
      </c>
      <c r="H20" s="55">
        <f t="shared" si="2"/>
        <v>-0.1238</v>
      </c>
      <c r="I20" s="14">
        <f t="shared" si="3"/>
        <v>-492.06</v>
      </c>
      <c r="J20" s="14">
        <f t="shared" si="4"/>
        <v>-136362.7000000001</v>
      </c>
    </row>
    <row r="21" spans="1:10" ht="15">
      <c r="A21" s="90">
        <v>44013</v>
      </c>
      <c r="C21" s="56">
        <v>195629.30000000005</v>
      </c>
      <c r="D21" s="55">
        <f t="shared" si="0"/>
        <v>-0.2684</v>
      </c>
      <c r="E21" s="14">
        <f t="shared" si="1"/>
        <v>-52506.9</v>
      </c>
      <c r="F21" s="14"/>
      <c r="G21" s="56">
        <v>2340.6000000000004</v>
      </c>
      <c r="H21" s="55">
        <f t="shared" si="2"/>
        <v>-0.1238</v>
      </c>
      <c r="I21" s="14">
        <f t="shared" si="3"/>
        <v>-289.77</v>
      </c>
      <c r="J21" s="14">
        <f t="shared" si="4"/>
        <v>-83566.0300000001</v>
      </c>
    </row>
    <row r="22" spans="1:10" ht="15">
      <c r="A22" s="90">
        <v>44044</v>
      </c>
      <c r="B22" s="68"/>
      <c r="C22" s="56">
        <v>184044.50000000006</v>
      </c>
      <c r="D22" s="55">
        <f t="shared" si="0"/>
        <v>-0.2684</v>
      </c>
      <c r="E22" s="14">
        <f t="shared" si="1"/>
        <v>-49397.54</v>
      </c>
      <c r="F22" s="14"/>
      <c r="G22" s="56">
        <v>1578.3</v>
      </c>
      <c r="H22" s="55">
        <f t="shared" si="2"/>
        <v>-0.1238</v>
      </c>
      <c r="I22" s="14">
        <f t="shared" si="3"/>
        <v>-195.39</v>
      </c>
      <c r="J22" s="14">
        <f t="shared" si="4"/>
        <v>-33973.1000000001</v>
      </c>
    </row>
    <row r="23" spans="1:10" ht="15">
      <c r="A23" s="90">
        <v>44075</v>
      </c>
      <c r="B23" s="62"/>
      <c r="C23" s="56">
        <v>-3304.2000000000116</v>
      </c>
      <c r="D23" s="55">
        <f t="shared" si="0"/>
        <v>-0.2684</v>
      </c>
      <c r="E23" s="14">
        <f t="shared" si="1"/>
        <v>886.85</v>
      </c>
      <c r="F23" s="14"/>
      <c r="G23" s="56">
        <v>1194</v>
      </c>
      <c r="H23" s="55">
        <f t="shared" si="2"/>
        <v>-0.1238</v>
      </c>
      <c r="I23" s="14">
        <f t="shared" si="3"/>
        <v>-147.82</v>
      </c>
      <c r="J23" s="14">
        <f t="shared" si="4"/>
        <v>-34712.1300000001</v>
      </c>
    </row>
    <row r="24" spans="3:12" ht="15">
      <c r="C24" s="69" t="s">
        <v>8</v>
      </c>
      <c r="D24" s="60"/>
      <c r="E24" s="61"/>
      <c r="F24" s="14"/>
      <c r="G24" s="14"/>
      <c r="H24" s="14"/>
      <c r="I24" s="61"/>
      <c r="J24" s="61"/>
      <c r="L24" s="70"/>
    </row>
    <row r="25" spans="3:10" ht="15">
      <c r="C25" s="56"/>
      <c r="D25" s="60"/>
      <c r="E25" s="61"/>
      <c r="F25" s="14"/>
      <c r="G25" s="14"/>
      <c r="H25" s="14"/>
      <c r="I25" s="61"/>
      <c r="J25" s="61"/>
    </row>
    <row r="26" spans="3:10" ht="15">
      <c r="C26" s="56"/>
      <c r="D26" s="60"/>
      <c r="E26" s="61"/>
      <c r="F26" s="61"/>
      <c r="G26" s="61"/>
      <c r="H26" s="61"/>
      <c r="I26" s="61"/>
      <c r="J26" s="61"/>
    </row>
    <row r="27" spans="1:10" ht="15">
      <c r="A27" s="71" t="s">
        <v>15</v>
      </c>
      <c r="D27" s="56"/>
      <c r="E27" s="60"/>
      <c r="F27" s="60"/>
      <c r="G27" s="60"/>
      <c r="H27" s="60"/>
      <c r="I27" s="60"/>
      <c r="J27" s="60"/>
    </row>
    <row r="28" spans="1:10" ht="15">
      <c r="A28" s="6" t="s">
        <v>18</v>
      </c>
      <c r="D28" s="35">
        <f>J10</f>
        <v>-2811679.54</v>
      </c>
      <c r="E28" s="60"/>
      <c r="F28" s="60"/>
      <c r="G28" s="60"/>
      <c r="H28" s="35"/>
      <c r="I28" s="60"/>
      <c r="J28" s="60" t="s">
        <v>8</v>
      </c>
    </row>
    <row r="29" spans="1:8" ht="15">
      <c r="A29" s="6" t="s">
        <v>27</v>
      </c>
      <c r="D29" s="63"/>
      <c r="G29" s="72"/>
      <c r="H29" s="73"/>
    </row>
    <row r="30" spans="1:10" ht="15">
      <c r="A30" s="6" t="s">
        <v>33</v>
      </c>
      <c r="D30" s="74">
        <f>SUM(E11:E23,I11:I23)</f>
        <v>-2776967.409999999</v>
      </c>
      <c r="E30" s="75"/>
      <c r="F30" s="75"/>
      <c r="G30" s="72"/>
      <c r="H30" s="73"/>
      <c r="I30" s="75"/>
      <c r="J30" s="72"/>
    </row>
    <row r="31" spans="4:10" ht="17.25">
      <c r="D31" s="76"/>
      <c r="E31" s="75"/>
      <c r="F31" s="75"/>
      <c r="G31" s="72"/>
      <c r="H31" s="63"/>
      <c r="I31" s="75"/>
      <c r="J31" s="72"/>
    </row>
    <row r="32" spans="4:9" ht="15">
      <c r="D32" s="63"/>
      <c r="H32" s="63"/>
      <c r="I32" s="77"/>
    </row>
    <row r="33" spans="1:9" ht="15.75" thickBot="1">
      <c r="A33" s="6" t="s">
        <v>34</v>
      </c>
      <c r="D33" s="78">
        <f>D28-D30</f>
        <v>-34712.13000000082</v>
      </c>
      <c r="H33" s="63"/>
      <c r="I33" s="77"/>
    </row>
    <row r="34" spans="4:9" ht="15.75" thickTop="1">
      <c r="D34" s="79"/>
      <c r="H34" s="63"/>
      <c r="I34" s="80"/>
    </row>
    <row r="35" spans="1:9" ht="15">
      <c r="A35" s="81"/>
      <c r="B35" s="81"/>
      <c r="D35" s="82"/>
      <c r="I35" s="77"/>
    </row>
    <row r="36" spans="2:9" ht="15">
      <c r="B36" s="81"/>
      <c r="D36" s="75"/>
      <c r="I36" s="83"/>
    </row>
    <row r="37" spans="2:9" ht="15">
      <c r="B37" s="81"/>
      <c r="D37" s="75"/>
      <c r="I37" s="83"/>
    </row>
    <row r="38" spans="1:9" ht="15">
      <c r="A38" s="81"/>
      <c r="C38" s="84"/>
      <c r="D38" s="85"/>
      <c r="G38" s="86"/>
      <c r="I38" s="83"/>
    </row>
    <row r="39" spans="4:9" ht="15">
      <c r="D39" s="75"/>
      <c r="I39" s="83"/>
    </row>
    <row r="40" spans="3:7" ht="15">
      <c r="C40" s="75"/>
      <c r="G40" s="75"/>
    </row>
  </sheetData>
  <sheetProtection/>
  <mergeCells count="5">
    <mergeCell ref="A1:J1"/>
    <mergeCell ref="C7:E7"/>
    <mergeCell ref="G7:I7"/>
    <mergeCell ref="A3:J3"/>
    <mergeCell ref="A2:J2"/>
  </mergeCells>
  <printOptions/>
  <pageMargins left="0.43" right="0.49" top="1" bottom="1" header="0.5" footer="0.5"/>
  <pageSetup fitToHeight="1" fitToWidth="1" horizontalDpi="600" verticalDpi="600" orientation="landscape" scale="91" r:id="rId1"/>
  <headerFooter alignWithMargins="0">
    <oddHeader>&amp;RSchedule No. 3
Page 3 of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Strauss</dc:creator>
  <cp:keywords/>
  <dc:description/>
  <cp:lastModifiedBy>Inscho \ Craig \ Phillip</cp:lastModifiedBy>
  <cp:lastPrinted>2020-10-20T12:07:44Z</cp:lastPrinted>
  <dcterms:created xsi:type="dcterms:W3CDTF">1998-07-15T17:19:44Z</dcterms:created>
  <dcterms:modified xsi:type="dcterms:W3CDTF">2020-10-20T12:12:40Z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  <property fmtid="{D5CDD505-2E9C-101B-9397-08002B2CF9AE}" pid="7" name="SV_QUERY_LIST_4F35BF76-6C0D-4D9B-82B2-816C12CF3733">
    <vt:lpwstr>empty_477D106A-C0D6-4607-AEBD-E2C9D60EA279</vt:lpwstr>
  </property>
</Properties>
</file>