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ieber\Documents\Kroger - Kentucky\KU and LG&amp;E 2020\Data Requests to Kroger\"/>
    </mc:Choice>
  </mc:AlternateContent>
  <xr:revisionPtr revIDLastSave="0" documentId="13_ncr:1_{74CE57A2-FE2C-4500-9328-0662D537697A}" xr6:coauthVersionLast="46" xr6:coauthVersionMax="46" xr10:uidLastSave="{00000000-0000-0000-0000-000000000000}"/>
  <bookViews>
    <workbookView xWindow="-120" yWindow="-120" windowWidth="29040" windowHeight="15840" xr2:uid="{F33F71BF-6152-4731-A4D0-B95E92F113A2}"/>
  </bookViews>
  <sheets>
    <sheet name="TODS Bill Comparison" sheetId="4" r:id="rId1"/>
    <sheet name="TODS Rates Agg Dem Ex." sheetId="3" r:id="rId2"/>
    <sheet name="TODS Unit Costs (As-Filed)" sheetId="2" r:id="rId3"/>
    <sheet name="TODS Rates (As-Filed)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">[14]EGSplit!#REF!</definedName>
    <definedName name="\\" localSheetId="0" hidden="1">#REF!</definedName>
    <definedName name="\\" hidden="1">#REF!</definedName>
    <definedName name="\\\" localSheetId="0" hidden="1">#REF!</definedName>
    <definedName name="\\\" hidden="1">#REF!</definedName>
    <definedName name="\\\\" localSheetId="0" hidden="1">#REF!</definedName>
    <definedName name="\\\\" hidden="1">#REF!</definedName>
    <definedName name="\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M" localSheetId="0">#REF!</definedName>
    <definedName name="\M">#REF!</definedName>
    <definedName name="\P" localSheetId="0">[16]dbase!#REF!</definedName>
    <definedName name="\P">[2]dbase!#REF!</definedName>
    <definedName name="\R" localSheetId="0">#REF!</definedName>
    <definedName name="\R">#REF!</definedName>
    <definedName name="\S" localSheetId="0">[16]dbase!#REF!</definedName>
    <definedName name="\S">[2]dbase!#REF!</definedName>
    <definedName name="\T" localSheetId="0">#REF!</definedName>
    <definedName name="\T">#REF!</definedName>
    <definedName name="\Y" localSheetId="0">[17]d20!#REF!</definedName>
    <definedName name="\Y">[3]d20!#REF!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10NON_UTILITY" localSheetId="0">#REF!</definedName>
    <definedName name="_10NON_UTILITY">#REF!</definedName>
    <definedName name="_12MonResults_KWH_Total">'[18]12MonResults'!$K$4:$K$1467</definedName>
    <definedName name="_12MonResults_Rate">'[18]12MonResults'!$C$4:$C$1467</definedName>
    <definedName name="_12MonResultsActual">'[4]12MonResults'!$AQ$4:$AQ$495</definedName>
    <definedName name="_12MonResultsRateClass">'[4]12MonResults'!$C$4:$C$495</definedName>
    <definedName name="_1GAS_FINANCING" localSheetId="0">#REF!</definedName>
    <definedName name="_1GAS_FINANCING">#REF!</definedName>
    <definedName name="_may1" localSheetId="0">#REF!</definedName>
    <definedName name="_may1">#REF!</definedName>
    <definedName name="_Order1" hidden="1">0</definedName>
    <definedName name="_Order2" hidden="1">0</definedName>
    <definedName name="_P" localSheetId="0">#REF!</definedName>
    <definedName name="_P">#REF!</definedName>
    <definedName name="_PG1" localSheetId="0">#REF!</definedName>
    <definedName name="_PG1">#REF!</definedName>
    <definedName name="_PG2" localSheetId="0">#REF!</definedName>
    <definedName name="_PG2">#REF!</definedName>
    <definedName name="A" localSheetId="0">#REF!</definedName>
    <definedName name="A">#REF!</definedName>
    <definedName name="ACTUAL">"'Vol_Revs'!R5C3:R5C14"</definedName>
    <definedName name="ADJSUTW3" localSheetId="0">#REF!</definedName>
    <definedName name="ADJSUTW3">#REF!</definedName>
    <definedName name="ADJUSRN" localSheetId="0">#REF!</definedName>
    <definedName name="ADJUSRN">#REF!</definedName>
    <definedName name="Adjust2" localSheetId="0">#REF!</definedName>
    <definedName name="Adjust2">#REF!</definedName>
    <definedName name="ADJUSTA" localSheetId="0">#REF!</definedName>
    <definedName name="ADJUSTA">#REF!</definedName>
    <definedName name="ADJUSTAA" localSheetId="0">#REF!</definedName>
    <definedName name="ADJUSTAA">#REF!</definedName>
    <definedName name="ADJUSTB" localSheetId="0">#REF!</definedName>
    <definedName name="ADJUSTB">#REF!</definedName>
    <definedName name="ADJUSTC" localSheetId="0">#REF!</definedName>
    <definedName name="ADJUSTC">#REF!</definedName>
    <definedName name="ADJUSTD1" localSheetId="0">#REF!</definedName>
    <definedName name="ADJUSTD1">#REF!</definedName>
    <definedName name="ADJUSTD2" localSheetId="0">#REF!</definedName>
    <definedName name="ADJUSTD2">#REF!</definedName>
    <definedName name="ADJUSTD3" localSheetId="0">#REF!</definedName>
    <definedName name="ADJUSTD3">#REF!</definedName>
    <definedName name="ADJUSTD4" localSheetId="0">#REF!</definedName>
    <definedName name="ADJUSTD4">#REF!</definedName>
    <definedName name="ADJUSTG1" localSheetId="0">#REF!</definedName>
    <definedName name="ADJUSTG1">#REF!</definedName>
    <definedName name="ADJUSTG2" localSheetId="0">#REF!</definedName>
    <definedName name="ADJUSTG2">#REF!</definedName>
    <definedName name="ADJUSTG3" localSheetId="0">#REF!</definedName>
    <definedName name="ADJUSTG3">#REF!</definedName>
    <definedName name="ADJUSTG4" localSheetId="0">#REF!</definedName>
    <definedName name="ADJUSTG4">#REF!</definedName>
    <definedName name="ADJUSTH" localSheetId="0">#REF!</definedName>
    <definedName name="ADJUSTH">#REF!</definedName>
    <definedName name="ADJUSTI" localSheetId="0">#REF!</definedName>
    <definedName name="ADJUSTI">#REF!</definedName>
    <definedName name="ADJUSTK" localSheetId="0">#REF!</definedName>
    <definedName name="ADJUSTK">#REF!</definedName>
    <definedName name="ADJUSTM" localSheetId="0">#REF!</definedName>
    <definedName name="ADJUSTM">#REF!</definedName>
    <definedName name="ADJUSTN" localSheetId="0">#REF!</definedName>
    <definedName name="ADJUSTN">#REF!</definedName>
    <definedName name="ADJUSTO" localSheetId="0">#REF!</definedName>
    <definedName name="ADJUSTO">#REF!</definedName>
    <definedName name="ADJUSTP" localSheetId="0">#REF!</definedName>
    <definedName name="ADJUSTP">#REF!</definedName>
    <definedName name="ADJUSTQ" localSheetId="0">#REF!</definedName>
    <definedName name="ADJUSTQ">#REF!</definedName>
    <definedName name="ADJUSTR" localSheetId="0">#REF!</definedName>
    <definedName name="ADJUSTR">#REF!</definedName>
    <definedName name="ADJUSTS" localSheetId="0">#REF!</definedName>
    <definedName name="ADJUSTS">#REF!</definedName>
    <definedName name="ADJUSTT" localSheetId="0">#REF!</definedName>
    <definedName name="ADJUSTT">#REF!</definedName>
    <definedName name="ADJUSTW1" localSheetId="0">#REF!</definedName>
    <definedName name="ADJUSTW1">#REF!</definedName>
    <definedName name="ADJUSTW2" localSheetId="0">#REF!</definedName>
    <definedName name="ADJUSTW2">#REF!</definedName>
    <definedName name="ADJUSTX" localSheetId="0">#REF!</definedName>
    <definedName name="ADJUSTX">#REF!</definedName>
    <definedName name="ADJUSTY" localSheetId="0">#REF!</definedName>
    <definedName name="ADJUSTY">#REF!</definedName>
    <definedName name="ALERT2" localSheetId="0">#REF!</definedName>
    <definedName name="ALERT2">#REF!</definedName>
    <definedName name="Annual_Sales_KU" localSheetId="0">'[19]LGE Sales'!#REF!</definedName>
    <definedName name="Annual_Sales_KU">'[5]LGE Sales'!#REF!</definedName>
    <definedName name="assets" localSheetId="0">#REF!</definedName>
    <definedName name="assets">#REF!</definedName>
    <definedName name="B" localSheetId="0">#REF!</definedName>
    <definedName name="B">#REF!</definedName>
    <definedName name="Billed_Revenues_Dollars" localSheetId="0">#REF!</definedName>
    <definedName name="Billed_Revenues_Dollars">#REF!</definedName>
    <definedName name="Billed_Sales__KWh" localSheetId="0">#REF!</definedName>
    <definedName name="Billed_Sales__KWh">#REF!</definedName>
    <definedName name="BudCol01">[6]BudgetDatabase!$J$5:$J$443</definedName>
    <definedName name="BudCol02">[6]BudgetDatabase!$K$5:$K$443</definedName>
    <definedName name="BudCol03">[6]BudgetDatabase!$L$5:$L$443</definedName>
    <definedName name="BudCol04">[6]BudgetDatabase!$M$5:$M$443</definedName>
    <definedName name="BudCol05">[6]BudgetDatabase!$N$5:$N$443</definedName>
    <definedName name="BudCol06">[6]BudgetDatabase!$O$5:$O$443</definedName>
    <definedName name="BudCol07">[6]BudgetDatabase!$P$5:$P$443</definedName>
    <definedName name="BudCol08">[6]BudgetDatabase!$Q$5:$Q$443</definedName>
    <definedName name="BudCol09">[6]BudgetDatabase!$R$5:$R$443</definedName>
    <definedName name="BudCol10">[6]BudgetDatabase!$S$5:$S$443</definedName>
    <definedName name="BudCol11">[6]BudgetDatabase!$T$5:$T$443</definedName>
    <definedName name="BudCol12">[6]BudgetDatabase!$U$5:$U$443</definedName>
    <definedName name="BudCol13">[6]BudgetDatabase!$V$5:$V$443</definedName>
    <definedName name="BudCol14">[6]BudgetDatabase!$W$5:$W$443</definedName>
    <definedName name="BudCol15">[6]BudgetDatabase!$X$5:$X$443</definedName>
    <definedName name="BudCol16">[6]BudgetDatabase!$Y$5:$Y$443</definedName>
    <definedName name="BudCol17">[6]BudgetDatabase!$Z$5:$Z$443</definedName>
    <definedName name="BudCol18">[6]BudgetDatabase!$AA$5:$AA$443</definedName>
    <definedName name="BudCol19">[6]BudgetDatabase!$AB$5:$AB$443</definedName>
    <definedName name="BudCol20">[6]BudgetDatabase!$AC$5:$AC$443</definedName>
    <definedName name="BudCol21">[6]BudgetDatabase!$AD$5:$AD$443</definedName>
    <definedName name="BudCol22">[6]BudgetDatabase!$AE$5:$AE$443</definedName>
    <definedName name="BudCol23">[6]BudgetDatabase!$AF$5:$AF$443</definedName>
    <definedName name="BudCol24">[6]BudgetDatabase!$AG$5:$AG$443</definedName>
    <definedName name="BudCol25">[6]BudgetDatabase!$AH$5:$AH$443</definedName>
    <definedName name="BudColTmp">[6]BudgetDatabase!$AJ$5:$AJ$443</definedName>
    <definedName name="C_" localSheetId="0">#REF!</definedName>
    <definedName name="C_">#REF!</definedName>
    <definedName name="Choices_Wrapper" localSheetId="0">'TODS Bill Comparison'!Choices_Wrapper</definedName>
    <definedName name="Choices_Wrapper">[0]!Choices_Wrapper</definedName>
    <definedName name="CM" localSheetId="0">#REF!</definedName>
    <definedName name="CM">#REF!</definedName>
    <definedName name="Coal_Annual_KU" localSheetId="0">'[19]LGE Coal'!#REF!</definedName>
    <definedName name="Coal_Annual_KU">'[5]LGE Coal'!#REF!</definedName>
    <definedName name="coal_hide_ku_01" localSheetId="0">'[19]LGE Coal'!#REF!</definedName>
    <definedName name="coal_hide_ku_01">'[5]LGE Coal'!#REF!</definedName>
    <definedName name="coal_hide_lge_01" localSheetId="0">'[19]LGE Coal'!#REF!</definedName>
    <definedName name="coal_hide_lge_01">'[5]LGE Coal'!#REF!</definedName>
    <definedName name="coal_ku_01" localSheetId="0">'[19]LGE Coal'!#REF!</definedName>
    <definedName name="coal_ku_01">'[5]LGE Coal'!#REF!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p" localSheetId="0">'TODS Bill Comparison'!Comp</definedName>
    <definedName name="Comp">[0]!Comp</definedName>
    <definedName name="ConsEarnings" localSheetId="0">#REF!</definedName>
    <definedName name="ConsEarnings">#REF!</definedName>
    <definedName name="CONSOLIDATED" localSheetId="0">#REF!</definedName>
    <definedName name="CONSOLIDATED">#REF!</definedName>
    <definedName name="CORPORATE" localSheetId="0">#REF!</definedName>
    <definedName name="CORPORATE">#REF!</definedName>
    <definedName name="counter" localSheetId="0">#REF!</definedName>
    <definedName name="counter">#REF!</definedName>
    <definedName name="CREDIT" localSheetId="0">#REF!</definedName>
    <definedName name="CREDIT">#REF!</definedName>
    <definedName name="CurReptgMo">[6]Input!$K$19</definedName>
    <definedName name="CurReptgYr">[6]Input!$K$21</definedName>
    <definedName name="D" localSheetId="0">#REF!</definedName>
    <definedName name="D">#REF!</definedName>
    <definedName name="data" localSheetId="0">#REF!</definedName>
    <definedName name="data">#REF!</definedName>
    <definedName name="data1" localSheetId="0">'[20]1'!#REF!</definedName>
    <definedName name="data1">'[7]1'!#REF!</definedName>
    <definedName name="DateTimeNow">[6]Input!$AE$12</definedName>
    <definedName name="DEBIT" localSheetId="0">#REF!</definedName>
    <definedName name="DEBIT">#REF!</definedName>
    <definedName name="Detail" localSheetId="0">#REF!</definedName>
    <definedName name="Detail">#REF!</definedName>
    <definedName name="ELEC_NET_OP_INC" localSheetId="0">#REF!</definedName>
    <definedName name="ELEC_NET_OP_INC">#REF!</definedName>
    <definedName name="ELIMS" localSheetId="0">#REF!</definedName>
    <definedName name="ELIMS">#REF!</definedName>
    <definedName name="EXHIB1A" localSheetId="0">'[21]#REF'!#REF!</definedName>
    <definedName name="EXHIB1A">'[8]#REF'!#REF!</definedName>
    <definedName name="EXHIB1B" localSheetId="0">#REF!</definedName>
    <definedName name="EXHIB1B">#REF!</definedName>
    <definedName name="EXHIB1C" localSheetId="0">#REF!</definedName>
    <definedName name="EXHIB1C">#REF!</definedName>
    <definedName name="EXHIB2B" localSheetId="0">'[22]Ex 2'!#REF!</definedName>
    <definedName name="EXHIB2B">'[9]Ex 2'!#REF!</definedName>
    <definedName name="EXHIB3" localSheetId="0">#REF!</definedName>
    <definedName name="EXHIB3">#REF!</definedName>
    <definedName name="EXHIB6" localSheetId="0">'[22]not used Ex 4'!#REF!</definedName>
    <definedName name="EXHIB6">'[9]not used Ex 4'!#REF!</definedName>
    <definedName name="F" localSheetId="0">#REF!</definedName>
    <definedName name="F">#REF!</definedName>
    <definedName name="Fac_2000" localSheetId="0">'[19]LGE Base Fuel &amp; FAC'!#REF!</definedName>
    <definedName name="Fac_2000">'[5]LGE Base Fuel &amp; FAC'!#REF!</definedName>
    <definedName name="fac_annual_ku" localSheetId="0">'[19]LGE Base Fuel &amp; FAC'!#REF!</definedName>
    <definedName name="fac_annual_ku">'[5]LGE Base Fuel &amp; FAC'!#REF!</definedName>
    <definedName name="fac_hide_ku_01" localSheetId="0">'[19]LGE Base Fuel &amp; FAC'!#REF!</definedName>
    <definedName name="fac_hide_ku_01">'[5]LGE Base Fuel &amp; FAC'!#REF!</definedName>
    <definedName name="fac_hide_lge_01" localSheetId="0">'[19]LGE Base Fuel &amp; FAC'!#REF!</definedName>
    <definedName name="fac_hide_lge_01">'[5]LGE Base Fuel &amp; FAC'!#REF!</definedName>
    <definedName name="fac_ku_01" localSheetId="0">'[19]LGE Base Fuel &amp; FAC'!#REF!</definedName>
    <definedName name="fac_ku_01">'[5]LGE Base Fuel &amp; FAC'!#REF!</definedName>
    <definedName name="FOOTER" localSheetId="0">#REF!</definedName>
    <definedName name="FOOTER">#REF!</definedName>
    <definedName name="FORECAST">"'IFPSReport'!R5C3:R5C14"</definedName>
    <definedName name="fuelcost" localSheetId="0">#REF!</definedName>
    <definedName name="fuelcost">#REF!</definedName>
    <definedName name="Gas_Annual_NetRev" localSheetId="0">#REF!</definedName>
    <definedName name="Gas_Annual_NetRev">#REF!</definedName>
    <definedName name="Gas_Annual_Revenue" localSheetId="0">#REF!</definedName>
    <definedName name="Gas_Annual_Revenue">#REF!</definedName>
    <definedName name="gas_data" localSheetId="0">#REF!</definedName>
    <definedName name="gas_data">#REF!</definedName>
    <definedName name="Gas_Monthly_NetRevenue" localSheetId="0">#REF!</definedName>
    <definedName name="Gas_Monthly_NetRevenue">#REF!</definedName>
    <definedName name="GAS_NET_OP_INC" localSheetId="0">#REF!</definedName>
    <definedName name="GAS_NET_OP_INC">#REF!</definedName>
    <definedName name="Gas_Sales_Revenues" localSheetId="0">#REF!</definedName>
    <definedName name="Gas_Sales_Revenues">#REF!</definedName>
    <definedName name="GenEx_Annual_KU" localSheetId="0">'[19]LGE Cost of Sales'!#REF!</definedName>
    <definedName name="GenEx_Annual_KU">'[5]LGE Cost of Sales'!#REF!</definedName>
    <definedName name="genex_hide_ku_01" localSheetId="0">'[19]LGE Cost of Sales'!#REF!</definedName>
    <definedName name="genex_hide_ku_01">'[5]LGE Cost of Sales'!#REF!</definedName>
    <definedName name="genex_hide_lge_01" localSheetId="0">'[19]LGE Cost of Sales'!#REF!</definedName>
    <definedName name="genex_hide_lge_01">'[5]LGE Cost of Sales'!#REF!</definedName>
    <definedName name="genex_ku_01" localSheetId="0">'[19]LGE Cost of Sales'!#REF!</definedName>
    <definedName name="genex_ku_01">'[5]LGE Cost of Sales'!#REF!</definedName>
    <definedName name="H" localSheetId="0">#REF!</definedName>
    <definedName name="H">#REF!</definedName>
    <definedName name="Home_KU" localSheetId="0">#REF!</definedName>
    <definedName name="Home_KU">#REF!</definedName>
    <definedName name="INPUT1" localSheetId="0">#REF!</definedName>
    <definedName name="INPUT1">#REF!</definedName>
    <definedName name="INPUT2" localSheetId="0">#REF!</definedName>
    <definedName name="INPUT2">#REF!</definedName>
    <definedName name="INPUTCOL" localSheetId="0">#REF!</definedName>
    <definedName name="INPUTCOL">#REF!</definedName>
    <definedName name="INPUTROW" localSheetId="0">#REF!</definedName>
    <definedName name="INPUTROW">#REF!</definedName>
    <definedName name="InputSec01">[6]Input!$M$30</definedName>
    <definedName name="InputSec02">[6]Input!$M$40:$M$75</definedName>
    <definedName name="InputSec03">[6]Input!$K$87:$Q$89</definedName>
    <definedName name="InputSec04">[6]Input!$O$100:$Q$100</definedName>
    <definedName name="InputSec05A">[6]Input!$O$110:$Q$110</definedName>
    <definedName name="InputSec05B">[6]Input!$O$116:$Q$122</definedName>
    <definedName name="InputSec06">[6]Input!$M$133:$O$142</definedName>
    <definedName name="InputSec07">[6]Input!$O$151:$O$181</definedName>
    <definedName name="InputSec08A">[6]Input!$O$259:$O$283</definedName>
    <definedName name="InputSec08B">[6]Input!$G$296:$Q$296</definedName>
    <definedName name="InputSec08C">[6]Input!$I$306:$K$306</definedName>
    <definedName name="InputSec09A">[6]Input!$K$316:$Q$318</definedName>
    <definedName name="InputSec09B">[6]Input!$K$328:$M$330</definedName>
    <definedName name="InputSec10A">[6]Input!$K$345:$O$349</definedName>
    <definedName name="InputSec10B">[6]Input!$K$355:$O$355</definedName>
    <definedName name="InputSec10C">[6]Input!$K$362:$O$364</definedName>
    <definedName name="InputSec10D">[6]Input!$K$370:$O$370</definedName>
    <definedName name="InputSec11">[6]Input!$M$383:$O$391</definedName>
    <definedName name="InputSec12A">[6]Input!$M$406:$M$418</definedName>
    <definedName name="InputSec12B">[6]Input!$M$424</definedName>
    <definedName name="InputSec13">[6]Input!$M$433:$O$433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UELIMBAL" localSheetId="0">#REF!</definedName>
    <definedName name="KUELIMBAL">#REF!</definedName>
    <definedName name="KUELIMCASH" localSheetId="0">#REF!</definedName>
    <definedName name="KUELIMCASH">#REF!</definedName>
    <definedName name="KUPWRGENIS" localSheetId="0">#REF!</definedName>
    <definedName name="KUPWRGENIS">#REF!</definedName>
    <definedName name="KWHCol01">[6]KWHDistDatabase!$I$5:$I$425</definedName>
    <definedName name="KWHCol02">[6]KWHDistDatabase!$J$5:$J$425</definedName>
    <definedName name="KWHCol03">[6]KWHDistDatabase!$K$5:$K$425</definedName>
    <definedName name="KWHCol04">[6]KWHDistDatabase!$L$5:$L$425</definedName>
    <definedName name="KWHCol05">[6]KWHDistDatabase!$M$5:$M$425</definedName>
    <definedName name="KWHCol06">[6]KWHDistDatabase!$N$5:$N$425</definedName>
    <definedName name="KWHCol07">[6]KWHDistDatabase!$O$5:$O$425</definedName>
    <definedName name="KWHCol08">[6]KWHDistDatabase!$P$5:$P$425</definedName>
    <definedName name="KWHCol09">[6]KWHDistDatabase!$Q$5:$Q$425</definedName>
    <definedName name="KWHCol10">[6]KWHDistDatabase!$R$5:$R$425</definedName>
    <definedName name="KWHCol11">[6]KWHDistDatabase!$S$5:$S$425</definedName>
    <definedName name="KWHCol12">[6]KWHDistDatabase!$T$5:$T$425</definedName>
    <definedName name="KWHCol13">[6]KWHDistDatabase!$U$5:$U$425</definedName>
    <definedName name="KWHCol14">[6]KWHDistDatabase!$V$5:$V$425</definedName>
    <definedName name="KWHCol15">[6]KWHDistDatabase!$W$5:$W$425</definedName>
    <definedName name="KWHCol16">[6]KWHDistDatabase!$X$5:$X$425</definedName>
    <definedName name="KWHCol17">[6]KWHDistDatabase!$Y$5:$Y$425</definedName>
    <definedName name="KWHCol18">[6]KWHDistDatabase!$Z$5:$Z$425</definedName>
    <definedName name="KWHCol19">[6]KWHDistDatabase!$AA$5:$AA$425</definedName>
    <definedName name="KWHCol20">[6]KWHDistDatabase!$AB$5:$AB$425</definedName>
    <definedName name="KWHCol21">[6]KWHDistDatabase!$AC$5:$AC$425</definedName>
    <definedName name="KWHCol22">[6]KWHDistDatabase!$AD$5:$AD$425</definedName>
    <definedName name="KWHCol23">[6]KWHDistDatabase!$AE$5:$AE$425</definedName>
    <definedName name="KWHCol24">[6]KWHDistDatabase!$AF$5:$AF$425</definedName>
    <definedName name="KWHCol25">[6]KWHDistDatabase!$AG$5:$AG$425</definedName>
    <definedName name="KWHColTmp">[6]KWHDistDatabase!$AI$5:$AI$425</definedName>
    <definedName name="L_12MonResults_Demand_Measured_Base">'[10]12MonResults'!$K$4:$K$459</definedName>
    <definedName name="L_12MonResults_RateClass">'[10]12MonResults'!$C$4:$C$459</definedName>
    <definedName name="LEC" localSheetId="0">#REF!</definedName>
    <definedName name="LEC">#REF!</definedName>
    <definedName name="LECBAL" localSheetId="0">#REF!</definedName>
    <definedName name="LECBAL">#REF!</definedName>
    <definedName name="LECCASH" localSheetId="0">#REF!</definedName>
    <definedName name="LECCASH">#REF!</definedName>
    <definedName name="LES" localSheetId="0">#REF!</definedName>
    <definedName name="LES">#REF!</definedName>
    <definedName name="LGE" localSheetId="0">#REF!</definedName>
    <definedName name="LGE">#REF!</definedName>
    <definedName name="LNGCL" localSheetId="0">#REF!</definedName>
    <definedName name="LNGCL">#REF!</definedName>
    <definedName name="Losses_by_State" localSheetId="0">#REF!</definedName>
    <definedName name="Losses_by_State">#REF!</definedName>
    <definedName name="LOUPHONECOBAL" localSheetId="0">#REF!</definedName>
    <definedName name="LOUPHONECOBAL">#REF!</definedName>
    <definedName name="LOUPHONECOCASH" localSheetId="0">#REF!</definedName>
    <definedName name="LOUPHONECOCASH">#REF!</definedName>
    <definedName name="LOUPHONECOIS" localSheetId="0">#REF!</definedName>
    <definedName name="LOUPHONECOIS">#REF!</definedName>
    <definedName name="LPI" localSheetId="0">#REF!</definedName>
    <definedName name="LPI">#REF!</definedName>
    <definedName name="MAIN" localSheetId="0">#REF!</definedName>
    <definedName name="MAIN">#REF!</definedName>
    <definedName name="MESG1" localSheetId="0">#REF!</definedName>
    <definedName name="MESG1">#REF!</definedName>
    <definedName name="MESG2" localSheetId="0">#REF!</definedName>
    <definedName name="MESG2">#REF!</definedName>
    <definedName name="MONTH_NAME" localSheetId="0">#REF!</definedName>
    <definedName name="MONTH_NAME">#REF!</definedName>
    <definedName name="MONTHCOUNT" localSheetId="0">#REF!</definedName>
    <definedName name="MONTHCOUNT">#REF!</definedName>
    <definedName name="NATURAL" localSheetId="0">#REF!</definedName>
    <definedName name="NATURAL">#REF!</definedName>
    <definedName name="NET_OP_INC" localSheetId="0">#REF!</definedName>
    <definedName name="NET_OP_INC">#REF!</definedName>
    <definedName name="Net_Revenues" localSheetId="0">#REF!</definedName>
    <definedName name="Net_Revenues">#REF!</definedName>
    <definedName name="Net_Unbilled_KWh" localSheetId="0">#REF!</definedName>
    <definedName name="Net_Unbilled_KWh">#REF!</definedName>
    <definedName name="Net_Unbilled_Revenue_Dollars" localSheetId="0">#REF!</definedName>
    <definedName name="Net_Unbilled_Revenue_Dollars">#REF!</definedName>
    <definedName name="netrev_hide_ku_01" localSheetId="0">'[19]LGE Gross Margin-Inc.Stmt'!#REF!</definedName>
    <definedName name="netrev_hide_ku_01">'[5]LGE Gross Margin-Inc.Stmt'!#REF!</definedName>
    <definedName name="netrev_hide_lge_01" localSheetId="0">'[19]LGE Gross Margin-Inc.Stmt'!#REF!</definedName>
    <definedName name="netrev_hide_lge_01">'[5]LGE Gross Margin-Inc.Stmt'!#REF!</definedName>
    <definedName name="netrev_ku_01" localSheetId="0">'[19]LGE Gross Margin-Inc.Stmt'!#REF!</definedName>
    <definedName name="netrev_ku_01">'[5]LGE Gross Margin-Inc.Stmt'!#REF!</definedName>
    <definedName name="NetRevenue_Annual_KU" localSheetId="0">'[19]LGE Gross Margin-Inc.Stmt'!#REF!</definedName>
    <definedName name="NetRevenue_Annual_KU">'[5]LGE Gross Margin-Inc.Stmt'!#REF!</definedName>
    <definedName name="NetRevenues" localSheetId="0">#REF!</definedName>
    <definedName name="NetRevenues">#REF!</definedName>
    <definedName name="NextReptgMo">[6]Input!$AE$19</definedName>
    <definedName name="NextReptgYr">[6]Input!$AE$21</definedName>
    <definedName name="Operating_Revenue_Dollars" localSheetId="0">#REF!</definedName>
    <definedName name="Operating_Revenue_Dollars">#REF!</definedName>
    <definedName name="Operating_Sales__KWh" localSheetId="0">#REF!</definedName>
    <definedName name="Operating_Sales__KWh">#REF!</definedName>
    <definedName name="PAGE" localSheetId="0">#REF!</definedName>
    <definedName name="PAGE">#REF!</definedName>
    <definedName name="PAGE10" localSheetId="0">#REF!</definedName>
    <definedName name="PAGE10">#REF!</definedName>
    <definedName name="PAGE1B" localSheetId="0">[17]d20!#REF!</definedName>
    <definedName name="PAGE1B">[3]d20!#REF!</definedName>
    <definedName name="PAGE7" localSheetId="0">#REF!</definedName>
    <definedName name="PAGE7">#REF!</definedName>
    <definedName name="page8" localSheetId="0">#REF!</definedName>
    <definedName name="page8">#REF!</definedName>
    <definedName name="PAGE9" localSheetId="0">#REF!</definedName>
    <definedName name="PAGE9">#REF!</definedName>
    <definedName name="PgFERC_449" localSheetId="0">#REF!</definedName>
    <definedName name="PgFERC_449">#REF!</definedName>
    <definedName name="Plan" localSheetId="0">#REF!</definedName>
    <definedName name="Plan">#REF!</definedName>
    <definedName name="_xlnm.Print_Area" localSheetId="2">'TODS Unit Costs (As-Filed)'!$A$1:$K$63</definedName>
    <definedName name="PRINT1" localSheetId="0">#REF!</definedName>
    <definedName name="PRINT1">#REF!</definedName>
    <definedName name="PWRGENBAL" localSheetId="0">#REF!</definedName>
    <definedName name="PWRGENBAL">#REF!</definedName>
    <definedName name="PWRGENCASH" localSheetId="0">#REF!</definedName>
    <definedName name="PWRGENCASH">#REF!</definedName>
    <definedName name="QtrbyMonth" localSheetId="0">#REF!</definedName>
    <definedName name="QtrbyMonth">#REF!</definedName>
    <definedName name="RangeRptgMo" localSheetId="0">[23]Main!$K$11</definedName>
    <definedName name="RangeRptgMo">[11]Main!$K$11</definedName>
    <definedName name="RangeRptgYr" localSheetId="0">[24]Main!$G$5</definedName>
    <definedName name="RangeRptgYr">[12]Main!$G$5</definedName>
    <definedName name="REPORT" localSheetId="0">#REF!</definedName>
    <definedName name="REPORT">#REF!</definedName>
    <definedName name="ReportTitle1" localSheetId="0">#REF!</definedName>
    <definedName name="ReportTitle1">#REF!</definedName>
    <definedName name="require_hide_ku_01" localSheetId="0">'[19]LGE Require &amp; Source'!#REF!</definedName>
    <definedName name="require_hide_ku_01">'[5]LGE Require &amp; Source'!#REF!</definedName>
    <definedName name="require_hide_lge_01" localSheetId="0">'[19]LGE Require &amp; Source'!#REF!</definedName>
    <definedName name="require_hide_lge_01">'[5]LGE Require &amp; Source'!#REF!</definedName>
    <definedName name="require_ku_01" localSheetId="0">'[19]LGE Require &amp; Source'!#REF!</definedName>
    <definedName name="require_ku_01">'[5]LGE Require &amp; Source'!#REF!</definedName>
    <definedName name="Requirements_Annual_KU" localSheetId="0">'[19]LGE Require &amp; Source'!#REF!</definedName>
    <definedName name="Requirements_Annual_KU">'[5]LGE Require &amp; Source'!#REF!</definedName>
    <definedName name="Requirements_Data" localSheetId="0">'[19]LGE Require &amp; Source'!#REF!</definedName>
    <definedName name="Requirements_Data">'[5]LGE Require &amp; Source'!#REF!</definedName>
    <definedName name="Requirements_KU" localSheetId="0">'[19]LGE Require &amp; Source'!#REF!</definedName>
    <definedName name="Requirements_KU">'[5]LGE Require &amp; Source'!#REF!</definedName>
    <definedName name="RevCol01" localSheetId="0">#REF!</definedName>
    <definedName name="RevCol01">#REF!</definedName>
    <definedName name="RevCol01A" localSheetId="0">#REF!</definedName>
    <definedName name="RevCol01A">#REF!</definedName>
    <definedName name="RevCol01B" localSheetId="0">#REF!</definedName>
    <definedName name="RevCol01B">[13]RevDatabase!#REF!</definedName>
    <definedName name="RevCol02" localSheetId="0">#REF!</definedName>
    <definedName name="RevCol02">#REF!</definedName>
    <definedName name="RevCol02A" localSheetId="0">#REF!</definedName>
    <definedName name="RevCol02A">#REF!</definedName>
    <definedName name="RevCol02B" localSheetId="0">#REF!</definedName>
    <definedName name="RevCol02B">[13]RevDatabase!#REF!</definedName>
    <definedName name="RevCol03" localSheetId="0">#REF!</definedName>
    <definedName name="RevCol03">#REF!</definedName>
    <definedName name="RevCol04" localSheetId="0">#REF!</definedName>
    <definedName name="RevCol04">#REF!</definedName>
    <definedName name="RevCol05" localSheetId="0">#REF!</definedName>
    <definedName name="RevCol05">#REF!</definedName>
    <definedName name="RevCol06" localSheetId="0">#REF!</definedName>
    <definedName name="RevCol06">#REF!</definedName>
    <definedName name="RevCol07" localSheetId="0">#REF!</definedName>
    <definedName name="RevCol07">#REF!</definedName>
    <definedName name="RevCol08" localSheetId="0">#REF!</definedName>
    <definedName name="RevCol08">#REF!</definedName>
    <definedName name="RevCol09" localSheetId="0">#REF!</definedName>
    <definedName name="RevCol09">#REF!</definedName>
    <definedName name="RevCol10" localSheetId="0">#REF!</definedName>
    <definedName name="RevCol10">#REF!</definedName>
    <definedName name="RevCol11" localSheetId="0">#REF!</definedName>
    <definedName name="RevCol11">#REF!</definedName>
    <definedName name="RevCol12" localSheetId="0">#REF!</definedName>
    <definedName name="RevCol12">#REF!</definedName>
    <definedName name="RevCol13" localSheetId="0">#REF!</definedName>
    <definedName name="RevCol13">#REF!</definedName>
    <definedName name="RevCol14" localSheetId="0">#REF!</definedName>
    <definedName name="RevCol14">#REF!</definedName>
    <definedName name="RevCol15" localSheetId="0">#REF!</definedName>
    <definedName name="RevCol15">#REF!</definedName>
    <definedName name="RevCol16" localSheetId="0">#REF!</definedName>
    <definedName name="RevCol16">#REF!</definedName>
    <definedName name="RevCol17" localSheetId="0">#REF!</definedName>
    <definedName name="RevCol17">#REF!</definedName>
    <definedName name="RevCol18" localSheetId="0">#REF!</definedName>
    <definedName name="RevCol18">#REF!</definedName>
    <definedName name="RevCol19" localSheetId="0">#REF!</definedName>
    <definedName name="RevCol19">#REF!</definedName>
    <definedName name="RevCol20" localSheetId="0">#REF!</definedName>
    <definedName name="RevCol20">#REF!</definedName>
    <definedName name="RevCol21" localSheetId="0">#REF!</definedName>
    <definedName name="RevCol21">#REF!</definedName>
    <definedName name="RevCol22" localSheetId="0">#REF!</definedName>
    <definedName name="RevCol22">#REF!</definedName>
    <definedName name="RevCol23" localSheetId="0">#REF!</definedName>
    <definedName name="RevCol23">#REF!</definedName>
    <definedName name="RevCol24" localSheetId="0">#REF!</definedName>
    <definedName name="RevCol24">#REF!</definedName>
    <definedName name="RevCol25" localSheetId="0">#REF!</definedName>
    <definedName name="RevCol25">#REF!</definedName>
    <definedName name="RevCol26" localSheetId="0">#REF!</definedName>
    <definedName name="RevCol26">#REF!</definedName>
    <definedName name="RevCol27" localSheetId="0">#REF!</definedName>
    <definedName name="RevCol27">#REF!</definedName>
    <definedName name="RevCol28" localSheetId="0">#REF!</definedName>
    <definedName name="RevCol28">#REF!</definedName>
    <definedName name="RevCol29" localSheetId="0">#REF!</definedName>
    <definedName name="RevCol29">#REF!</definedName>
    <definedName name="RevCol30" localSheetId="0">#REF!</definedName>
    <definedName name="RevCol30">#REF!</definedName>
    <definedName name="RevCol31" localSheetId="0">#REF!</definedName>
    <definedName name="RevCol31">#REF!</definedName>
    <definedName name="RevCol32" localSheetId="0">#REF!</definedName>
    <definedName name="RevCol32">#REF!</definedName>
    <definedName name="RevCol33" localSheetId="0">#REF!</definedName>
    <definedName name="RevCol33">#REF!</definedName>
    <definedName name="RevCol34" localSheetId="0">#REF!</definedName>
    <definedName name="RevCol34">#REF!</definedName>
    <definedName name="RevCol35" localSheetId="0">#REF!</definedName>
    <definedName name="RevCol35">#REF!</definedName>
    <definedName name="RevCol36" localSheetId="0">#REF!</definedName>
    <definedName name="RevCol36">#REF!</definedName>
    <definedName name="RevCol37" localSheetId="0">#REF!</definedName>
    <definedName name="RevCol37">#REF!</definedName>
    <definedName name="RevColTmp" localSheetId="0">#REF!</definedName>
    <definedName name="RevColTmp">[13]RevDatabase!#REF!</definedName>
    <definedName name="RevColTmpA" localSheetId="0">#REF!</definedName>
    <definedName name="RevColTmpA">[13]RevDatabase!#REF!</definedName>
    <definedName name="RevColTmpB" localSheetId="0">#REF!</definedName>
    <definedName name="RevColTmpB">[13]RevDatabase!#REF!</definedName>
    <definedName name="revenues_hide_ku_01" localSheetId="0">'[19]KU Other Electric Revenues'!#REF!</definedName>
    <definedName name="revenues_hide_ku_01">'[5]KU Other Electric Revenues'!#REF!</definedName>
    <definedName name="revenues_ku_01" localSheetId="0">'[19]KU Other Electric Revenues'!#REF!</definedName>
    <definedName name="revenues_ku_01">'[5]KU Other Electric Revenues'!#REF!</definedName>
    <definedName name="RowDetails1" localSheetId="0">#REF!</definedName>
    <definedName name="RowDetails1">#REF!</definedName>
    <definedName name="RPTCOL" localSheetId="0">#REF!</definedName>
    <definedName name="RPTCOL">#REF!</definedName>
    <definedName name="RPTROW" localSheetId="0">#REF!</definedName>
    <definedName name="RPTROW">#REF!</definedName>
    <definedName name="Sales" localSheetId="0">'[19]LGE Sales'!#REF!</definedName>
    <definedName name="Sales">'[5]LGE Sales'!#REF!</definedName>
    <definedName name="sales_hide_ku_01" localSheetId="0">'[19]LGE Sales'!#REF!</definedName>
    <definedName name="sales_hide_ku_01">'[5]LGE Sales'!#REF!</definedName>
    <definedName name="sales_ku_01" localSheetId="0">'[19]LGE Sales'!#REF!</definedName>
    <definedName name="sales_ku_01">'[5]LGE Sales'!#REF!</definedName>
    <definedName name="sales_title_ku" localSheetId="0">'[19]LGE Sales'!#REF!</definedName>
    <definedName name="sales_title_ku">'[5]LGE Sales'!#REF!</definedName>
    <definedName name="SCHEDZ" localSheetId="0">#REF!</definedName>
    <definedName name="SCHEDZ">#REF!</definedName>
    <definedName name="shoot" localSheetId="0">#REF!</definedName>
    <definedName name="shoot">#REF!</definedName>
    <definedName name="START" localSheetId="0">#REF!</definedName>
    <definedName name="START">#REF!</definedName>
    <definedName name="START2" localSheetId="0">#REF!</definedName>
    <definedName name="START2">#REF!</definedName>
    <definedName name="START3" localSheetId="0">#REF!</definedName>
    <definedName name="START3">#REF!</definedName>
    <definedName name="Support" localSheetId="0">#REF!</definedName>
    <definedName name="Support">#REF!</definedName>
    <definedName name="SUPPORT5" localSheetId="0">#REF!</definedName>
    <definedName name="SUPPORT5">#REF!</definedName>
    <definedName name="SUPPORT6" localSheetId="0">#REF!</definedName>
    <definedName name="SUPPORT6">#REF!</definedName>
    <definedName name="TAX_RATE" localSheetId="0">'[21]#REF'!#REF!</definedName>
    <definedName name="TAX_RATE">'[8]#REF'!#REF!</definedName>
    <definedName name="TempReptgMo">[6]Input!$AG$19</definedName>
    <definedName name="TempReptgYr">[6]Input!$AG$21</definedName>
    <definedName name="TenyrNIAC" localSheetId="0">#REF!</definedName>
    <definedName name="TenyrNIAC">#REF!</definedName>
    <definedName name="TenyrRev" localSheetId="0">#REF!</definedName>
    <definedName name="TenyrRev">#REF!</definedName>
    <definedName name="test" localSheetId="0">'TODS Bill Comparison'!test</definedName>
    <definedName name="test">[0]!test</definedName>
    <definedName name="Title" localSheetId="0">#REF!</definedName>
    <definedName name="Title">#REF!</definedName>
    <definedName name="Title_Choice" localSheetId="0">#REF!</definedName>
    <definedName name="Title_Choice">#REF!</definedName>
    <definedName name="Titles" localSheetId="0">#REF!</definedName>
    <definedName name="Titles">#REF!</definedName>
    <definedName name="Titles_KU" localSheetId="0">#REF!</definedName>
    <definedName name="Titles_KU">#REF!</definedName>
    <definedName name="ttt" localSheetId="0">#REF!</definedName>
    <definedName name="ttt">#REF!</definedName>
    <definedName name="UpdateDate">[6]Input!$M$12</definedName>
    <definedName name="UpdateTime">[6]Input!$O$12</definedName>
    <definedName name="Variance" localSheetId="0">#REF!</definedName>
    <definedName name="Variance">#REF!</definedName>
    <definedName name="VIEW1" localSheetId="0">#REF!</definedName>
    <definedName name="VIEW1">#REF!</definedName>
    <definedName name="vol_rev_annual_ku" localSheetId="0">'[19]LGE Retail Margin'!#REF!</definedName>
    <definedName name="vol_rev_annual_ku">'[5]LGE Retail Margin'!#REF!</definedName>
    <definedName name="vol_rev_hide_ku_monthly" localSheetId="0">'[19]LGE Retail Margin'!#REF!</definedName>
    <definedName name="vol_rev_hide_ku_monthly">'[5]LGE Retail Margin'!#REF!</definedName>
    <definedName name="vol_rev_hide_lge_01" localSheetId="0">'[19]LGE Retail Margin'!#REF!</definedName>
    <definedName name="vol_rev_hide_lge_01">'[5]LGE Retail Margin'!#REF!</definedName>
    <definedName name="vol_rev_ku_monthly" localSheetId="0">'[19]LGE Retail Margin'!#REF!</definedName>
    <definedName name="vol_rev_ku_monthly">'[5]LGE Retail Margin'!#REF!</definedName>
    <definedName name="volrev_data">'[5]LGE Retail Margin'!#REF!</definedName>
    <definedName name="YTD" localSheetId="0">#REF!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F11" i="4" s="1"/>
  <c r="E14" i="4"/>
  <c r="E8" i="4"/>
  <c r="B11" i="4"/>
  <c r="C11" i="4" s="1"/>
  <c r="B14" i="4"/>
  <c r="C14" i="4" s="1"/>
  <c r="B8" i="4"/>
  <c r="H37" i="4"/>
  <c r="H43" i="4" s="1"/>
  <c r="H44" i="4" s="1"/>
  <c r="G37" i="4"/>
  <c r="G43" i="4" s="1"/>
  <c r="G44" i="4" s="1"/>
  <c r="F37" i="4"/>
  <c r="F43" i="4" s="1"/>
  <c r="F44" i="4" s="1"/>
  <c r="E37" i="4"/>
  <c r="E43" i="4" s="1"/>
  <c r="E44" i="4" s="1"/>
  <c r="D37" i="4"/>
  <c r="D43" i="4" s="1"/>
  <c r="D44" i="4" s="1"/>
  <c r="C37" i="4"/>
  <c r="C43" i="4" s="1"/>
  <c r="C44" i="4" s="1"/>
  <c r="B37" i="4"/>
  <c r="B43" i="4" s="1"/>
  <c r="J36" i="4"/>
  <c r="J35" i="4"/>
  <c r="J34" i="4"/>
  <c r="J33" i="4"/>
  <c r="J32" i="4"/>
  <c r="J31" i="4"/>
  <c r="J38" i="4" s="1"/>
  <c r="C24" i="4" s="1"/>
  <c r="J30" i="4"/>
  <c r="D24" i="4"/>
  <c r="F14" i="4"/>
  <c r="I34" i="3"/>
  <c r="I36" i="3" s="1"/>
  <c r="I41" i="3" s="1"/>
  <c r="I49" i="3" s="1"/>
  <c r="K24" i="3"/>
  <c r="K25" i="3" s="1"/>
  <c r="E16" i="4" s="1"/>
  <c r="K21" i="3"/>
  <c r="K22" i="3" s="1"/>
  <c r="E13" i="4" s="1"/>
  <c r="K18" i="3"/>
  <c r="K19" i="3" s="1"/>
  <c r="E10" i="4" s="1"/>
  <c r="G10" i="4" s="1"/>
  <c r="F24" i="3"/>
  <c r="F25" i="3" s="1"/>
  <c r="B16" i="4" s="1"/>
  <c r="F21" i="3"/>
  <c r="F22" i="3" s="1"/>
  <c r="B13" i="4" s="1"/>
  <c r="F18" i="3"/>
  <c r="F19" i="3" s="1"/>
  <c r="B10" i="4" s="1"/>
  <c r="D59" i="2"/>
  <c r="D58" i="2"/>
  <c r="D57" i="2"/>
  <c r="D60" i="2" s="1"/>
  <c r="D25" i="3"/>
  <c r="D24" i="3"/>
  <c r="D22" i="3"/>
  <c r="D21" i="3"/>
  <c r="D19" i="3"/>
  <c r="D18" i="3"/>
  <c r="J51" i="2"/>
  <c r="I51" i="2"/>
  <c r="H51" i="2"/>
  <c r="F51" i="2"/>
  <c r="C49" i="2"/>
  <c r="J46" i="2"/>
  <c r="J47" i="2" s="1"/>
  <c r="F46" i="2"/>
  <c r="D46" i="2"/>
  <c r="D45" i="2"/>
  <c r="G45" i="2" s="1"/>
  <c r="D44" i="2"/>
  <c r="F44" i="2" s="1"/>
  <c r="D43" i="2"/>
  <c r="D47" i="2" s="1"/>
  <c r="D39" i="2"/>
  <c r="K37" i="2"/>
  <c r="L37" i="2" s="1"/>
  <c r="E37" i="2"/>
  <c r="H36" i="2"/>
  <c r="D36" i="2"/>
  <c r="H35" i="2"/>
  <c r="H39" i="2" s="1"/>
  <c r="K34" i="2"/>
  <c r="L34" i="2" s="1"/>
  <c r="G34" i="2"/>
  <c r="F33" i="2"/>
  <c r="K33" i="2" s="1"/>
  <c r="L33" i="2" s="1"/>
  <c r="K32" i="2"/>
  <c r="L32" i="2" s="1"/>
  <c r="E32" i="2"/>
  <c r="D31" i="2"/>
  <c r="E31" i="2" s="1"/>
  <c r="I30" i="2"/>
  <c r="H30" i="2"/>
  <c r="G30" i="2"/>
  <c r="F30" i="2"/>
  <c r="K30" i="2" s="1"/>
  <c r="L30" i="2" s="1"/>
  <c r="E30" i="2"/>
  <c r="D30" i="2"/>
  <c r="I29" i="2"/>
  <c r="H29" i="2"/>
  <c r="G29" i="2"/>
  <c r="E29" i="2"/>
  <c r="K29" i="2" s="1"/>
  <c r="L29" i="2" s="1"/>
  <c r="D29" i="2"/>
  <c r="J28" i="2"/>
  <c r="I28" i="2"/>
  <c r="H28" i="2"/>
  <c r="G28" i="2"/>
  <c r="F28" i="2"/>
  <c r="E28" i="2"/>
  <c r="K28" i="2" s="1"/>
  <c r="L28" i="2" s="1"/>
  <c r="D28" i="2"/>
  <c r="D26" i="2"/>
  <c r="I22" i="2"/>
  <c r="D22" i="2"/>
  <c r="D18" i="2"/>
  <c r="E18" i="2" s="1"/>
  <c r="D16" i="2"/>
  <c r="K14" i="2"/>
  <c r="J31" i="2" s="1"/>
  <c r="J14" i="2"/>
  <c r="J15" i="2" s="1"/>
  <c r="J16" i="2" s="1"/>
  <c r="I14" i="2"/>
  <c r="H14" i="2"/>
  <c r="H22" i="2" s="1"/>
  <c r="G14" i="2"/>
  <c r="G36" i="2" s="1"/>
  <c r="F14" i="2"/>
  <c r="F15" i="2" s="1"/>
  <c r="E14" i="2"/>
  <c r="E46" i="2" s="1"/>
  <c r="D14" i="2"/>
  <c r="B12" i="4" l="1"/>
  <c r="L18" i="3"/>
  <c r="B15" i="4"/>
  <c r="E15" i="4"/>
  <c r="E12" i="4"/>
  <c r="B9" i="4"/>
  <c r="D9" i="4" s="1"/>
  <c r="D10" i="4"/>
  <c r="E9" i="4"/>
  <c r="G9" i="4" s="1"/>
  <c r="C8" i="4"/>
  <c r="C17" i="4" s="1"/>
  <c r="G15" i="4"/>
  <c r="B44" i="4"/>
  <c r="J43" i="4"/>
  <c r="J45" i="4" s="1"/>
  <c r="F8" i="4"/>
  <c r="F17" i="4" s="1"/>
  <c r="D25" i="4"/>
  <c r="D26" i="4"/>
  <c r="G16" i="4" s="1"/>
  <c r="L24" i="3"/>
  <c r="L25" i="3" s="1"/>
  <c r="L21" i="3"/>
  <c r="L22" i="3" s="1"/>
  <c r="L19" i="3"/>
  <c r="G24" i="3"/>
  <c r="G25" i="3" s="1"/>
  <c r="G21" i="3"/>
  <c r="G22" i="3" s="1"/>
  <c r="D62" i="2"/>
  <c r="D63" i="2" s="1"/>
  <c r="G18" i="3"/>
  <c r="G39" i="2"/>
  <c r="K44" i="2"/>
  <c r="L44" i="2" s="1"/>
  <c r="F47" i="2"/>
  <c r="F18" i="2"/>
  <c r="K45" i="2"/>
  <c r="L45" i="2" s="1"/>
  <c r="L14" i="2"/>
  <c r="J22" i="2"/>
  <c r="G31" i="2"/>
  <c r="I35" i="2"/>
  <c r="I36" i="2"/>
  <c r="G46" i="2"/>
  <c r="K46" i="2" s="1"/>
  <c r="L46" i="2" s="1"/>
  <c r="E15" i="2"/>
  <c r="D20" i="2"/>
  <c r="D24" i="2" s="1"/>
  <c r="D41" i="2" s="1"/>
  <c r="D49" i="2" s="1"/>
  <c r="H31" i="2"/>
  <c r="J36" i="2"/>
  <c r="J39" i="2" s="1"/>
  <c r="F39" i="2"/>
  <c r="H46" i="2"/>
  <c r="H47" i="2" s="1"/>
  <c r="I31" i="2"/>
  <c r="E43" i="2"/>
  <c r="I46" i="2"/>
  <c r="I47" i="2" s="1"/>
  <c r="F16" i="2"/>
  <c r="H15" i="2"/>
  <c r="H16" i="2" s="1"/>
  <c r="F22" i="2"/>
  <c r="E36" i="2"/>
  <c r="K36" i="2" s="1"/>
  <c r="L36" i="2" s="1"/>
  <c r="F31" i="2"/>
  <c r="K31" i="2" s="1"/>
  <c r="L31" i="2" s="1"/>
  <c r="E16" i="2"/>
  <c r="E20" i="2" s="1"/>
  <c r="E22" i="2"/>
  <c r="I15" i="2"/>
  <c r="I16" i="2" s="1"/>
  <c r="G22" i="2"/>
  <c r="F36" i="2"/>
  <c r="G15" i="2"/>
  <c r="G16" i="2" s="1"/>
  <c r="L34" i="3" l="1"/>
  <c r="L36" i="3" s="1"/>
  <c r="L41" i="3" s="1"/>
  <c r="L49" i="3" s="1"/>
  <c r="G19" i="3"/>
  <c r="G34" i="3" s="1"/>
  <c r="G36" i="3" s="1"/>
  <c r="G41" i="3" s="1"/>
  <c r="G49" i="3" s="1"/>
  <c r="D12" i="4"/>
  <c r="D13" i="4"/>
  <c r="G12" i="4"/>
  <c r="G13" i="4"/>
  <c r="D16" i="4"/>
  <c r="D15" i="4"/>
  <c r="E24" i="2"/>
  <c r="K43" i="2"/>
  <c r="L43" i="2" s="1"/>
  <c r="E47" i="2"/>
  <c r="K47" i="2" s="1"/>
  <c r="L47" i="2" s="1"/>
  <c r="K15" i="2"/>
  <c r="G47" i="2"/>
  <c r="K22" i="2"/>
  <c r="L22" i="2" s="1"/>
  <c r="G18" i="2"/>
  <c r="F20" i="2"/>
  <c r="F24" i="2" s="1"/>
  <c r="I39" i="2"/>
  <c r="E39" i="2"/>
  <c r="K39" i="2" s="1"/>
  <c r="L39" i="2" s="1"/>
  <c r="K35" i="2"/>
  <c r="L35" i="2" s="1"/>
  <c r="L51" i="3" l="1"/>
  <c r="L52" i="3" s="1"/>
  <c r="G17" i="4"/>
  <c r="G18" i="4" s="1"/>
  <c r="G19" i="4" s="1"/>
  <c r="D17" i="4"/>
  <c r="D18" i="4" s="1"/>
  <c r="D19" i="4" s="1"/>
  <c r="L15" i="2"/>
  <c r="K16" i="2"/>
  <c r="L16" i="2" s="1"/>
  <c r="H18" i="2"/>
  <c r="G20" i="2"/>
  <c r="G24" i="2" s="1"/>
  <c r="H20" i="2" l="1"/>
  <c r="H24" i="2" s="1"/>
  <c r="I18" i="2"/>
  <c r="I20" i="2" l="1"/>
  <c r="J18" i="2"/>
  <c r="J20" i="2" s="1"/>
  <c r="J24" i="2" s="1"/>
  <c r="I24" i="2" l="1"/>
  <c r="K20" i="2"/>
  <c r="L20" i="2" s="1"/>
  <c r="K24" i="2" l="1"/>
  <c r="L24" i="2" l="1"/>
  <c r="E26" i="2"/>
  <c r="F26" i="2"/>
  <c r="F41" i="2" s="1"/>
  <c r="F49" i="2" s="1"/>
  <c r="F53" i="2" s="1"/>
  <c r="K57" i="2" s="1"/>
  <c r="G26" i="2"/>
  <c r="G41" i="2" s="1"/>
  <c r="G49" i="2" s="1"/>
  <c r="G53" i="2" s="1"/>
  <c r="H26" i="2"/>
  <c r="H41" i="2" s="1"/>
  <c r="H49" i="2" s="1"/>
  <c r="H53" i="2" s="1"/>
  <c r="J26" i="2"/>
  <c r="J41" i="2" s="1"/>
  <c r="J49" i="2" s="1"/>
  <c r="J53" i="2" s="1"/>
  <c r="I26" i="2"/>
  <c r="I41" i="2" s="1"/>
  <c r="I49" i="2" s="1"/>
  <c r="I53" i="2" s="1"/>
  <c r="K55" i="2" l="1"/>
  <c r="K53" i="2"/>
  <c r="K26" i="2"/>
  <c r="L26" i="2" s="1"/>
  <c r="E41" i="2"/>
  <c r="K41" i="2" l="1"/>
  <c r="L41" i="2" s="1"/>
  <c r="E49" i="2"/>
  <c r="E53" i="2" l="1"/>
  <c r="K56" i="2" s="1"/>
  <c r="K49" i="2"/>
  <c r="L49" i="2" s="1"/>
</calcChain>
</file>

<file path=xl/sharedStrings.xml><?xml version="1.0" encoding="utf-8"?>
<sst xmlns="http://schemas.openxmlformats.org/spreadsheetml/2006/main" count="259" uniqueCount="172">
  <si>
    <t>SCHEDULE M-2.3-E</t>
  </si>
  <si>
    <t>Page 8 Of 26</t>
  </si>
  <si>
    <t>WITNESS:   W. S. SEELYE</t>
  </si>
  <si>
    <t>Current Rates</t>
  </si>
  <si>
    <t>Reflecting Elimination of ECR Projects</t>
  </si>
  <si>
    <t xml:space="preserve">Calculated </t>
  </si>
  <si>
    <t>Customer Days</t>
  </si>
  <si>
    <t>Demand</t>
  </si>
  <si>
    <t>Total</t>
  </si>
  <si>
    <t xml:space="preserve">Unit </t>
  </si>
  <si>
    <t xml:space="preserve">Revenue at </t>
  </si>
  <si>
    <t>Calculated Revenue</t>
  </si>
  <si>
    <t>Proposed</t>
  </si>
  <si>
    <t>kVA</t>
  </si>
  <si>
    <t>kWh</t>
  </si>
  <si>
    <t>Charges</t>
  </si>
  <si>
    <t>After ECR Project Elim</t>
  </si>
  <si>
    <t>Rates</t>
  </si>
  <si>
    <t>Proposed Rates</t>
  </si>
  <si>
    <t>TIME OF DAY SECONDARY SERVICE RATE TODS</t>
  </si>
  <si>
    <t>Basic Service Charge, Daily</t>
  </si>
  <si>
    <t>Energy Charge</t>
  </si>
  <si>
    <t>Demand kVA Base</t>
  </si>
  <si>
    <t>Demand kVA Intermediate</t>
  </si>
  <si>
    <t>Demand kVA Peak</t>
  </si>
  <si>
    <t>Redundant Capacity Rider</t>
  </si>
  <si>
    <t>Solar Energy Credit (Total Base Energy Charge)</t>
  </si>
  <si>
    <t>Solar Energy Credit (SQF Charge)</t>
  </si>
  <si>
    <t>Economic Development Rider - Base</t>
  </si>
  <si>
    <t>Economic Development Rider - Intermediate</t>
  </si>
  <si>
    <t>Economic Development Rider - Peak</t>
  </si>
  <si>
    <t>Total Calculated at Base Rates</t>
  </si>
  <si>
    <t>Correction Factor</t>
  </si>
  <si>
    <t>Total After Application of Correction Factor</t>
  </si>
  <si>
    <t>Adjustment to Reflect Removal of Base ECR Revenue</t>
  </si>
  <si>
    <t>Adjustment to Reflect ECR Project Elimination</t>
  </si>
  <si>
    <t>Total Base Revenues Net of ECR</t>
  </si>
  <si>
    <t>FAC Mechanism Revenue</t>
  </si>
  <si>
    <t>DSM Mechanism Revenue</t>
  </si>
  <si>
    <t>ECR Mechanism Revenue</t>
  </si>
  <si>
    <t>OSS Mechanism Revenue</t>
  </si>
  <si>
    <t>ECR Base Revenue</t>
  </si>
  <si>
    <t>Total Revenues</t>
  </si>
  <si>
    <t>Proposed Change</t>
  </si>
  <si>
    <t>Percentage Change</t>
  </si>
  <si>
    <t>DATA:  ____ BASE PERIOD  __X__  FORECAST PERIOD</t>
  </si>
  <si>
    <t>TYPE OF FILING: __X__ ORIGINAL  _____ UPDATED  _____ REVISED</t>
  </si>
  <si>
    <t>WORK PAPER REFERENCE NO(S):</t>
  </si>
  <si>
    <t>Louisville Gas and Electric Company</t>
  </si>
  <si>
    <t>Unit Cost of Service Based on the Cost of Service Study</t>
  </si>
  <si>
    <t>For the 12 Months Ended June 30, 2022</t>
  </si>
  <si>
    <t>Rate TOD Secondary</t>
  </si>
  <si>
    <t>Production</t>
  </si>
  <si>
    <t>Transmission</t>
  </si>
  <si>
    <t>Distribution</t>
  </si>
  <si>
    <t>Customer Service Expenses</t>
  </si>
  <si>
    <t>Description</t>
  </si>
  <si>
    <t>Reference</t>
  </si>
  <si>
    <t>Amount</t>
  </si>
  <si>
    <t>Demand-Related</t>
  </si>
  <si>
    <t>Energy-Related</t>
  </si>
  <si>
    <t>Customer-Related</t>
  </si>
  <si>
    <t>Check</t>
  </si>
  <si>
    <t>(1)</t>
  </si>
  <si>
    <t>Rate Base</t>
  </si>
  <si>
    <t>(2)</t>
  </si>
  <si>
    <t>Rate Base Adjustments</t>
  </si>
  <si>
    <t>(3)</t>
  </si>
  <si>
    <t>Rate Base as Adjusted</t>
  </si>
  <si>
    <t>(4)</t>
  </si>
  <si>
    <t>Rate of Return</t>
  </si>
  <si>
    <t>(5)</t>
  </si>
  <si>
    <t>Return</t>
  </si>
  <si>
    <t>(6)</t>
  </si>
  <si>
    <t>Interest Expenses</t>
  </si>
  <si>
    <t>(7)</t>
  </si>
  <si>
    <t>Net Income</t>
  </si>
  <si>
    <t>(8)</t>
  </si>
  <si>
    <t>Income Taxes</t>
  </si>
  <si>
    <t>(9)</t>
  </si>
  <si>
    <t>Operation and Maintenance Expenses</t>
  </si>
  <si>
    <t>(10)</t>
  </si>
  <si>
    <t>Depreciation Expenses</t>
  </si>
  <si>
    <t>(11)</t>
  </si>
  <si>
    <t>Other Taxes</t>
  </si>
  <si>
    <t>(12)</t>
  </si>
  <si>
    <t>Curtailable Service Rider</t>
  </si>
  <si>
    <t>(13)</t>
  </si>
  <si>
    <t>Expense Adjustments - Prod. Demand</t>
  </si>
  <si>
    <t>(14)</t>
  </si>
  <si>
    <t>Expense Adjustments - Energy</t>
  </si>
  <si>
    <t>(15)</t>
  </si>
  <si>
    <t>Expense Adjustments - Trans. Demand</t>
  </si>
  <si>
    <t>(16)</t>
  </si>
  <si>
    <t>Expense Adjustments - Distribution</t>
  </si>
  <si>
    <t>(17)</t>
  </si>
  <si>
    <t>Expense Adjustments - Other</t>
  </si>
  <si>
    <t>(18)</t>
  </si>
  <si>
    <t>Revenue Adjustments - Prod Demand</t>
  </si>
  <si>
    <t>(19)</t>
  </si>
  <si>
    <t>Proforma Adjustments - Total</t>
  </si>
  <si>
    <t>(20)</t>
  </si>
  <si>
    <t>Total Cost of Service</t>
  </si>
  <si>
    <t>(21)</t>
  </si>
  <si>
    <t>Less: Misc Revenue - Prod Demand</t>
  </si>
  <si>
    <t>(22)</t>
  </si>
  <si>
    <t>Less: Misc Revenue - Energy</t>
  </si>
  <si>
    <t>(23)</t>
  </si>
  <si>
    <t>Less: Misc Revenue - Transmission</t>
  </si>
  <si>
    <t>(24)</t>
  </si>
  <si>
    <t>Less: Misc Revenue - Other</t>
  </si>
  <si>
    <t>(25)</t>
  </si>
  <si>
    <t>Less: Misc Revenue - Total</t>
  </si>
  <si>
    <t>(26)</t>
  </si>
  <si>
    <t>Net Cost of Service</t>
  </si>
  <si>
    <t>(27)</t>
  </si>
  <si>
    <t>Billing Units</t>
  </si>
  <si>
    <t>(28)</t>
  </si>
  <si>
    <t>Unit Costs</t>
  </si>
  <si>
    <t>Customer Cost</t>
  </si>
  <si>
    <t>Demand Cost</t>
  </si>
  <si>
    <t>Energy Cost</t>
  </si>
  <si>
    <t>Base delivery charge</t>
  </si>
  <si>
    <t>Intermediate delivery charge</t>
  </si>
  <si>
    <t>Peak delivery charge</t>
  </si>
  <si>
    <t>TODS Demand Unit Cost Breakout</t>
  </si>
  <si>
    <t>Production Demand-Related Costs</t>
  </si>
  <si>
    <t>Transmission Demand-Related Costs</t>
  </si>
  <si>
    <t>Distribution Demand-Related Costs</t>
  </si>
  <si>
    <t>Total Demand-Related Costs</t>
  </si>
  <si>
    <t>Ratio of Distribution to Total Demand-Related Costs</t>
  </si>
  <si>
    <t>Ratio of Production and Transmission to Total Demand-Related Costs</t>
  </si>
  <si>
    <t>Rate</t>
  </si>
  <si>
    <t>Demand Revenues
(Aggregate Demand)</t>
  </si>
  <si>
    <t>Total Monthly Demand Revenues</t>
  </si>
  <si>
    <t>Monthly Difference</t>
  </si>
  <si>
    <t>Annual Difference</t>
  </si>
  <si>
    <t>Hypothetical Multi-Site Customer Profile</t>
  </si>
  <si>
    <t>Sum of Monthly Billing Demands (kW)</t>
  </si>
  <si>
    <t>Conjunctive Monthly Demand (kW)</t>
  </si>
  <si>
    <t>Avg Monthly Peak Demand</t>
  </si>
  <si>
    <t>Avg Monthly Intermediate Demand</t>
  </si>
  <si>
    <t>Avg Monthly Base Demand</t>
  </si>
  <si>
    <t>Hypothetical Multi-Site Customer Peak Demand (kW)</t>
  </si>
  <si>
    <t>Hour 13</t>
  </si>
  <si>
    <t>Hour 14</t>
  </si>
  <si>
    <t>Hour 15</t>
  </si>
  <si>
    <t>Hour 16</t>
  </si>
  <si>
    <t>Hour 17</t>
  </si>
  <si>
    <t>Hour 18</t>
  </si>
  <si>
    <t>Hour 19</t>
  </si>
  <si>
    <t>Billing Demand</t>
  </si>
  <si>
    <t>Facility 1</t>
  </si>
  <si>
    <t>Facility 2</t>
  </si>
  <si>
    <t>Facility 3</t>
  </si>
  <si>
    <t>Facility 4</t>
  </si>
  <si>
    <t>Facility 5</t>
  </si>
  <si>
    <t>Facility 6</t>
  </si>
  <si>
    <t>Facility 7</t>
  </si>
  <si>
    <t>Multi-Site Aggregate Demand</t>
  </si>
  <si>
    <t>Maximum Load Demand</t>
  </si>
  <si>
    <t>Hypothetical Large Customer Peak Demand (kW)</t>
  </si>
  <si>
    <t xml:space="preserve">Hypothetical Multi-Site Customer Bill Comparison </t>
  </si>
  <si>
    <t>At LG&amp;E Current and Proposed TODS Rates</t>
  </si>
  <si>
    <t>Based on LG&amp;E Proposed Cost of Service Study</t>
  </si>
  <si>
    <t>Peak production and transmission demand charge</t>
  </si>
  <si>
    <t>Intermediate production and transmission demand charge</t>
  </si>
  <si>
    <t>Base production and transmission demand charge</t>
  </si>
  <si>
    <t>Demand Revenues
(Maximum Demand)</t>
  </si>
  <si>
    <t>At LG&amp;E Proposed Rates</t>
  </si>
  <si>
    <t>At LG&amp;E Current Rates</t>
  </si>
  <si>
    <t xml:space="preserve">Separate Delivery and Production and Transmission Demand Charges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</si>
</sst>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-yy;@"/>
    <numFmt numFmtId="166" formatCode="General_)"/>
    <numFmt numFmtId="167" formatCode="_(* #,##0_);_(* \(#,##0\);_(* &quot;-&quot;??_);_(@_)"/>
    <numFmt numFmtId="168" formatCode="_(* #,##0_);_(* \(#,##0\);_(* &quot;0&quot;_);_(@_)"/>
    <numFmt numFmtId="169" formatCode="_(&quot;$&quot;* #,##0.00_);_(&quot;$&quot;* \(#,##0.00\);_(&quot;$&quot;* &quot;0&quot;_);_(@_)"/>
    <numFmt numFmtId="170" formatCode="_(&quot;$&quot;* #,##0_);_(&quot;$&quot;* \(#,##0\);_(&quot;$&quot;* &quot;0&quot;_);_(@_)"/>
    <numFmt numFmtId="171" formatCode="_(&quot;$&quot;* #,##0.00000_);_(&quot;$&quot;* \(#,##0.00000\);_(&quot;$&quot;* &quot;0&quot;_);_(@_)"/>
    <numFmt numFmtId="172" formatCode="_(&quot;$&quot;* #,##0.00000_);_(&quot;$&quot;* \(#,##0.00000\);_(&quot;$&quot;* &quot;-&quot;??_);_(@_)"/>
    <numFmt numFmtId="173" formatCode="_(* #,##0.0000_);_(* \(#,##0.0000\);_(* &quot;-&quot;_);_(@_)"/>
    <numFmt numFmtId="174" formatCode="0.000000"/>
    <numFmt numFmtId="175" formatCode="_(&quot;$&quot;* #,##0.000000_);_(&quot;$&quot;* \(#,##0.000000\);_(&quot;$&quot;* &quot;-&quot;??_);_(@_)"/>
    <numFmt numFmtId="176" formatCode="_(* #,##0.00000_);_(* \(#,##0.00000\);_(* &quot;-&quot;??_);_(@_)"/>
    <numFmt numFmtId="177" formatCode="_(* #,##0.0000_);_(* \(#,##0.00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 val="doubleAccounting"/>
      <sz val="10"/>
      <color theme="1"/>
      <name val="Calibri"/>
      <family val="2"/>
      <scheme val="minor"/>
    </font>
    <font>
      <sz val="11"/>
      <name val="Times New Roman"/>
    </font>
    <font>
      <b/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Times New Roman"/>
      <family val="1"/>
    </font>
    <font>
      <sz val="11"/>
      <color theme="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/>
    <xf numFmtId="165" fontId="5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/>
    <xf numFmtId="9" fontId="4" fillId="0" borderId="0" applyFont="0" applyFill="0" applyBorder="0" applyAlignment="0" applyProtection="0"/>
    <xf numFmtId="0" fontId="1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09">
    <xf numFmtId="0" fontId="0" fillId="0" borderId="0" xfId="0"/>
    <xf numFmtId="43" fontId="2" fillId="0" borderId="0" xfId="1" applyFont="1" applyBorder="1" applyAlignment="1">
      <alignment horizontal="left"/>
    </xf>
    <xf numFmtId="0" fontId="3" fillId="0" borderId="0" xfId="0" applyFont="1"/>
    <xf numFmtId="164" fontId="3" fillId="0" borderId="0" xfId="2" applyNumberFormat="1" applyFont="1" applyFill="1" applyBorder="1"/>
    <xf numFmtId="41" fontId="2" fillId="0" borderId="0" xfId="4" quotePrefix="1" applyFont="1" applyAlignment="1">
      <alignment horizontal="right"/>
    </xf>
    <xf numFmtId="41" fontId="2" fillId="0" borderId="0" xfId="4" applyFont="1" applyAlignment="1">
      <alignment horizontal="left"/>
    </xf>
    <xf numFmtId="41" fontId="2" fillId="0" borderId="0" xfId="4" applyFont="1" applyAlignment="1">
      <alignment horizontal="right"/>
    </xf>
    <xf numFmtId="41" fontId="3" fillId="0" borderId="0" xfId="4" applyFont="1" applyAlignment="1">
      <alignment horizontal="left"/>
    </xf>
    <xf numFmtId="166" fontId="3" fillId="0" borderId="0" xfId="5" applyNumberFormat="1" applyFont="1" applyAlignment="1">
      <alignment horizontal="right"/>
    </xf>
    <xf numFmtId="166" fontId="6" fillId="0" borderId="0" xfId="5" applyNumberFormat="1" applyFont="1"/>
    <xf numFmtId="41" fontId="2" fillId="0" borderId="0" xfId="4" quotePrefix="1" applyFont="1" applyAlignment="1">
      <alignment horizontal="center"/>
    </xf>
    <xf numFmtId="41" fontId="3" fillId="0" borderId="2" xfId="4" applyFont="1" applyBorder="1" applyAlignment="1">
      <alignment horizontal="center"/>
    </xf>
    <xf numFmtId="41" fontId="3" fillId="0" borderId="0" xfId="4" applyFont="1"/>
    <xf numFmtId="41" fontId="3" fillId="0" borderId="0" xfId="4" applyFont="1" applyAlignment="1">
      <alignment horizontal="center"/>
    </xf>
    <xf numFmtId="166" fontId="3" fillId="0" borderId="0" xfId="5" applyNumberFormat="1" applyFont="1" applyAlignment="1">
      <alignment horizontal="center"/>
    </xf>
    <xf numFmtId="166" fontId="6" fillId="0" borderId="1" xfId="5" applyNumberFormat="1" applyFont="1" applyBorder="1"/>
    <xf numFmtId="41" fontId="3" fillId="0" borderId="1" xfId="4" applyFont="1" applyBorder="1"/>
    <xf numFmtId="41" fontId="3" fillId="0" borderId="1" xfId="4" quotePrefix="1" applyFont="1" applyBorder="1" applyAlignment="1">
      <alignment horizontal="center"/>
    </xf>
    <xf numFmtId="166" fontId="3" fillId="0" borderId="1" xfId="5" quotePrefix="1" applyNumberFormat="1" applyFont="1" applyBorder="1" applyAlignment="1">
      <alignment horizontal="center"/>
    </xf>
    <xf numFmtId="41" fontId="3" fillId="0" borderId="1" xfId="4" applyFont="1" applyBorder="1" applyAlignment="1">
      <alignment horizontal="center"/>
    </xf>
    <xf numFmtId="41" fontId="3" fillId="0" borderId="0" xfId="4" quotePrefix="1" applyFont="1" applyAlignment="1">
      <alignment horizontal="center"/>
    </xf>
    <xf numFmtId="14" fontId="3" fillId="0" borderId="0" xfId="4" applyNumberFormat="1" applyFont="1" applyAlignment="1">
      <alignment horizontal="center"/>
    </xf>
    <xf numFmtId="167" fontId="3" fillId="0" borderId="0" xfId="6" applyNumberFormat="1" applyFont="1" applyFill="1" applyBorder="1" applyAlignment="1">
      <alignment horizontal="center"/>
    </xf>
    <xf numFmtId="167" fontId="2" fillId="0" borderId="0" xfId="6" applyNumberFormat="1" applyFont="1" applyFill="1" applyBorder="1" applyAlignment="1">
      <alignment horizontal="left"/>
    </xf>
    <xf numFmtId="41" fontId="3" fillId="0" borderId="0" xfId="4" quotePrefix="1" applyFont="1"/>
    <xf numFmtId="168" fontId="3" fillId="0" borderId="0" xfId="4" applyNumberFormat="1" applyFont="1"/>
    <xf numFmtId="169" fontId="3" fillId="0" borderId="0" xfId="7" applyNumberFormat="1" applyFont="1" applyFill="1" applyBorder="1" applyProtection="1">
      <protection locked="0"/>
    </xf>
    <xf numFmtId="170" fontId="3" fillId="0" borderId="0" xfId="7" applyNumberFormat="1" applyFont="1" applyFill="1" applyBorder="1"/>
    <xf numFmtId="169" fontId="3" fillId="0" borderId="0" xfId="7" applyNumberFormat="1" applyFont="1" applyFill="1" applyBorder="1" applyProtection="1"/>
    <xf numFmtId="44" fontId="3" fillId="0" borderId="0" xfId="2" applyFont="1" applyFill="1" applyBorder="1" applyProtection="1">
      <protection locked="0"/>
    </xf>
    <xf numFmtId="171" fontId="3" fillId="0" borderId="0" xfId="7" applyNumberFormat="1" applyFont="1" applyFill="1" applyBorder="1" applyProtection="1"/>
    <xf numFmtId="170" fontId="3" fillId="0" borderId="0" xfId="7" applyNumberFormat="1" applyFont="1" applyFill="1" applyBorder="1" applyProtection="1"/>
    <xf numFmtId="171" fontId="3" fillId="0" borderId="0" xfId="7" applyNumberFormat="1" applyFont="1" applyFill="1" applyBorder="1" applyProtection="1">
      <protection locked="0"/>
    </xf>
    <xf numFmtId="172" fontId="3" fillId="0" borderId="0" xfId="7" applyNumberFormat="1" applyFont="1" applyFill="1" applyBorder="1" applyProtection="1"/>
    <xf numFmtId="164" fontId="3" fillId="0" borderId="0" xfId="2" applyNumberFormat="1" applyFont="1" applyFill="1" applyBorder="1" applyProtection="1"/>
    <xf numFmtId="172" fontId="3" fillId="0" borderId="0" xfId="7" applyNumberFormat="1" applyFont="1" applyFill="1" applyBorder="1" applyProtection="1">
      <protection locked="0"/>
    </xf>
    <xf numFmtId="167" fontId="3" fillId="0" borderId="0" xfId="6" applyNumberFormat="1" applyFont="1" applyFill="1" applyBorder="1"/>
    <xf numFmtId="173" fontId="3" fillId="0" borderId="0" xfId="8" applyNumberFormat="1" applyFont="1"/>
    <xf numFmtId="41" fontId="3" fillId="0" borderId="0" xfId="8" applyFont="1"/>
    <xf numFmtId="164" fontId="7" fillId="0" borderId="0" xfId="2" applyNumberFormat="1" applyFont="1" applyFill="1" applyBorder="1" applyProtection="1"/>
    <xf numFmtId="164" fontId="7" fillId="0" borderId="0" xfId="2" applyNumberFormat="1" applyFont="1" applyFill="1" applyBorder="1"/>
    <xf numFmtId="41" fontId="2" fillId="0" borderId="0" xfId="4" applyFont="1"/>
    <xf numFmtId="170" fontId="2" fillId="0" borderId="0" xfId="2" applyNumberFormat="1" applyFont="1" applyFill="1" applyBorder="1" applyProtection="1"/>
    <xf numFmtId="170" fontId="2" fillId="0" borderId="0" xfId="2" applyNumberFormat="1" applyFont="1" applyFill="1" applyBorder="1"/>
    <xf numFmtId="174" fontId="7" fillId="0" borderId="0" xfId="5" applyNumberFormat="1" applyFont="1"/>
    <xf numFmtId="164" fontId="3" fillId="0" borderId="0" xfId="7" applyNumberFormat="1" applyFont="1" applyFill="1" applyBorder="1" applyProtection="1"/>
    <xf numFmtId="167" fontId="3" fillId="0" borderId="0" xfId="6" applyNumberFormat="1" applyFont="1" applyFill="1" applyBorder="1" applyProtection="1"/>
    <xf numFmtId="41" fontId="2" fillId="0" borderId="0" xfId="4" quotePrefix="1" applyFont="1"/>
    <xf numFmtId="41" fontId="8" fillId="0" borderId="0" xfId="4" applyFont="1"/>
    <xf numFmtId="170" fontId="9" fillId="0" borderId="0" xfId="7" applyNumberFormat="1" applyFont="1" applyFill="1" applyBorder="1"/>
    <xf numFmtId="164" fontId="3" fillId="0" borderId="0" xfId="7" applyNumberFormat="1" applyFont="1" applyFill="1" applyBorder="1"/>
    <xf numFmtId="10" fontId="3" fillId="0" borderId="0" xfId="9" applyNumberFormat="1" applyFont="1" applyFill="1" applyBorder="1"/>
    <xf numFmtId="165" fontId="3" fillId="0" borderId="0" xfId="5" applyNumberFormat="1" applyFont="1" applyAlignment="1">
      <alignment horizontal="center"/>
    </xf>
    <xf numFmtId="165" fontId="3" fillId="0" borderId="0" xfId="5" applyNumberFormat="1" applyFont="1"/>
    <xf numFmtId="165" fontId="3" fillId="0" borderId="0" xfId="5" applyNumberFormat="1" applyFont="1" applyAlignment="1">
      <alignment horizontal="right"/>
    </xf>
    <xf numFmtId="165" fontId="3" fillId="0" borderId="1" xfId="5" applyNumberFormat="1" applyFont="1" applyBorder="1" applyAlignment="1">
      <alignment horizontal="center"/>
    </xf>
    <xf numFmtId="165" fontId="3" fillId="0" borderId="0" xfId="5" quotePrefix="1" applyNumberFormat="1" applyFont="1"/>
    <xf numFmtId="165" fontId="3" fillId="0" borderId="2" xfId="5" quotePrefix="1" applyNumberFormat="1" applyFont="1" applyBorder="1" applyAlignment="1">
      <alignment horizontal="center"/>
    </xf>
    <xf numFmtId="165" fontId="3" fillId="0" borderId="0" xfId="5" quotePrefix="1" applyNumberFormat="1" applyFont="1" applyAlignment="1">
      <alignment horizontal="center"/>
    </xf>
    <xf numFmtId="165" fontId="3" fillId="0" borderId="0" xfId="5" applyNumberFormat="1" applyFont="1" applyAlignment="1">
      <alignment horizontal="center"/>
    </xf>
    <xf numFmtId="165" fontId="3" fillId="0" borderId="1" xfId="5" applyNumberFormat="1" applyFont="1" applyBorder="1" applyAlignment="1">
      <alignment horizontal="center"/>
    </xf>
    <xf numFmtId="165" fontId="2" fillId="0" borderId="0" xfId="5" quotePrefix="1" applyNumberFormat="1" applyFont="1" applyAlignment="1">
      <alignment horizontal="left"/>
    </xf>
    <xf numFmtId="165" fontId="2" fillId="0" borderId="0" xfId="5" applyNumberFormat="1" applyFont="1" applyAlignment="1">
      <alignment horizontal="right"/>
    </xf>
    <xf numFmtId="0" fontId="4" fillId="0" borderId="0" xfId="10" applyFont="1" applyAlignment="1">
      <alignment horizontal="center"/>
    </xf>
    <xf numFmtId="0" fontId="11" fillId="0" borderId="0" xfId="10" applyFont="1"/>
    <xf numFmtId="0" fontId="10" fillId="0" borderId="0" xfId="10"/>
    <xf numFmtId="0" fontId="12" fillId="0" borderId="0" xfId="10" applyFont="1" applyAlignment="1">
      <alignment horizontal="center"/>
    </xf>
    <xf numFmtId="0" fontId="11" fillId="0" borderId="0" xfId="10" applyFont="1" applyAlignment="1">
      <alignment horizontal="center"/>
    </xf>
    <xf numFmtId="0" fontId="12" fillId="0" borderId="0" xfId="10" applyFont="1" applyAlignment="1">
      <alignment horizontal="center"/>
    </xf>
    <xf numFmtId="0" fontId="12" fillId="0" borderId="0" xfId="10" applyFont="1"/>
    <xf numFmtId="0" fontId="4" fillId="0" borderId="0" xfId="10" applyFont="1"/>
    <xf numFmtId="0" fontId="13" fillId="0" borderId="3" xfId="10" applyFont="1" applyBorder="1"/>
    <xf numFmtId="0" fontId="13" fillId="0" borderId="4" xfId="10" applyFont="1" applyBorder="1"/>
    <xf numFmtId="0" fontId="13" fillId="0" borderId="5" xfId="10" applyFont="1" applyBorder="1"/>
    <xf numFmtId="0" fontId="13" fillId="0" borderId="6" xfId="10" applyFont="1" applyBorder="1" applyAlignment="1">
      <alignment horizontal="center"/>
    </xf>
    <xf numFmtId="0" fontId="13" fillId="0" borderId="7" xfId="10" applyFont="1" applyBorder="1" applyAlignment="1">
      <alignment horizontal="center"/>
    </xf>
    <xf numFmtId="0" fontId="13" fillId="0" borderId="8" xfId="10" applyFont="1" applyBorder="1" applyAlignment="1">
      <alignment horizontal="center"/>
    </xf>
    <xf numFmtId="0" fontId="13" fillId="0" borderId="6" xfId="10" applyFont="1" applyBorder="1" applyAlignment="1">
      <alignment horizontal="center"/>
    </xf>
    <xf numFmtId="0" fontId="14" fillId="0" borderId="5" xfId="10" applyFont="1" applyBorder="1"/>
    <xf numFmtId="0" fontId="13" fillId="0" borderId="9" xfId="10" applyFont="1" applyBorder="1"/>
    <xf numFmtId="0" fontId="13" fillId="0" borderId="10" xfId="10" applyFont="1" applyBorder="1"/>
    <xf numFmtId="0" fontId="13" fillId="0" borderId="11" xfId="10" applyFont="1" applyBorder="1"/>
    <xf numFmtId="0" fontId="14" fillId="0" borderId="11" xfId="10" applyFont="1" applyBorder="1"/>
    <xf numFmtId="0" fontId="13" fillId="0" borderId="12" xfId="10" applyFont="1" applyBorder="1"/>
    <xf numFmtId="0" fontId="15" fillId="0" borderId="13" xfId="10" applyFont="1" applyBorder="1"/>
    <xf numFmtId="0" fontId="15" fillId="0" borderId="14" xfId="10" applyFont="1" applyBorder="1" applyAlignment="1">
      <alignment horizontal="center"/>
    </xf>
    <xf numFmtId="0" fontId="13" fillId="0" borderId="14" xfId="10" applyFont="1" applyBorder="1" applyAlignment="1">
      <alignment horizontal="center"/>
    </xf>
    <xf numFmtId="0" fontId="13" fillId="0" borderId="12" xfId="10" applyFont="1" applyBorder="1" applyAlignment="1">
      <alignment horizontal="center"/>
    </xf>
    <xf numFmtId="0" fontId="10" fillId="0" borderId="3" xfId="10" applyBorder="1"/>
    <xf numFmtId="0" fontId="10" fillId="0" borderId="4" xfId="10" applyBorder="1"/>
    <xf numFmtId="0" fontId="10" fillId="0" borderId="5" xfId="10" applyBorder="1" applyAlignment="1">
      <alignment horizontal="center"/>
    </xf>
    <xf numFmtId="0" fontId="10" fillId="0" borderId="3" xfId="10" applyBorder="1" applyAlignment="1">
      <alignment horizontal="center"/>
    </xf>
    <xf numFmtId="0" fontId="10" fillId="0" borderId="15" xfId="10" applyBorder="1"/>
    <xf numFmtId="0" fontId="10" fillId="0" borderId="5" xfId="10" applyBorder="1"/>
    <xf numFmtId="0" fontId="10" fillId="0" borderId="11" xfId="10" applyBorder="1"/>
    <xf numFmtId="0" fontId="10" fillId="0" borderId="9" xfId="10" quotePrefix="1" applyBorder="1"/>
    <xf numFmtId="0" fontId="10" fillId="0" borderId="10" xfId="10" applyBorder="1"/>
    <xf numFmtId="0" fontId="5" fillId="0" borderId="11" xfId="10" applyFont="1" applyBorder="1" applyAlignment="1">
      <alignment horizontal="center"/>
    </xf>
    <xf numFmtId="164" fontId="16" fillId="0" borderId="9" xfId="10" applyNumberFormat="1" applyFont="1" applyBorder="1" applyAlignment="1">
      <alignment horizontal="center"/>
    </xf>
    <xf numFmtId="164" fontId="16" fillId="0" borderId="0" xfId="10" applyNumberFormat="1" applyFont="1" applyAlignment="1">
      <alignment horizontal="center"/>
    </xf>
    <xf numFmtId="164" fontId="16" fillId="0" borderId="11" xfId="10" applyNumberFormat="1" applyFont="1" applyBorder="1" applyAlignment="1">
      <alignment horizontal="center"/>
    </xf>
    <xf numFmtId="0" fontId="5" fillId="0" borderId="9" xfId="10" quotePrefix="1" applyFont="1" applyBorder="1"/>
    <xf numFmtId="0" fontId="14" fillId="0" borderId="10" xfId="10" applyFont="1" applyBorder="1"/>
    <xf numFmtId="0" fontId="5" fillId="0" borderId="10" xfId="10" applyFont="1" applyBorder="1"/>
    <xf numFmtId="0" fontId="10" fillId="0" borderId="11" xfId="10" applyBorder="1" applyAlignment="1">
      <alignment horizontal="center"/>
    </xf>
    <xf numFmtId="0" fontId="16" fillId="0" borderId="9" xfId="10" applyFont="1" applyBorder="1" applyAlignment="1">
      <alignment horizontal="center"/>
    </xf>
    <xf numFmtId="0" fontId="16" fillId="0" borderId="0" xfId="10" applyFont="1"/>
    <xf numFmtId="164" fontId="0" fillId="0" borderId="11" xfId="11" applyNumberFormat="1" applyFont="1" applyBorder="1"/>
    <xf numFmtId="10" fontId="16" fillId="0" borderId="9" xfId="12" applyNumberFormat="1" applyFont="1" applyFill="1" applyBorder="1" applyAlignment="1">
      <alignment horizontal="right"/>
    </xf>
    <xf numFmtId="10" fontId="16" fillId="0" borderId="0" xfId="12" applyNumberFormat="1" applyFont="1" applyBorder="1" applyAlignment="1">
      <alignment horizontal="right"/>
    </xf>
    <xf numFmtId="0" fontId="10" fillId="0" borderId="9" xfId="10" applyBorder="1"/>
    <xf numFmtId="167" fontId="16" fillId="0" borderId="9" xfId="13" applyNumberFormat="1" applyFont="1" applyFill="1" applyBorder="1" applyAlignment="1">
      <alignment horizontal="center"/>
    </xf>
    <xf numFmtId="167" fontId="16" fillId="0" borderId="0" xfId="13" applyNumberFormat="1" applyFont="1" applyBorder="1" applyAlignment="1">
      <alignment horizontal="center"/>
    </xf>
    <xf numFmtId="167" fontId="16" fillId="0" borderId="9" xfId="13" applyNumberFormat="1" applyFont="1" applyFill="1" applyBorder="1"/>
    <xf numFmtId="0" fontId="5" fillId="0" borderId="0" xfId="10" applyFont="1" applyAlignment="1">
      <alignment horizontal="center"/>
    </xf>
    <xf numFmtId="0" fontId="16" fillId="0" borderId="11" xfId="10" applyFont="1" applyBorder="1"/>
    <xf numFmtId="164" fontId="5" fillId="0" borderId="11" xfId="11" applyNumberFormat="1" applyFont="1" applyBorder="1" applyAlignment="1">
      <alignment horizontal="center"/>
    </xf>
    <xf numFmtId="44" fontId="16" fillId="0" borderId="9" xfId="11" applyFont="1" applyFill="1" applyBorder="1" applyAlignment="1">
      <alignment horizontal="center"/>
    </xf>
    <xf numFmtId="164" fontId="16" fillId="0" borderId="0" xfId="11" applyNumberFormat="1" applyFont="1" applyBorder="1"/>
    <xf numFmtId="167" fontId="16" fillId="0" borderId="0" xfId="13" applyNumberFormat="1" applyFont="1" applyFill="1" applyBorder="1"/>
    <xf numFmtId="167" fontId="5" fillId="0" borderId="0" xfId="10" applyNumberFormat="1" applyFont="1"/>
    <xf numFmtId="167" fontId="16" fillId="0" borderId="0" xfId="13" applyNumberFormat="1" applyFont="1" applyBorder="1"/>
    <xf numFmtId="0" fontId="5" fillId="0" borderId="12" xfId="10" quotePrefix="1" applyFont="1" applyBorder="1"/>
    <xf numFmtId="0" fontId="14" fillId="0" borderId="13" xfId="10" applyFont="1" applyBorder="1"/>
    <xf numFmtId="0" fontId="5" fillId="0" borderId="14" xfId="10" applyFont="1" applyBorder="1" applyAlignment="1">
      <alignment horizontal="center"/>
    </xf>
    <xf numFmtId="0" fontId="16" fillId="0" borderId="12" xfId="10" applyFont="1" applyBorder="1" applyAlignment="1">
      <alignment horizontal="center"/>
    </xf>
    <xf numFmtId="44" fontId="16" fillId="0" borderId="16" xfId="11" applyFont="1" applyBorder="1"/>
    <xf numFmtId="175" fontId="16" fillId="0" borderId="16" xfId="11" applyNumberFormat="1" applyFont="1" applyBorder="1"/>
    <xf numFmtId="44" fontId="16" fillId="0" borderId="8" xfId="11" applyFont="1" applyBorder="1"/>
    <xf numFmtId="164" fontId="0" fillId="0" borderId="14" xfId="11" applyNumberFormat="1" applyFont="1" applyBorder="1"/>
    <xf numFmtId="172" fontId="10" fillId="0" borderId="0" xfId="10" applyNumberFormat="1"/>
    <xf numFmtId="0" fontId="14" fillId="0" borderId="0" xfId="10" applyFont="1" applyAlignment="1">
      <alignment horizontal="left"/>
    </xf>
    <xf numFmtId="2" fontId="10" fillId="0" borderId="0" xfId="10" applyNumberFormat="1"/>
    <xf numFmtId="43" fontId="10" fillId="0" borderId="0" xfId="10" applyNumberFormat="1"/>
    <xf numFmtId="43" fontId="0" fillId="0" borderId="0" xfId="13" applyFont="1"/>
    <xf numFmtId="176" fontId="0" fillId="0" borderId="0" xfId="13" applyNumberFormat="1" applyFont="1"/>
    <xf numFmtId="0" fontId="14" fillId="0" borderId="0" xfId="10" applyFont="1"/>
    <xf numFmtId="44" fontId="0" fillId="0" borderId="0" xfId="11" applyFont="1" applyBorder="1"/>
    <xf numFmtId="164" fontId="0" fillId="0" borderId="0" xfId="11" applyNumberFormat="1" applyFont="1" applyBorder="1"/>
    <xf numFmtId="177" fontId="0" fillId="0" borderId="0" xfId="13" applyNumberFormat="1" applyFont="1"/>
    <xf numFmtId="167" fontId="14" fillId="0" borderId="0" xfId="13" applyNumberFormat="1" applyFont="1" applyBorder="1"/>
    <xf numFmtId="41" fontId="17" fillId="0" borderId="0" xfId="4" applyFont="1" applyAlignment="1">
      <alignment horizontal="left" indent="1"/>
    </xf>
    <xf numFmtId="41" fontId="17" fillId="0" borderId="0" xfId="4" applyFont="1"/>
    <xf numFmtId="168" fontId="17" fillId="0" borderId="0" xfId="4" applyNumberFormat="1" applyFont="1"/>
    <xf numFmtId="44" fontId="17" fillId="0" borderId="0" xfId="2" applyFont="1" applyFill="1" applyBorder="1"/>
    <xf numFmtId="170" fontId="17" fillId="0" borderId="0" xfId="7" applyNumberFormat="1" applyFont="1" applyFill="1" applyBorder="1"/>
    <xf numFmtId="0" fontId="18" fillId="0" borderId="0" xfId="0" applyFont="1"/>
    <xf numFmtId="164" fontId="19" fillId="0" borderId="0" xfId="10" applyNumberFormat="1" applyFont="1"/>
    <xf numFmtId="0" fontId="19" fillId="0" borderId="0" xfId="10" applyFont="1"/>
    <xf numFmtId="167" fontId="19" fillId="0" borderId="0" xfId="13" applyNumberFormat="1" applyFont="1"/>
    <xf numFmtId="0" fontId="20" fillId="0" borderId="0" xfId="10" applyFont="1"/>
    <xf numFmtId="167" fontId="18" fillId="0" borderId="0" xfId="1" applyNumberFormat="1" applyFont="1"/>
    <xf numFmtId="167" fontId="18" fillId="0" borderId="0" xfId="0" applyNumberFormat="1" applyFont="1"/>
    <xf numFmtId="10" fontId="18" fillId="0" borderId="0" xfId="3" applyNumberFormat="1" applyFont="1"/>
    <xf numFmtId="10" fontId="18" fillId="0" borderId="0" xfId="0" applyNumberFormat="1" applyFont="1"/>
    <xf numFmtId="0" fontId="21" fillId="0" borderId="0" xfId="0" applyFont="1"/>
    <xf numFmtId="0" fontId="21" fillId="0" borderId="5" xfId="0" applyFont="1" applyBorder="1"/>
    <xf numFmtId="0" fontId="12" fillId="0" borderId="15" xfId="0" quotePrefix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2" fillId="0" borderId="3" xfId="0" quotePrefix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4" fillId="0" borderId="9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41" fontId="22" fillId="0" borderId="11" xfId="4" applyFont="1" applyBorder="1"/>
    <xf numFmtId="44" fontId="4" fillId="0" borderId="0" xfId="2" applyFont="1" applyBorder="1"/>
    <xf numFmtId="164" fontId="4" fillId="0" borderId="0" xfId="2" applyNumberFormat="1" applyFont="1" applyBorder="1"/>
    <xf numFmtId="0" fontId="4" fillId="0" borderId="0" xfId="0" applyFont="1"/>
    <xf numFmtId="44" fontId="21" fillId="0" borderId="9" xfId="2" applyFont="1" applyBorder="1"/>
    <xf numFmtId="164" fontId="21" fillId="0" borderId="0" xfId="2" applyNumberFormat="1" applyFont="1" applyBorder="1"/>
    <xf numFmtId="0" fontId="21" fillId="0" borderId="10" xfId="0" applyFont="1" applyBorder="1"/>
    <xf numFmtId="41" fontId="19" fillId="0" borderId="11" xfId="4" applyFont="1" applyBorder="1" applyAlignment="1">
      <alignment horizontal="left" indent="1"/>
    </xf>
    <xf numFmtId="164" fontId="4" fillId="0" borderId="10" xfId="2" applyNumberFormat="1" applyFont="1" applyBorder="1"/>
    <xf numFmtId="44" fontId="21" fillId="0" borderId="12" xfId="2" applyFont="1" applyBorder="1"/>
    <xf numFmtId="164" fontId="21" fillId="0" borderId="16" xfId="2" applyNumberFormat="1" applyFont="1" applyBorder="1"/>
    <xf numFmtId="164" fontId="4" fillId="0" borderId="13" xfId="2" applyNumberFormat="1" applyFont="1" applyBorder="1"/>
    <xf numFmtId="41" fontId="12" fillId="0" borderId="3" xfId="4" applyFont="1" applyBorder="1" applyAlignment="1">
      <alignment horizontal="right"/>
    </xf>
    <xf numFmtId="0" fontId="4" fillId="0" borderId="3" xfId="0" applyFont="1" applyBorder="1"/>
    <xf numFmtId="164" fontId="4" fillId="0" borderId="15" xfId="0" applyNumberFormat="1" applyFont="1" applyBorder="1"/>
    <xf numFmtId="164" fontId="4" fillId="0" borderId="4" xfId="0" applyNumberFormat="1" applyFont="1" applyBorder="1"/>
    <xf numFmtId="0" fontId="21" fillId="0" borderId="15" xfId="0" applyFont="1" applyBorder="1"/>
    <xf numFmtId="164" fontId="21" fillId="0" borderId="15" xfId="0" applyNumberFormat="1" applyFont="1" applyBorder="1"/>
    <xf numFmtId="164" fontId="21" fillId="0" borderId="4" xfId="0" applyNumberFormat="1" applyFont="1" applyBorder="1"/>
    <xf numFmtId="0" fontId="22" fillId="0" borderId="9" xfId="0" applyFont="1" applyBorder="1" applyAlignment="1">
      <alignment horizontal="right" wrapText="1"/>
    </xf>
    <xf numFmtId="0" fontId="21" fillId="0" borderId="9" xfId="0" applyFont="1" applyBorder="1"/>
    <xf numFmtId="164" fontId="21" fillId="0" borderId="10" xfId="0" applyNumberFormat="1" applyFont="1" applyBorder="1"/>
    <xf numFmtId="0" fontId="22" fillId="0" borderId="12" xfId="0" applyFont="1" applyBorder="1" applyAlignment="1">
      <alignment horizontal="right"/>
    </xf>
    <xf numFmtId="0" fontId="21" fillId="0" borderId="12" xfId="0" applyFont="1" applyBorder="1"/>
    <xf numFmtId="0" fontId="21" fillId="0" borderId="16" xfId="0" applyFont="1" applyBorder="1"/>
    <xf numFmtId="164" fontId="21" fillId="0" borderId="13" xfId="2" applyNumberFormat="1" applyFont="1" applyBorder="1"/>
    <xf numFmtId="0" fontId="22" fillId="0" borderId="0" xfId="0" applyFont="1" applyAlignment="1">
      <alignment horizontal="right"/>
    </xf>
    <xf numFmtId="164" fontId="21" fillId="0" borderId="0" xfId="2" applyNumberFormat="1" applyFont="1"/>
    <xf numFmtId="0" fontId="22" fillId="0" borderId="0" xfId="0" applyFont="1"/>
    <xf numFmtId="167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wrapText="1"/>
    </xf>
    <xf numFmtId="167" fontId="21" fillId="0" borderId="0" xfId="1" applyNumberFormat="1" applyFont="1"/>
    <xf numFmtId="167" fontId="22" fillId="0" borderId="8" xfId="1" applyNumberFormat="1" applyFont="1" applyBorder="1"/>
    <xf numFmtId="0" fontId="25" fillId="0" borderId="0" xfId="0" applyFont="1" applyAlignment="1">
      <alignment horizontal="center"/>
    </xf>
    <xf numFmtId="41" fontId="26" fillId="0" borderId="0" xfId="4" applyFont="1" applyAlignment="1">
      <alignment horizontal="center"/>
    </xf>
    <xf numFmtId="0" fontId="24" fillId="0" borderId="3" xfId="0" applyFont="1" applyBorder="1" applyAlignment="1">
      <alignment horizontal="center"/>
    </xf>
    <xf numFmtId="0" fontId="23" fillId="0" borderId="15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</cellXfs>
  <cellStyles count="14">
    <cellStyle name="Comma" xfId="1" builtinId="3"/>
    <cellStyle name="Comma 2" xfId="13" xr:uid="{CAB1AF7D-627A-437E-8954-ECFCC2FF1412}"/>
    <cellStyle name="Comma 3" xfId="6" xr:uid="{C239E73C-AADC-42AF-BED4-2FE124FC4770}"/>
    <cellStyle name="Currency" xfId="2" builtinId="4"/>
    <cellStyle name="Currency 2" xfId="11" xr:uid="{DCEB7B21-131A-418A-AF19-E38E28E0ED74}"/>
    <cellStyle name="Currency 3" xfId="7" xr:uid="{90A6F583-7731-4017-80DA-6B12D08C4E80}"/>
    <cellStyle name="Normal" xfId="0" builtinId="0"/>
    <cellStyle name="Normal 2" xfId="10" xr:uid="{6B9E9FD5-86CD-4AD9-BB8D-7598CF212DCF}"/>
    <cellStyle name="Normal 2 19" xfId="4" xr:uid="{4C4BA1D0-DD96-42A8-812F-A586D0876B48}"/>
    <cellStyle name="Normal 2 23" xfId="8" xr:uid="{622321B1-93CA-451D-A07D-301F1178DD49}"/>
    <cellStyle name="Normal_LGE Filed Test Period Billing Exhibits - SBR Summary" xfId="5" xr:uid="{6AC59977-6514-48E5-A76C-EDE6C716D6B9}"/>
    <cellStyle name="Percent" xfId="3" builtinId="5"/>
    <cellStyle name="Percent 2" xfId="9" xr:uid="{45DE1C3A-1C35-4599-BA5F-6F7D948953E5}"/>
    <cellStyle name="Percent 3" xfId="12" xr:uid="{A63C63C0-B5F5-45D1-90C5-7B651C935B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ieber/Documents/Kroger%20-%20Kentucky/KU%20and%20LG&amp;E%202020/LG&amp;E%20Data%20Responses/2020_AG-KIUC_DR1_LGE_Attach_to_Q188_-_att_3_LGE_LOLP_COSS_with_Unit_Cos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WINDOWS/TEMP/1999/FACJA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Financials/LG&amp;E/2008/lge0308re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Rate%20Case%202012/Billing%20Determinants/LGEBillDeterminants-Rate%20Cas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06Plan/Utility%20Plan/Supporting%20Schedules/Gross%20Margin/Gross%20Margin%202006-2008%20Pl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Monthly%20Reporting/Tax%20Report/LGE/LGELedger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My%20Documents/BellarExhibi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WINNT/Profiles/e004977/Temporary%20Internet%20Files/OLK2D/Rate%20Case%20LGE%20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LGE%20Forecast%20Period%20Calendar%20-%20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05Plan/Utility%20Plan/Margin/100504%20Version%20of%20GM%202005%20Plan/KU-Whsle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05Plan/Utility%20Plan/Margin/100504%20Version%20of%20GM%202005%20Plan/KU-Whsle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Documents%20and%20Settings/e011661/Local%20Settings/Temporary%20Internet%20Files/OLK29/Rate%20Case%20KU%2012mosJune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DAVID/PSC/MA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1(d)_KU%20Example%20Aggregate%20Demand%20TODS%20Billing%20Comparison.v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WINDOWS/TEMP/1999/FACJAN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Financials/LG&amp;E/2008/lge0308re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AppData/Local/Temp/eM%20Client%20temporary%20files/xsfgun54.yeh/KU%20Forecast%20Period%20Jul17-Jun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06Plan/Utility%20Plan/Supporting%20Schedules/Gross%20Margin/Gross%20Margin%202006-2008%20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Monthly%20Reporting/Tax%20Report/LGE/LGELedger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My%20Documents/BellarExhibi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WINNT/Profiles/e004977/Temporary%20Internet%20Files/OLK2D/Rate%20Case%20LGE%20Lates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05Plan/Utility%20Plan/Margin/100504%20Version%20of%20GM%202005%20Plan/KU-Whsle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05Plan/Utility%20Plan/Margin/100504%20Version%20of%20GM%202005%20Plan/KU-Whsle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S-30"/>
      <sheetName val="WSS-32"/>
      <sheetName val="Summary of Returns"/>
      <sheetName val="Billing Det"/>
      <sheetName val="RS"/>
      <sheetName val="GS"/>
      <sheetName val="PS Sec"/>
      <sheetName val="PS Pri"/>
      <sheetName val="TOD Sec"/>
      <sheetName val="TOD Pri"/>
      <sheetName val="RTS"/>
      <sheetName val="Special Contract"/>
      <sheetName val="Meters"/>
      <sheetName val="Services"/>
    </sheetNames>
    <sheetDataSet>
      <sheetData sheetId="0" refreshError="1"/>
      <sheetData sheetId="1">
        <row r="125">
          <cell r="L125">
            <v>197762667.89553675</v>
          </cell>
        </row>
        <row r="126">
          <cell r="L126">
            <v>0</v>
          </cell>
        </row>
        <row r="127">
          <cell r="L127">
            <v>0</v>
          </cell>
        </row>
        <row r="128">
          <cell r="L128">
            <v>8961060.6950090025</v>
          </cell>
        </row>
        <row r="137">
          <cell r="L137">
            <v>35415009.658602752</v>
          </cell>
        </row>
        <row r="143">
          <cell r="L143">
            <v>13721973.420802776</v>
          </cell>
        </row>
        <row r="147">
          <cell r="L147">
            <v>21008348.029846229</v>
          </cell>
        </row>
        <row r="148">
          <cell r="L148">
            <v>369690.33734142763</v>
          </cell>
        </row>
        <row r="149">
          <cell r="L149">
            <v>0</v>
          </cell>
        </row>
        <row r="150">
          <cell r="L150">
            <v>0</v>
          </cell>
        </row>
        <row r="154">
          <cell r="L154">
            <v>5775820.4364432395</v>
          </cell>
        </row>
        <row r="155">
          <cell r="L155">
            <v>42748.529361307068</v>
          </cell>
        </row>
        <row r="159">
          <cell r="L159">
            <v>79670.150828074984</v>
          </cell>
        </row>
        <row r="162">
          <cell r="L162">
            <v>313840.61989991076</v>
          </cell>
        </row>
        <row r="165">
          <cell r="L165">
            <v>0</v>
          </cell>
        </row>
        <row r="168">
          <cell r="L168">
            <v>114429.69427092381</v>
          </cell>
        </row>
        <row r="171">
          <cell r="L171">
            <v>1175.2143729195091</v>
          </cell>
        </row>
        <row r="176">
          <cell r="L176">
            <v>283566434.68231529</v>
          </cell>
        </row>
        <row r="182">
          <cell r="L182">
            <v>11023700.104048418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45453323.591409646</v>
          </cell>
        </row>
        <row r="194">
          <cell r="L194">
            <v>3518854.8915488119</v>
          </cell>
        </row>
        <row r="200">
          <cell r="L200">
            <v>870723.88419571333</v>
          </cell>
        </row>
        <row r="204">
          <cell r="L204">
            <v>1423478.8792483553</v>
          </cell>
        </row>
        <row r="205">
          <cell r="L205">
            <v>25548.236706934116</v>
          </cell>
        </row>
        <row r="206">
          <cell r="L206">
            <v>0</v>
          </cell>
        </row>
        <row r="207">
          <cell r="L207">
            <v>0</v>
          </cell>
        </row>
        <row r="211">
          <cell r="L211">
            <v>97572.656217706011</v>
          </cell>
        </row>
        <row r="212">
          <cell r="L212">
            <v>720.36374623434756</v>
          </cell>
        </row>
        <row r="216">
          <cell r="L216">
            <v>1126.1569101024463</v>
          </cell>
        </row>
        <row r="219">
          <cell r="L219">
            <v>163420.00222412925</v>
          </cell>
        </row>
        <row r="225">
          <cell r="L225">
            <v>550623.6659036933</v>
          </cell>
        </row>
        <row r="228">
          <cell r="L228">
            <v>5613.8465592620732</v>
          </cell>
        </row>
        <row r="302">
          <cell r="L302">
            <v>20951166.128255177</v>
          </cell>
        </row>
        <row r="308">
          <cell r="L308">
            <v>1487932.4432695669</v>
          </cell>
        </row>
        <row r="314">
          <cell r="L314">
            <v>669903.54738149722</v>
          </cell>
        </row>
        <row r="318">
          <cell r="L318">
            <v>1028421.6429152855</v>
          </cell>
        </row>
        <row r="319">
          <cell r="L319">
            <v>18047.151148916353</v>
          </cell>
        </row>
        <row r="320">
          <cell r="L320">
            <v>0</v>
          </cell>
        </row>
        <row r="321">
          <cell r="L321">
            <v>0</v>
          </cell>
        </row>
        <row r="325">
          <cell r="L325">
            <v>284733.07663424831</v>
          </cell>
        </row>
        <row r="326">
          <cell r="L326">
            <v>2102.1400227480758</v>
          </cell>
        </row>
        <row r="330">
          <cell r="L330">
            <v>3929.7874963633899</v>
          </cell>
        </row>
        <row r="333">
          <cell r="L333">
            <v>13695.270048177917</v>
          </cell>
        </row>
        <row r="356">
          <cell r="L356">
            <v>0</v>
          </cell>
        </row>
        <row r="357">
          <cell r="L357">
            <v>0</v>
          </cell>
        </row>
        <row r="358">
          <cell r="L358">
            <v>0</v>
          </cell>
        </row>
        <row r="359">
          <cell r="L359">
            <v>0</v>
          </cell>
        </row>
        <row r="365">
          <cell r="L365">
            <v>0</v>
          </cell>
        </row>
        <row r="371">
          <cell r="L371">
            <v>0</v>
          </cell>
        </row>
        <row r="375">
          <cell r="L375">
            <v>0</v>
          </cell>
        </row>
        <row r="376">
          <cell r="L376">
            <v>0</v>
          </cell>
        </row>
        <row r="377">
          <cell r="L377">
            <v>0</v>
          </cell>
        </row>
        <row r="378">
          <cell r="L378">
            <v>0</v>
          </cell>
        </row>
        <row r="382">
          <cell r="L382">
            <v>0</v>
          </cell>
        </row>
        <row r="383">
          <cell r="L383">
            <v>0</v>
          </cell>
        </row>
        <row r="387">
          <cell r="L387">
            <v>0</v>
          </cell>
        </row>
        <row r="391">
          <cell r="L391">
            <v>0</v>
          </cell>
        </row>
        <row r="414">
          <cell r="L414">
            <v>0</v>
          </cell>
        </row>
        <row r="415">
          <cell r="L415">
            <v>0</v>
          </cell>
        </row>
        <row r="416">
          <cell r="L416">
            <v>0</v>
          </cell>
        </row>
        <row r="417">
          <cell r="L417">
            <v>0</v>
          </cell>
        </row>
        <row r="423">
          <cell r="L423">
            <v>0</v>
          </cell>
        </row>
        <row r="429">
          <cell r="L429">
            <v>0</v>
          </cell>
        </row>
        <row r="433">
          <cell r="L433">
            <v>0</v>
          </cell>
        </row>
        <row r="434">
          <cell r="L434">
            <v>0</v>
          </cell>
        </row>
        <row r="435">
          <cell r="L435">
            <v>0</v>
          </cell>
        </row>
        <row r="436">
          <cell r="L436">
            <v>0</v>
          </cell>
        </row>
        <row r="440">
          <cell r="L440">
            <v>0</v>
          </cell>
        </row>
        <row r="441">
          <cell r="L441">
            <v>0</v>
          </cell>
        </row>
        <row r="445">
          <cell r="L445">
            <v>0</v>
          </cell>
        </row>
        <row r="448">
          <cell r="L448">
            <v>0</v>
          </cell>
        </row>
        <row r="471">
          <cell r="L471">
            <v>0</v>
          </cell>
        </row>
        <row r="472">
          <cell r="L472">
            <v>0</v>
          </cell>
        </row>
        <row r="473">
          <cell r="L473">
            <v>0</v>
          </cell>
        </row>
        <row r="474">
          <cell r="L474">
            <v>2533932.205355952</v>
          </cell>
        </row>
        <row r="480">
          <cell r="L480">
            <v>416164.34731965268</v>
          </cell>
        </row>
        <row r="486">
          <cell r="L486">
            <v>168616.64512164268</v>
          </cell>
        </row>
        <row r="490">
          <cell r="L490">
            <v>258856.67851242216</v>
          </cell>
        </row>
        <row r="491">
          <cell r="L491">
            <v>4542.5197293372676</v>
          </cell>
        </row>
        <row r="492">
          <cell r="L492">
            <v>0</v>
          </cell>
        </row>
        <row r="493">
          <cell r="L493">
            <v>0</v>
          </cell>
        </row>
        <row r="497">
          <cell r="L497">
            <v>71668.13241233569</v>
          </cell>
        </row>
        <row r="498">
          <cell r="L498">
            <v>529.11467568309263</v>
          </cell>
        </row>
        <row r="502">
          <cell r="L502">
            <v>989.13878911051779</v>
          </cell>
        </row>
        <row r="505">
          <cell r="L505">
            <v>3469.7579900663882</v>
          </cell>
        </row>
        <row r="528">
          <cell r="L528">
            <v>0</v>
          </cell>
        </row>
        <row r="529">
          <cell r="L529">
            <v>0</v>
          </cell>
        </row>
        <row r="530">
          <cell r="L530">
            <v>0</v>
          </cell>
        </row>
        <row r="531">
          <cell r="L531">
            <v>-53499.098456716012</v>
          </cell>
        </row>
        <row r="537">
          <cell r="L537">
            <v>-9013.9487135860563</v>
          </cell>
        </row>
        <row r="543">
          <cell r="L543">
            <v>-3652.1672295392532</v>
          </cell>
        </row>
        <row r="547">
          <cell r="L547">
            <v>-5606.7292628697987</v>
          </cell>
        </row>
        <row r="548">
          <cell r="L548">
            <v>-98.389110298409591</v>
          </cell>
        </row>
        <row r="549">
          <cell r="L549">
            <v>0</v>
          </cell>
        </row>
        <row r="550">
          <cell r="L550">
            <v>0</v>
          </cell>
        </row>
        <row r="554">
          <cell r="L554">
            <v>-1552.3022914480725</v>
          </cell>
        </row>
        <row r="555">
          <cell r="L555">
            <v>-11.46040640177609</v>
          </cell>
        </row>
        <row r="559">
          <cell r="L559">
            <v>-21.424339622280215</v>
          </cell>
        </row>
        <row r="562">
          <cell r="L562">
            <v>-75.837497517209854</v>
          </cell>
        </row>
        <row r="586">
          <cell r="L586">
            <v>0</v>
          </cell>
        </row>
        <row r="587">
          <cell r="L587">
            <v>0</v>
          </cell>
        </row>
        <row r="588">
          <cell r="L588">
            <v>0</v>
          </cell>
        </row>
        <row r="589">
          <cell r="L589">
            <v>0</v>
          </cell>
        </row>
        <row r="595">
          <cell r="L595">
            <v>0</v>
          </cell>
        </row>
        <row r="601">
          <cell r="L601">
            <v>0</v>
          </cell>
        </row>
        <row r="605">
          <cell r="L605">
            <v>0</v>
          </cell>
        </row>
        <row r="606">
          <cell r="L606">
            <v>0</v>
          </cell>
        </row>
        <row r="607">
          <cell r="L607">
            <v>0</v>
          </cell>
        </row>
        <row r="608">
          <cell r="L608">
            <v>0</v>
          </cell>
        </row>
        <row r="612">
          <cell r="L612">
            <v>0</v>
          </cell>
        </row>
        <row r="613">
          <cell r="L613">
            <v>0</v>
          </cell>
        </row>
        <row r="617">
          <cell r="L617">
            <v>0</v>
          </cell>
        </row>
        <row r="620">
          <cell r="L620">
            <v>0</v>
          </cell>
        </row>
        <row r="698">
          <cell r="L698">
            <v>3934269.0712397015</v>
          </cell>
        </row>
        <row r="699">
          <cell r="H699">
            <v>1397741.3425823746</v>
          </cell>
          <cell r="I699">
            <v>91752.128273170587</v>
          </cell>
          <cell r="L699">
            <v>1234808.2508610517</v>
          </cell>
        </row>
        <row r="700">
          <cell r="H700">
            <v>74945.722681142201</v>
          </cell>
          <cell r="I700">
            <v>5074.5296137197874</v>
          </cell>
          <cell r="L700">
            <v>65574.932552513972</v>
          </cell>
        </row>
        <row r="702">
          <cell r="H702">
            <v>209025.46765031613</v>
          </cell>
          <cell r="I702">
            <v>7004.5440583936861</v>
          </cell>
          <cell r="L702">
            <v>50533.330436459211</v>
          </cell>
        </row>
        <row r="703">
          <cell r="H703">
            <v>58584.563643341877</v>
          </cell>
          <cell r="I703">
            <v>244.46420092602602</v>
          </cell>
          <cell r="L703">
            <v>1763.6537285358747</v>
          </cell>
        </row>
        <row r="704">
          <cell r="H704">
            <v>421906.50061348593</v>
          </cell>
          <cell r="I704">
            <v>23600.829192924914</v>
          </cell>
          <cell r="L704">
            <v>311611.14678061078</v>
          </cell>
        </row>
        <row r="705">
          <cell r="H705">
            <v>73550.247553426205</v>
          </cell>
          <cell r="I705">
            <v>4114.2926858953215</v>
          </cell>
          <cell r="L705">
            <v>54322.644834328872</v>
          </cell>
        </row>
        <row r="738">
          <cell r="L738">
            <v>6163317.125349869</v>
          </cell>
        </row>
        <row r="758">
          <cell r="L758">
            <v>63134706.278719008</v>
          </cell>
        </row>
        <row r="759">
          <cell r="L759">
            <v>24459931.187171981</v>
          </cell>
        </row>
        <row r="764">
          <cell r="L764">
            <v>3458768.5399062028</v>
          </cell>
        </row>
        <row r="765">
          <cell r="L765">
            <v>-73531.357307998856</v>
          </cell>
        </row>
        <row r="767">
          <cell r="L767">
            <v>951208.39863690117</v>
          </cell>
        </row>
        <row r="769">
          <cell r="L769">
            <v>243198.08219650859</v>
          </cell>
        </row>
        <row r="918">
          <cell r="J918">
            <v>0</v>
          </cell>
        </row>
        <row r="922">
          <cell r="J922">
            <v>562.35442074324351</v>
          </cell>
        </row>
        <row r="924">
          <cell r="J924">
            <v>172379829.61071068</v>
          </cell>
        </row>
        <row r="932">
          <cell r="L932">
            <v>22235.060697863923</v>
          </cell>
        </row>
        <row r="933">
          <cell r="L933">
            <v>24434.132635015303</v>
          </cell>
        </row>
        <row r="935">
          <cell r="L935">
            <v>3035874.0303772311</v>
          </cell>
        </row>
        <row r="944">
          <cell r="L944">
            <v>8.5480103638019958E-2</v>
          </cell>
        </row>
        <row r="962">
          <cell r="L962">
            <v>1288132009</v>
          </cell>
        </row>
        <row r="978">
          <cell r="L978">
            <v>505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RevDeltaRoll-in"/>
      <sheetName val="YrEndCustAdj"/>
      <sheetName val="Summary Test Year Revenues"/>
      <sheetName val="DetailTYRevenue"/>
      <sheetName val="StLtTYRevenue"/>
      <sheetName val="RateChangeEffect"/>
      <sheetName val="ProposedRev"/>
      <sheetName val="ProposedStLtRev"/>
      <sheetName val="ECR Rates"/>
      <sheetName val="Data==&gt;"/>
      <sheetName val="13thMonth"/>
      <sheetName val="12MonResults"/>
      <sheetName val="12MonLights"/>
      <sheetName val="12MonPoles"/>
      <sheetName val="Adjustments"/>
      <sheetName val="LghtAdj"/>
      <sheetName val="ECRBaseResults"/>
      <sheetName val="ECRBaseLights"/>
      <sheetName val="FACResults"/>
      <sheetName val="FACLights"/>
      <sheetName val="ECRRollin"/>
      <sheetName val="ECRLights"/>
      <sheetName val="Sources ==&gt;"/>
      <sheetName val="Rates"/>
      <sheetName val="LightingRates"/>
      <sheetName val="PoleRates"/>
      <sheetName val="1022"/>
      <sheetName val="1040"/>
      <sheetName val="1051"/>
      <sheetName val="1055"/>
      <sheetName val="MiscData"/>
      <sheetName val="Reconciliation==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C4" t="str">
            <v>FLSP</v>
          </cell>
          <cell r="AQ4">
            <v>0</v>
          </cell>
        </row>
        <row r="5">
          <cell r="C5" t="str">
            <v>FLST</v>
          </cell>
          <cell r="AQ5">
            <v>0</v>
          </cell>
        </row>
        <row r="6">
          <cell r="C6">
            <v>0</v>
          </cell>
          <cell r="AQ6">
            <v>0</v>
          </cell>
        </row>
        <row r="7">
          <cell r="C7" t="str">
            <v>GSS</v>
          </cell>
          <cell r="AQ7">
            <v>1427.3600000000001</v>
          </cell>
        </row>
        <row r="8">
          <cell r="C8" t="str">
            <v>GSS</v>
          </cell>
          <cell r="AQ8">
            <v>0</v>
          </cell>
        </row>
        <row r="9">
          <cell r="C9" t="str">
            <v>GSS</v>
          </cell>
          <cell r="AQ9">
            <v>3692160.02</v>
          </cell>
        </row>
        <row r="10">
          <cell r="C10" t="str">
            <v>GSS</v>
          </cell>
          <cell r="AQ10">
            <v>3020.86</v>
          </cell>
        </row>
        <row r="11">
          <cell r="C11" t="str">
            <v>GSS</v>
          </cell>
          <cell r="AQ11">
            <v>26592.21</v>
          </cell>
        </row>
        <row r="12">
          <cell r="C12" t="str">
            <v>GSRP</v>
          </cell>
          <cell r="AQ12">
            <v>357.03000000000003</v>
          </cell>
        </row>
        <row r="13">
          <cell r="C13" t="str">
            <v>GSS</v>
          </cell>
          <cell r="AQ13">
            <v>167.39000000000001</v>
          </cell>
        </row>
        <row r="14">
          <cell r="C14" t="str">
            <v>PSS</v>
          </cell>
          <cell r="AQ14">
            <v>10684130.689999999</v>
          </cell>
        </row>
        <row r="15">
          <cell r="C15" t="str">
            <v>PSP</v>
          </cell>
          <cell r="AQ15">
            <v>872096.18999999983</v>
          </cell>
        </row>
        <row r="16">
          <cell r="C16" t="str">
            <v>PSS</v>
          </cell>
          <cell r="AQ16">
            <v>5873.8</v>
          </cell>
        </row>
        <row r="17">
          <cell r="C17" t="str">
            <v>CTODS</v>
          </cell>
          <cell r="AQ17">
            <v>2362113.9600000004</v>
          </cell>
        </row>
        <row r="18">
          <cell r="C18" t="str">
            <v>CTODP</v>
          </cell>
          <cell r="AQ18">
            <v>1586338.6899999997</v>
          </cell>
        </row>
        <row r="19">
          <cell r="C19" t="str">
            <v>GS3</v>
          </cell>
          <cell r="AQ19">
            <v>0</v>
          </cell>
        </row>
        <row r="20">
          <cell r="C20" t="str">
            <v>GS3</v>
          </cell>
          <cell r="AQ20">
            <v>6847598.0299999993</v>
          </cell>
        </row>
        <row r="21">
          <cell r="C21" t="str">
            <v>GS3</v>
          </cell>
          <cell r="AQ21">
            <v>257130.83000000002</v>
          </cell>
        </row>
        <row r="22">
          <cell r="C22" t="str">
            <v>G3RP</v>
          </cell>
          <cell r="AQ22">
            <v>444.59999999999997</v>
          </cell>
        </row>
        <row r="23">
          <cell r="C23" t="str">
            <v>GS3</v>
          </cell>
          <cell r="AQ23">
            <v>6573.4400000000014</v>
          </cell>
        </row>
        <row r="24">
          <cell r="C24" t="str">
            <v>LWC</v>
          </cell>
          <cell r="AQ24">
            <v>253619.68000000002</v>
          </cell>
        </row>
        <row r="25">
          <cell r="C25" t="str">
            <v>CSR</v>
          </cell>
          <cell r="AQ25">
            <v>0</v>
          </cell>
        </row>
        <row r="26">
          <cell r="C26" t="str">
            <v>CSR</v>
          </cell>
          <cell r="AQ26">
            <v>0</v>
          </cell>
        </row>
        <row r="27">
          <cell r="C27" t="str">
            <v>FK</v>
          </cell>
          <cell r="AQ27">
            <v>899734.22</v>
          </cell>
        </row>
        <row r="28">
          <cell r="C28" t="str">
            <v>RTS</v>
          </cell>
          <cell r="AQ28">
            <v>2501953.9499999997</v>
          </cell>
        </row>
        <row r="29">
          <cell r="C29" t="str">
            <v>PSS</v>
          </cell>
          <cell r="AQ29">
            <v>2441316.77</v>
          </cell>
        </row>
        <row r="30">
          <cell r="C30" t="str">
            <v>PSP</v>
          </cell>
          <cell r="AQ30">
            <v>279558.11000000004</v>
          </cell>
        </row>
        <row r="31">
          <cell r="C31" t="str">
            <v>ITODS</v>
          </cell>
          <cell r="AQ31">
            <v>713036.24000000011</v>
          </cell>
        </row>
        <row r="32">
          <cell r="C32" t="str">
            <v>ITODP</v>
          </cell>
          <cell r="AQ32">
            <v>6554682.1499999994</v>
          </cell>
        </row>
        <row r="33">
          <cell r="C33" t="str">
            <v>ITODP</v>
          </cell>
          <cell r="AQ33">
            <v>65218.580000000009</v>
          </cell>
        </row>
        <row r="34">
          <cell r="C34" t="str">
            <v>LE</v>
          </cell>
          <cell r="AQ34">
            <v>135.04</v>
          </cell>
        </row>
        <row r="35">
          <cell r="C35" t="str">
            <v>LE</v>
          </cell>
          <cell r="AQ35">
            <v>15412.350000000002</v>
          </cell>
        </row>
        <row r="36">
          <cell r="C36" t="str">
            <v>LE</v>
          </cell>
          <cell r="AQ36">
            <v>5975.96</v>
          </cell>
        </row>
        <row r="37">
          <cell r="C37" t="str">
            <v>TE</v>
          </cell>
          <cell r="AQ37">
            <v>17608.799999999996</v>
          </cell>
        </row>
        <row r="38">
          <cell r="C38" t="str">
            <v>TE</v>
          </cell>
          <cell r="AQ38">
            <v>5081.4600000000009</v>
          </cell>
        </row>
        <row r="39">
          <cell r="C39" t="str">
            <v>RS</v>
          </cell>
          <cell r="AQ39">
            <v>82710.409999999989</v>
          </cell>
        </row>
        <row r="40">
          <cell r="C40" t="str">
            <v>RS</v>
          </cell>
          <cell r="AQ40">
            <v>29162593.400000006</v>
          </cell>
        </row>
        <row r="41">
          <cell r="C41" t="str">
            <v>RS</v>
          </cell>
          <cell r="AQ41">
            <v>9526.7899999999972</v>
          </cell>
        </row>
        <row r="42">
          <cell r="C42" t="str">
            <v>VFD</v>
          </cell>
          <cell r="AQ42">
            <v>2540.1900000000005</v>
          </cell>
        </row>
        <row r="43">
          <cell r="C43" t="str">
            <v>RRP</v>
          </cell>
          <cell r="AQ43">
            <v>7123.91</v>
          </cell>
        </row>
        <row r="44">
          <cell r="C44" t="str">
            <v>LEV</v>
          </cell>
          <cell r="AQ44">
            <v>-256.06000000000006</v>
          </cell>
        </row>
        <row r="45">
          <cell r="C45" t="str">
            <v>FLSP</v>
          </cell>
          <cell r="AQ45">
            <v>0</v>
          </cell>
        </row>
        <row r="46">
          <cell r="C46" t="str">
            <v>FLST</v>
          </cell>
          <cell r="AQ46">
            <v>0</v>
          </cell>
        </row>
        <row r="47">
          <cell r="C47">
            <v>0</v>
          </cell>
          <cell r="AQ47">
            <v>0</v>
          </cell>
        </row>
        <row r="48">
          <cell r="C48" t="str">
            <v>GSS</v>
          </cell>
          <cell r="AQ48">
            <v>1496.2499999999998</v>
          </cell>
        </row>
        <row r="49">
          <cell r="C49" t="str">
            <v>GSS</v>
          </cell>
          <cell r="AQ49">
            <v>0</v>
          </cell>
        </row>
        <row r="50">
          <cell r="C50" t="str">
            <v>GSS</v>
          </cell>
          <cell r="AQ50">
            <v>3428873.2499999995</v>
          </cell>
        </row>
        <row r="51">
          <cell r="C51" t="str">
            <v>GSS</v>
          </cell>
          <cell r="AQ51">
            <v>3020.86</v>
          </cell>
        </row>
        <row r="52">
          <cell r="C52" t="str">
            <v>GSS</v>
          </cell>
          <cell r="AQ52">
            <v>26327.660000000003</v>
          </cell>
        </row>
        <row r="53">
          <cell r="C53" t="str">
            <v>GSRP</v>
          </cell>
          <cell r="AQ53">
            <v>359.97000000000008</v>
          </cell>
        </row>
        <row r="54">
          <cell r="C54" t="str">
            <v>GSS</v>
          </cell>
          <cell r="AQ54">
            <v>258.85000000000008</v>
          </cell>
        </row>
        <row r="55">
          <cell r="C55" t="str">
            <v>PSS</v>
          </cell>
          <cell r="AQ55">
            <v>9996354.7100000028</v>
          </cell>
        </row>
        <row r="56">
          <cell r="C56" t="str">
            <v>PSP</v>
          </cell>
          <cell r="AQ56">
            <v>904533.74</v>
          </cell>
        </row>
        <row r="57">
          <cell r="C57" t="str">
            <v>PSS</v>
          </cell>
          <cell r="AQ57">
            <v>6317.3999999999987</v>
          </cell>
        </row>
        <row r="58">
          <cell r="C58" t="str">
            <v>CTODS</v>
          </cell>
          <cell r="AQ58">
            <v>2151475.0700000003</v>
          </cell>
        </row>
        <row r="59">
          <cell r="C59" t="str">
            <v>CTODP</v>
          </cell>
          <cell r="AQ59">
            <v>1158291.0699999998</v>
          </cell>
        </row>
        <row r="60">
          <cell r="C60" t="str">
            <v>GS3</v>
          </cell>
          <cell r="AQ60">
            <v>0</v>
          </cell>
        </row>
        <row r="61">
          <cell r="C61" t="str">
            <v>GS3</v>
          </cell>
          <cell r="AQ61">
            <v>6416382.0200000005</v>
          </cell>
        </row>
        <row r="62">
          <cell r="C62" t="str">
            <v>GS3</v>
          </cell>
          <cell r="AQ62">
            <v>231239.36</v>
          </cell>
        </row>
        <row r="63">
          <cell r="C63" t="str">
            <v>G3RP</v>
          </cell>
          <cell r="AQ63">
            <v>315.03999999999996</v>
          </cell>
        </row>
        <row r="64">
          <cell r="C64" t="str">
            <v>GS3</v>
          </cell>
          <cell r="AQ64">
            <v>5084.1899999999996</v>
          </cell>
        </row>
        <row r="65">
          <cell r="C65" t="str">
            <v>LWC</v>
          </cell>
          <cell r="AQ65">
            <v>226779.22999999998</v>
          </cell>
        </row>
        <row r="66">
          <cell r="C66" t="str">
            <v>CSR</v>
          </cell>
          <cell r="AQ66">
            <v>0</v>
          </cell>
        </row>
        <row r="67">
          <cell r="C67" t="str">
            <v>CSR</v>
          </cell>
          <cell r="AQ67">
            <v>0</v>
          </cell>
        </row>
        <row r="68">
          <cell r="C68" t="str">
            <v>FK</v>
          </cell>
          <cell r="AQ68">
            <v>0</v>
          </cell>
        </row>
        <row r="69">
          <cell r="C69" t="str">
            <v>RTS</v>
          </cell>
          <cell r="AQ69">
            <v>1245230.72</v>
          </cell>
        </row>
        <row r="70">
          <cell r="C70" t="str">
            <v>PSS</v>
          </cell>
          <cell r="AQ70">
            <v>2231897.6799999997</v>
          </cell>
        </row>
        <row r="71">
          <cell r="C71" t="str">
            <v>PSP</v>
          </cell>
          <cell r="AQ71">
            <v>242617.02999999997</v>
          </cell>
        </row>
        <row r="72">
          <cell r="C72" t="str">
            <v>ITODS</v>
          </cell>
          <cell r="AQ72">
            <v>681996.88000000012</v>
          </cell>
        </row>
        <row r="73">
          <cell r="C73" t="str">
            <v>ITODP</v>
          </cell>
          <cell r="AQ73">
            <v>6040953.7999999989</v>
          </cell>
        </row>
        <row r="74">
          <cell r="C74" t="str">
            <v>ITODP</v>
          </cell>
          <cell r="AQ74">
            <v>0</v>
          </cell>
        </row>
        <row r="75">
          <cell r="C75" t="str">
            <v>LE</v>
          </cell>
          <cell r="AQ75">
            <v>135.04</v>
          </cell>
        </row>
        <row r="76">
          <cell r="C76" t="str">
            <v>LE</v>
          </cell>
          <cell r="AQ76">
            <v>14202.92</v>
          </cell>
        </row>
        <row r="77">
          <cell r="C77" t="str">
            <v>LE</v>
          </cell>
          <cell r="AQ77">
            <v>5580.75</v>
          </cell>
        </row>
        <row r="78">
          <cell r="C78" t="str">
            <v>TE</v>
          </cell>
          <cell r="AQ78">
            <v>16259.369999999999</v>
          </cell>
        </row>
        <row r="79">
          <cell r="C79" t="str">
            <v>TE</v>
          </cell>
          <cell r="AQ79">
            <v>5081.4600000000009</v>
          </cell>
        </row>
        <row r="80">
          <cell r="C80" t="str">
            <v>RS</v>
          </cell>
          <cell r="AQ80">
            <v>75459.700000000012</v>
          </cell>
        </row>
        <row r="81">
          <cell r="C81" t="str">
            <v>RS</v>
          </cell>
          <cell r="AQ81">
            <v>26261724.510000002</v>
          </cell>
        </row>
        <row r="82">
          <cell r="C82" t="str">
            <v>RS</v>
          </cell>
          <cell r="AQ82">
            <v>8153.5499999999993</v>
          </cell>
        </row>
        <row r="83">
          <cell r="C83" t="str">
            <v>VFD</v>
          </cell>
          <cell r="AQ83">
            <v>2234.35</v>
          </cell>
        </row>
        <row r="84">
          <cell r="C84" t="str">
            <v>RRP</v>
          </cell>
          <cell r="AQ84">
            <v>6325.71</v>
          </cell>
        </row>
        <row r="85">
          <cell r="C85" t="str">
            <v>LEV</v>
          </cell>
          <cell r="AQ85">
            <v>259.11</v>
          </cell>
        </row>
        <row r="86">
          <cell r="C86" t="str">
            <v>FLSP</v>
          </cell>
          <cell r="AQ86">
            <v>0</v>
          </cell>
        </row>
        <row r="87">
          <cell r="C87" t="str">
            <v>FLST</v>
          </cell>
          <cell r="AQ87">
            <v>0</v>
          </cell>
        </row>
        <row r="88">
          <cell r="C88">
            <v>0</v>
          </cell>
          <cell r="AQ88">
            <v>0</v>
          </cell>
        </row>
        <row r="89">
          <cell r="C89" t="str">
            <v>GSS</v>
          </cell>
          <cell r="AQ89">
            <v>1339.19</v>
          </cell>
        </row>
        <row r="90">
          <cell r="C90" t="str">
            <v>GSS</v>
          </cell>
          <cell r="AQ90">
            <v>0</v>
          </cell>
        </row>
        <row r="91">
          <cell r="C91" t="str">
            <v>GSS</v>
          </cell>
          <cell r="AQ91">
            <v>3263220.5900000003</v>
          </cell>
        </row>
        <row r="92">
          <cell r="C92" t="str">
            <v>GSS</v>
          </cell>
          <cell r="AQ92">
            <v>3025.41</v>
          </cell>
        </row>
        <row r="93">
          <cell r="C93" t="str">
            <v>GSS</v>
          </cell>
          <cell r="AQ93">
            <v>18020.400000000001</v>
          </cell>
        </row>
        <row r="94">
          <cell r="C94" t="str">
            <v>GSRP</v>
          </cell>
          <cell r="AQ94">
            <v>353.21999999999997</v>
          </cell>
        </row>
        <row r="95">
          <cell r="C95" t="str">
            <v>GSS</v>
          </cell>
          <cell r="AQ95">
            <v>12.769999999999998</v>
          </cell>
        </row>
        <row r="96">
          <cell r="C96" t="str">
            <v>PSS</v>
          </cell>
          <cell r="AQ96">
            <v>10292298.030000001</v>
          </cell>
        </row>
        <row r="97">
          <cell r="C97" t="str">
            <v>PSP</v>
          </cell>
          <cell r="AQ97">
            <v>889544.69</v>
          </cell>
        </row>
        <row r="98">
          <cell r="C98" t="str">
            <v>PSS</v>
          </cell>
          <cell r="AQ98">
            <v>5934.98</v>
          </cell>
        </row>
        <row r="99">
          <cell r="C99" t="str">
            <v>CTODS</v>
          </cell>
          <cell r="AQ99">
            <v>2242028.85</v>
          </cell>
        </row>
        <row r="100">
          <cell r="C100" t="str">
            <v>CTODP</v>
          </cell>
          <cell r="AQ100">
            <v>2193023.7600000002</v>
          </cell>
        </row>
        <row r="101">
          <cell r="C101" t="str">
            <v>GS3</v>
          </cell>
          <cell r="AQ101">
            <v>0</v>
          </cell>
        </row>
        <row r="102">
          <cell r="C102" t="str">
            <v>GS3</v>
          </cell>
          <cell r="AQ102">
            <v>6095132.9800000004</v>
          </cell>
        </row>
        <row r="103">
          <cell r="C103" t="str">
            <v>GS3</v>
          </cell>
          <cell r="AQ103">
            <v>150066.18</v>
          </cell>
        </row>
        <row r="104">
          <cell r="C104" t="str">
            <v>G3RP</v>
          </cell>
          <cell r="AQ104">
            <v>357.26999999999992</v>
          </cell>
        </row>
        <row r="105">
          <cell r="C105" t="str">
            <v>GS3</v>
          </cell>
          <cell r="AQ105">
            <v>4477.99</v>
          </cell>
        </row>
        <row r="106">
          <cell r="C106" t="str">
            <v>LWC</v>
          </cell>
          <cell r="AQ106">
            <v>0</v>
          </cell>
        </row>
        <row r="107">
          <cell r="C107" t="str">
            <v>CSR</v>
          </cell>
          <cell r="AQ107">
            <v>0</v>
          </cell>
        </row>
        <row r="108">
          <cell r="C108" t="str">
            <v>CSR</v>
          </cell>
          <cell r="AQ108">
            <v>0</v>
          </cell>
        </row>
        <row r="109">
          <cell r="C109" t="str">
            <v>FK</v>
          </cell>
          <cell r="AQ109">
            <v>857177.09</v>
          </cell>
        </row>
        <row r="110">
          <cell r="C110" t="str">
            <v>RTS</v>
          </cell>
          <cell r="AQ110">
            <v>2970429.4200000004</v>
          </cell>
        </row>
        <row r="111">
          <cell r="C111" t="str">
            <v>PSS</v>
          </cell>
          <cell r="AQ111">
            <v>2310370.9300000006</v>
          </cell>
        </row>
        <row r="112">
          <cell r="C112" t="str">
            <v>PSP</v>
          </cell>
          <cell r="AQ112">
            <v>241798.01</v>
          </cell>
        </row>
        <row r="113">
          <cell r="C113" t="str">
            <v>ITODS</v>
          </cell>
          <cell r="AQ113">
            <v>793319.13</v>
          </cell>
        </row>
        <row r="114">
          <cell r="C114" t="str">
            <v>ITODP</v>
          </cell>
          <cell r="AQ114">
            <v>6224674.4299999997</v>
          </cell>
        </row>
        <row r="115">
          <cell r="C115" t="str">
            <v>ITODP</v>
          </cell>
          <cell r="AQ115">
            <v>360758.19</v>
          </cell>
        </row>
        <row r="116">
          <cell r="C116" t="str">
            <v>LE</v>
          </cell>
          <cell r="AQ116">
            <v>-236.97</v>
          </cell>
        </row>
        <row r="117">
          <cell r="C117" t="str">
            <v>LE</v>
          </cell>
          <cell r="AQ117">
            <v>9185</v>
          </cell>
        </row>
        <row r="118">
          <cell r="C118" t="str">
            <v>LE</v>
          </cell>
          <cell r="AQ118">
            <v>4521.8099999999995</v>
          </cell>
        </row>
        <row r="119">
          <cell r="C119" t="str">
            <v>TE</v>
          </cell>
          <cell r="AQ119">
            <v>15585.380000000001</v>
          </cell>
        </row>
        <row r="120">
          <cell r="C120" t="str">
            <v>TE</v>
          </cell>
          <cell r="AQ120">
            <v>5097.9699999999993</v>
          </cell>
        </row>
        <row r="121">
          <cell r="C121" t="str">
            <v>RS</v>
          </cell>
          <cell r="AQ121">
            <v>71766.040000000008</v>
          </cell>
        </row>
        <row r="122">
          <cell r="C122" t="str">
            <v>RS</v>
          </cell>
          <cell r="AQ122">
            <v>23021132.720000006</v>
          </cell>
        </row>
        <row r="123">
          <cell r="C123" t="str">
            <v>RS</v>
          </cell>
          <cell r="AQ123">
            <v>7111.619999999999</v>
          </cell>
        </row>
        <row r="124">
          <cell r="C124" t="str">
            <v>VFD</v>
          </cell>
          <cell r="AQ124">
            <v>2106.9799999999996</v>
          </cell>
        </row>
        <row r="125">
          <cell r="C125" t="str">
            <v>RRP</v>
          </cell>
          <cell r="AQ125">
            <v>5796.4899999999989</v>
          </cell>
        </row>
        <row r="126">
          <cell r="C126" t="str">
            <v>LEV</v>
          </cell>
          <cell r="AQ126">
            <v>252.34</v>
          </cell>
        </row>
        <row r="127">
          <cell r="C127" t="str">
            <v>FLSP</v>
          </cell>
          <cell r="AQ127">
            <v>0</v>
          </cell>
        </row>
        <row r="128">
          <cell r="C128" t="str">
            <v>FLST</v>
          </cell>
          <cell r="AQ128">
            <v>0</v>
          </cell>
        </row>
        <row r="129">
          <cell r="C129">
            <v>0</v>
          </cell>
          <cell r="AQ129">
            <v>0</v>
          </cell>
        </row>
        <row r="130">
          <cell r="C130" t="str">
            <v>GSS</v>
          </cell>
          <cell r="AQ130">
            <v>1546.7599999999998</v>
          </cell>
        </row>
        <row r="131">
          <cell r="C131" t="str">
            <v>GSS</v>
          </cell>
          <cell r="AQ131">
            <v>0</v>
          </cell>
        </row>
        <row r="132">
          <cell r="C132" t="str">
            <v>GSS</v>
          </cell>
          <cell r="AQ132">
            <v>3235241.66</v>
          </cell>
        </row>
        <row r="133">
          <cell r="C133" t="str">
            <v>GSS</v>
          </cell>
          <cell r="AQ133">
            <v>-638.68999999999994</v>
          </cell>
        </row>
        <row r="134">
          <cell r="C134" t="str">
            <v>GSS</v>
          </cell>
          <cell r="AQ134">
            <v>13915.400000000001</v>
          </cell>
        </row>
        <row r="135">
          <cell r="C135" t="str">
            <v>GSRP</v>
          </cell>
          <cell r="AQ135">
            <v>586.33000000000004</v>
          </cell>
        </row>
        <row r="136">
          <cell r="C136" t="str">
            <v>GSS</v>
          </cell>
          <cell r="AQ136">
            <v>55.900000000000006</v>
          </cell>
        </row>
        <row r="137">
          <cell r="C137" t="str">
            <v>PSS</v>
          </cell>
          <cell r="AQ137">
            <v>10134265.950000001</v>
          </cell>
        </row>
        <row r="138">
          <cell r="C138" t="str">
            <v>PSP</v>
          </cell>
          <cell r="AQ138">
            <v>832933.26000000013</v>
          </cell>
        </row>
        <row r="139">
          <cell r="C139" t="str">
            <v>PSS</v>
          </cell>
          <cell r="AQ139">
            <v>14091.6</v>
          </cell>
        </row>
        <row r="140">
          <cell r="C140" t="str">
            <v>CTODS</v>
          </cell>
          <cell r="AQ140">
            <v>1964124.51</v>
          </cell>
        </row>
        <row r="141">
          <cell r="C141" t="str">
            <v>CTODP</v>
          </cell>
          <cell r="AQ141">
            <v>1836934.7300000002</v>
          </cell>
        </row>
        <row r="142">
          <cell r="C142" t="str">
            <v>GS3</v>
          </cell>
          <cell r="AQ142">
            <v>0</v>
          </cell>
        </row>
        <row r="143">
          <cell r="C143" t="str">
            <v>GS3</v>
          </cell>
          <cell r="AQ143">
            <v>5876458.4799999995</v>
          </cell>
        </row>
        <row r="144">
          <cell r="C144" t="str">
            <v>GS3</v>
          </cell>
          <cell r="AQ144">
            <v>139302.01</v>
          </cell>
        </row>
        <row r="145">
          <cell r="C145" t="str">
            <v>G3RP</v>
          </cell>
          <cell r="AQ145">
            <v>452.82</v>
          </cell>
        </row>
        <row r="146">
          <cell r="C146" t="str">
            <v>GS3</v>
          </cell>
          <cell r="AQ146">
            <v>3455.9199999999996</v>
          </cell>
        </row>
        <row r="147">
          <cell r="C147" t="str">
            <v>LWC</v>
          </cell>
          <cell r="AQ147">
            <v>214170.93</v>
          </cell>
        </row>
        <row r="148">
          <cell r="C148" t="str">
            <v>CSR</v>
          </cell>
          <cell r="AQ148">
            <v>0</v>
          </cell>
        </row>
        <row r="149">
          <cell r="C149" t="str">
            <v>CSR</v>
          </cell>
          <cell r="AQ149">
            <v>0</v>
          </cell>
        </row>
        <row r="150">
          <cell r="C150" t="str">
            <v>FK</v>
          </cell>
          <cell r="AQ150">
            <v>869395.80999999994</v>
          </cell>
        </row>
        <row r="151">
          <cell r="C151" t="str">
            <v>RTS</v>
          </cell>
          <cell r="AQ151">
            <v>2374279.4899999998</v>
          </cell>
        </row>
        <row r="152">
          <cell r="C152" t="str">
            <v>PSS</v>
          </cell>
          <cell r="AQ152">
            <v>2413342.0500000003</v>
          </cell>
        </row>
        <row r="153">
          <cell r="C153" t="str">
            <v>PSP</v>
          </cell>
          <cell r="AQ153">
            <v>176755.23000000004</v>
          </cell>
        </row>
        <row r="154">
          <cell r="C154" t="str">
            <v>ITODS</v>
          </cell>
          <cell r="AQ154">
            <v>586422.19000000006</v>
          </cell>
        </row>
        <row r="155">
          <cell r="C155" t="str">
            <v>ITODP</v>
          </cell>
          <cell r="AQ155">
            <v>5468224.0099999998</v>
          </cell>
        </row>
        <row r="156">
          <cell r="C156" t="str">
            <v>ITODP</v>
          </cell>
          <cell r="AQ156">
            <v>961451.85000000009</v>
          </cell>
        </row>
        <row r="157">
          <cell r="C157" t="str">
            <v>LE</v>
          </cell>
          <cell r="AQ157">
            <v>131.26999999999998</v>
          </cell>
        </row>
        <row r="158">
          <cell r="C158" t="str">
            <v>LE</v>
          </cell>
          <cell r="AQ158">
            <v>11728.41</v>
          </cell>
        </row>
        <row r="159">
          <cell r="C159" t="str">
            <v>LE</v>
          </cell>
          <cell r="AQ159">
            <v>3245.72</v>
          </cell>
        </row>
        <row r="160">
          <cell r="C160" t="str">
            <v>TE</v>
          </cell>
          <cell r="AQ160">
            <v>16181.170000000002</v>
          </cell>
        </row>
        <row r="161">
          <cell r="C161" t="str">
            <v>TE</v>
          </cell>
          <cell r="AQ161">
            <v>4973.8100000000004</v>
          </cell>
        </row>
        <row r="162">
          <cell r="C162" t="str">
            <v>RS</v>
          </cell>
          <cell r="AQ162">
            <v>70247.51999999999</v>
          </cell>
        </row>
        <row r="163">
          <cell r="C163" t="str">
            <v>RS</v>
          </cell>
          <cell r="AQ163">
            <v>21559339.709999997</v>
          </cell>
        </row>
        <row r="164">
          <cell r="C164" t="str">
            <v>RS</v>
          </cell>
          <cell r="AQ164">
            <v>3141.4600000000005</v>
          </cell>
        </row>
        <row r="165">
          <cell r="C165" t="str">
            <v>VFD</v>
          </cell>
          <cell r="AQ165">
            <v>2003.6599999999996</v>
          </cell>
        </row>
        <row r="166">
          <cell r="C166" t="str">
            <v>RRP</v>
          </cell>
          <cell r="AQ166">
            <v>5673.85</v>
          </cell>
        </row>
        <row r="167">
          <cell r="C167" t="str">
            <v>LEV</v>
          </cell>
          <cell r="AQ167">
            <v>0</v>
          </cell>
        </row>
        <row r="168">
          <cell r="C168" t="str">
            <v>FLSP</v>
          </cell>
          <cell r="AQ168">
            <v>0</v>
          </cell>
        </row>
        <row r="169">
          <cell r="C169" t="str">
            <v>FLST</v>
          </cell>
          <cell r="AQ169">
            <v>0</v>
          </cell>
        </row>
        <row r="170">
          <cell r="C170">
            <v>0</v>
          </cell>
          <cell r="AQ170">
            <v>0</v>
          </cell>
        </row>
        <row r="171">
          <cell r="C171" t="str">
            <v>GSS</v>
          </cell>
          <cell r="AQ171">
            <v>1587.41</v>
          </cell>
        </row>
        <row r="172">
          <cell r="C172" t="str">
            <v>GSS</v>
          </cell>
          <cell r="AQ172">
            <v>0</v>
          </cell>
        </row>
        <row r="173">
          <cell r="C173" t="str">
            <v>GSS</v>
          </cell>
          <cell r="AQ173">
            <v>3223066.12</v>
          </cell>
        </row>
        <row r="174">
          <cell r="C174" t="str">
            <v>GSS</v>
          </cell>
          <cell r="AQ174">
            <v>3055.1400000000003</v>
          </cell>
        </row>
        <row r="175">
          <cell r="C175" t="str">
            <v>GSS</v>
          </cell>
          <cell r="AQ175">
            <v>10260.520000000002</v>
          </cell>
        </row>
        <row r="176">
          <cell r="C176" t="str">
            <v>GSRP</v>
          </cell>
          <cell r="AQ176">
            <v>292.23000000000008</v>
          </cell>
        </row>
        <row r="177">
          <cell r="C177" t="str">
            <v>GSS</v>
          </cell>
          <cell r="AQ177">
            <v>47.77</v>
          </cell>
        </row>
        <row r="178">
          <cell r="C178" t="str">
            <v>PSS</v>
          </cell>
          <cell r="AQ178">
            <v>10700692.140000002</v>
          </cell>
        </row>
        <row r="179">
          <cell r="C179" t="str">
            <v>PSP</v>
          </cell>
          <cell r="AQ179">
            <v>1740947.95</v>
          </cell>
        </row>
        <row r="180">
          <cell r="C180" t="str">
            <v>PSS</v>
          </cell>
          <cell r="AQ180">
            <v>9768.6699999999983</v>
          </cell>
        </row>
        <row r="181">
          <cell r="C181" t="str">
            <v>CTODS</v>
          </cell>
          <cell r="AQ181">
            <v>2092363.44</v>
          </cell>
        </row>
        <row r="182">
          <cell r="C182" t="str">
            <v>CTODP</v>
          </cell>
          <cell r="AQ182">
            <v>1698782.29</v>
          </cell>
        </row>
        <row r="183">
          <cell r="C183" t="str">
            <v>GS3</v>
          </cell>
          <cell r="AQ183">
            <v>0</v>
          </cell>
        </row>
        <row r="184">
          <cell r="C184" t="str">
            <v>GS3</v>
          </cell>
          <cell r="AQ184">
            <v>6390956.5700000012</v>
          </cell>
        </row>
        <row r="185">
          <cell r="C185" t="str">
            <v>GS3</v>
          </cell>
          <cell r="AQ185">
            <v>104386.65</v>
          </cell>
        </row>
        <row r="186">
          <cell r="C186" t="str">
            <v>G3RP</v>
          </cell>
          <cell r="AQ186">
            <v>226.94</v>
          </cell>
        </row>
        <row r="187">
          <cell r="C187" t="str">
            <v>GS3</v>
          </cell>
          <cell r="AQ187">
            <v>3256.66</v>
          </cell>
        </row>
        <row r="188">
          <cell r="C188" t="str">
            <v>LWC</v>
          </cell>
          <cell r="AQ188">
            <v>313586.53000000003</v>
          </cell>
        </row>
        <row r="189">
          <cell r="C189" t="str">
            <v>CSR</v>
          </cell>
          <cell r="AQ189">
            <v>0</v>
          </cell>
        </row>
        <row r="190">
          <cell r="C190" t="str">
            <v>CSR</v>
          </cell>
          <cell r="AQ190">
            <v>0</v>
          </cell>
        </row>
        <row r="191">
          <cell r="C191" t="str">
            <v>FK</v>
          </cell>
          <cell r="AQ191">
            <v>806635.58000000007</v>
          </cell>
        </row>
        <row r="192">
          <cell r="C192" t="str">
            <v>RTS</v>
          </cell>
          <cell r="AQ192">
            <v>2537432.1299999994</v>
          </cell>
        </row>
        <row r="193">
          <cell r="C193" t="str">
            <v>PSS</v>
          </cell>
          <cell r="AQ193">
            <v>2744323.2699999996</v>
          </cell>
        </row>
        <row r="194">
          <cell r="C194" t="str">
            <v>PSP</v>
          </cell>
          <cell r="AQ194">
            <v>381158.2</v>
          </cell>
        </row>
        <row r="195">
          <cell r="C195" t="str">
            <v>ITODS</v>
          </cell>
          <cell r="AQ195">
            <v>586593.54</v>
          </cell>
        </row>
        <row r="196">
          <cell r="C196" t="str">
            <v>ITODP</v>
          </cell>
          <cell r="AQ196">
            <v>6182520.6000000006</v>
          </cell>
        </row>
        <row r="197">
          <cell r="C197" t="str">
            <v>ITODP</v>
          </cell>
          <cell r="AQ197">
            <v>49373.509999999995</v>
          </cell>
        </row>
        <row r="198">
          <cell r="C198" t="str">
            <v>LE</v>
          </cell>
          <cell r="AQ198">
            <v>131.27000000000001</v>
          </cell>
        </row>
        <row r="199">
          <cell r="C199" t="str">
            <v>LE</v>
          </cell>
          <cell r="AQ199">
            <v>10708.699999999997</v>
          </cell>
        </row>
        <row r="200">
          <cell r="C200" t="str">
            <v>LE</v>
          </cell>
          <cell r="AQ200">
            <v>5007.2500000000009</v>
          </cell>
        </row>
        <row r="201">
          <cell r="C201" t="str">
            <v>TE</v>
          </cell>
          <cell r="AQ201">
            <v>14872.589999999998</v>
          </cell>
        </row>
        <row r="202">
          <cell r="C202" t="str">
            <v>TE</v>
          </cell>
          <cell r="AQ202">
            <v>4973.8100000000004</v>
          </cell>
        </row>
        <row r="203">
          <cell r="C203" t="str">
            <v>RS</v>
          </cell>
          <cell r="AQ203">
            <v>63073.9</v>
          </cell>
        </row>
        <row r="204">
          <cell r="C204" t="str">
            <v>RS</v>
          </cell>
          <cell r="AQ204">
            <v>21767578.160000004</v>
          </cell>
        </row>
        <row r="205">
          <cell r="C205" t="str">
            <v>RS</v>
          </cell>
          <cell r="AQ205">
            <v>3667.2099999999996</v>
          </cell>
        </row>
        <row r="206">
          <cell r="C206" t="str">
            <v>VFD</v>
          </cell>
          <cell r="AQ206">
            <v>2032.7800000000002</v>
          </cell>
        </row>
        <row r="207">
          <cell r="C207" t="str">
            <v>RRP</v>
          </cell>
          <cell r="AQ207">
            <v>5682.9800000000005</v>
          </cell>
        </row>
        <row r="208">
          <cell r="C208" t="str">
            <v>LEV</v>
          </cell>
          <cell r="AQ208">
            <v>0</v>
          </cell>
        </row>
        <row r="209">
          <cell r="C209" t="str">
            <v>FLSP</v>
          </cell>
          <cell r="AQ209">
            <v>0</v>
          </cell>
        </row>
        <row r="210">
          <cell r="C210" t="str">
            <v>FLST</v>
          </cell>
          <cell r="AQ210">
            <v>0</v>
          </cell>
        </row>
        <row r="211">
          <cell r="C211">
            <v>0</v>
          </cell>
          <cell r="AQ211">
            <v>0</v>
          </cell>
        </row>
        <row r="212">
          <cell r="C212" t="str">
            <v>GSS</v>
          </cell>
          <cell r="AQ212">
            <v>1688.29</v>
          </cell>
        </row>
        <row r="213">
          <cell r="C213" t="str">
            <v>GSS</v>
          </cell>
          <cell r="AQ213">
            <v>0</v>
          </cell>
        </row>
        <row r="214">
          <cell r="C214" t="str">
            <v>GSS</v>
          </cell>
          <cell r="AQ214">
            <v>3862178.6300000004</v>
          </cell>
        </row>
        <row r="215">
          <cell r="C215" t="str">
            <v>GSS</v>
          </cell>
          <cell r="AQ215">
            <v>3055.14</v>
          </cell>
        </row>
        <row r="216">
          <cell r="C216" t="str">
            <v>GSS</v>
          </cell>
          <cell r="AQ216">
            <v>16602.230000000003</v>
          </cell>
        </row>
        <row r="217">
          <cell r="C217" t="str">
            <v>GSRP</v>
          </cell>
          <cell r="AQ217">
            <v>506.04</v>
          </cell>
        </row>
        <row r="218">
          <cell r="C218" t="str">
            <v>GSS</v>
          </cell>
          <cell r="AQ218">
            <v>105.26</v>
          </cell>
        </row>
        <row r="219">
          <cell r="C219" t="str">
            <v>PSS</v>
          </cell>
          <cell r="AQ219">
            <v>13159927.449999997</v>
          </cell>
        </row>
        <row r="220">
          <cell r="C220" t="str">
            <v>PSP</v>
          </cell>
          <cell r="AQ220">
            <v>1423098.43</v>
          </cell>
        </row>
        <row r="221">
          <cell r="C221" t="str">
            <v>PSS</v>
          </cell>
          <cell r="AQ221">
            <v>9846.3599999999969</v>
          </cell>
        </row>
        <row r="222">
          <cell r="C222" t="str">
            <v>CTODS</v>
          </cell>
          <cell r="AQ222">
            <v>2307583.9699999997</v>
          </cell>
        </row>
        <row r="223">
          <cell r="C223" t="str">
            <v>CTODP</v>
          </cell>
          <cell r="AQ223">
            <v>2116913.8700000006</v>
          </cell>
        </row>
        <row r="224">
          <cell r="C224" t="str">
            <v>GS3</v>
          </cell>
          <cell r="AQ224">
            <v>0</v>
          </cell>
        </row>
        <row r="225">
          <cell r="C225" t="str">
            <v>GS3</v>
          </cell>
          <cell r="AQ225">
            <v>7599351.919999999</v>
          </cell>
        </row>
        <row r="226">
          <cell r="C226" t="str">
            <v>GS3</v>
          </cell>
          <cell r="AQ226">
            <v>158846.88000000003</v>
          </cell>
        </row>
        <row r="227">
          <cell r="C227" t="str">
            <v>G3RP</v>
          </cell>
          <cell r="AQ227">
            <v>619.53</v>
          </cell>
        </row>
        <row r="228">
          <cell r="C228" t="str">
            <v>GS3</v>
          </cell>
          <cell r="AQ228">
            <v>3714.92</v>
          </cell>
        </row>
        <row r="229">
          <cell r="C229" t="str">
            <v>LWC</v>
          </cell>
          <cell r="AQ229">
            <v>240389.02000000002</v>
          </cell>
        </row>
        <row r="230">
          <cell r="C230" t="str">
            <v>CSR</v>
          </cell>
          <cell r="AQ230">
            <v>0</v>
          </cell>
        </row>
        <row r="231">
          <cell r="C231" t="str">
            <v>CSR</v>
          </cell>
          <cell r="AQ231">
            <v>0</v>
          </cell>
        </row>
        <row r="232">
          <cell r="C232" t="str">
            <v>FK</v>
          </cell>
          <cell r="AQ232">
            <v>923539.07000000007</v>
          </cell>
        </row>
        <row r="233">
          <cell r="C233" t="str">
            <v>RTS</v>
          </cell>
          <cell r="AQ233">
            <v>2590860.39</v>
          </cell>
        </row>
        <row r="234">
          <cell r="C234" t="str">
            <v>PSS</v>
          </cell>
          <cell r="AQ234">
            <v>2873593.1799999997</v>
          </cell>
        </row>
        <row r="235">
          <cell r="C235" t="str">
            <v>PSP</v>
          </cell>
          <cell r="AQ235">
            <v>322486.24999999988</v>
          </cell>
        </row>
        <row r="236">
          <cell r="C236" t="str">
            <v>ITODS</v>
          </cell>
          <cell r="AQ236">
            <v>740565.66999999993</v>
          </cell>
        </row>
        <row r="237">
          <cell r="C237" t="str">
            <v>ITODP</v>
          </cell>
          <cell r="AQ237">
            <v>7599573.4400000004</v>
          </cell>
        </row>
        <row r="238">
          <cell r="C238" t="str">
            <v>ITODP</v>
          </cell>
          <cell r="AQ238">
            <v>51632.74</v>
          </cell>
        </row>
        <row r="239">
          <cell r="C239" t="str">
            <v>LE</v>
          </cell>
          <cell r="AQ239">
            <v>131.27000000000001</v>
          </cell>
        </row>
        <row r="240">
          <cell r="C240" t="str">
            <v>LE</v>
          </cell>
          <cell r="AQ240">
            <v>8731.9299999999985</v>
          </cell>
        </row>
        <row r="241">
          <cell r="C241" t="str">
            <v>LE</v>
          </cell>
          <cell r="AQ241">
            <v>4162.0400000000009</v>
          </cell>
        </row>
        <row r="242">
          <cell r="C242" t="str">
            <v>TE</v>
          </cell>
          <cell r="AQ242">
            <v>15683.449999999999</v>
          </cell>
        </row>
        <row r="243">
          <cell r="C243" t="str">
            <v>TE</v>
          </cell>
          <cell r="AQ243">
            <v>4973.5500000000011</v>
          </cell>
        </row>
        <row r="244">
          <cell r="C244" t="str">
            <v>RS</v>
          </cell>
          <cell r="AQ244">
            <v>63747.48</v>
          </cell>
        </row>
        <row r="245">
          <cell r="C245" t="str">
            <v>RS</v>
          </cell>
          <cell r="AQ245">
            <v>32311768.169999998</v>
          </cell>
        </row>
        <row r="246">
          <cell r="C246" t="str">
            <v>RS</v>
          </cell>
          <cell r="AQ246">
            <v>6105.99</v>
          </cell>
        </row>
        <row r="247">
          <cell r="C247" t="str">
            <v>VFD</v>
          </cell>
          <cell r="AQ247">
            <v>2604.0100000000002</v>
          </cell>
        </row>
        <row r="248">
          <cell r="C248" t="str">
            <v>RRP</v>
          </cell>
          <cell r="AQ248">
            <v>8166.869999999999</v>
          </cell>
        </row>
        <row r="249">
          <cell r="C249" t="str">
            <v>LEV</v>
          </cell>
          <cell r="AQ249">
            <v>0</v>
          </cell>
        </row>
        <row r="250">
          <cell r="C250" t="str">
            <v>FLSP</v>
          </cell>
          <cell r="AQ250">
            <v>0</v>
          </cell>
        </row>
        <row r="251">
          <cell r="C251" t="str">
            <v>FLST</v>
          </cell>
          <cell r="AQ251">
            <v>0</v>
          </cell>
        </row>
        <row r="252">
          <cell r="C252">
            <v>0</v>
          </cell>
          <cell r="AQ252">
            <v>0</v>
          </cell>
        </row>
        <row r="253">
          <cell r="C253" t="str">
            <v>GSS</v>
          </cell>
          <cell r="AQ253">
            <v>1822.8100000000002</v>
          </cell>
        </row>
        <row r="254">
          <cell r="C254" t="str">
            <v>GSS</v>
          </cell>
          <cell r="AQ254">
            <v>0</v>
          </cell>
        </row>
        <row r="255">
          <cell r="C255" t="str">
            <v>GSS</v>
          </cell>
          <cell r="AQ255">
            <v>4143686.95</v>
          </cell>
        </row>
        <row r="256">
          <cell r="C256" t="str">
            <v>GSS</v>
          </cell>
          <cell r="AQ256">
            <v>3077.86</v>
          </cell>
        </row>
        <row r="257">
          <cell r="C257" t="str">
            <v>GSS</v>
          </cell>
          <cell r="AQ257">
            <v>18783.150000000001</v>
          </cell>
        </row>
        <row r="258">
          <cell r="C258" t="str">
            <v>GSRP</v>
          </cell>
          <cell r="AQ258">
            <v>570.82999999999993</v>
          </cell>
        </row>
        <row r="259">
          <cell r="C259" t="str">
            <v>GSS</v>
          </cell>
          <cell r="AQ259">
            <v>144.80999999999997</v>
          </cell>
        </row>
        <row r="260">
          <cell r="C260" t="str">
            <v>PSS</v>
          </cell>
          <cell r="AQ260">
            <v>13500578.310000002</v>
          </cell>
        </row>
        <row r="261">
          <cell r="C261" t="str">
            <v>PSP</v>
          </cell>
          <cell r="AQ261">
            <v>1127955.94</v>
          </cell>
        </row>
        <row r="262">
          <cell r="C262" t="str">
            <v>PSS</v>
          </cell>
          <cell r="AQ262">
            <v>0</v>
          </cell>
        </row>
        <row r="263">
          <cell r="C263" t="str">
            <v>CTODS</v>
          </cell>
          <cell r="AQ263">
            <v>2393603.2500000005</v>
          </cell>
        </row>
        <row r="264">
          <cell r="C264" t="str">
            <v>CTODP</v>
          </cell>
          <cell r="AQ264">
            <v>2037057.4799999997</v>
          </cell>
        </row>
        <row r="265">
          <cell r="C265" t="str">
            <v>GS3</v>
          </cell>
          <cell r="AQ265">
            <v>0</v>
          </cell>
        </row>
        <row r="266">
          <cell r="C266" t="str">
            <v>GS3</v>
          </cell>
          <cell r="AQ266">
            <v>8237908.3699999992</v>
          </cell>
        </row>
        <row r="267">
          <cell r="C267" t="str">
            <v>GS3</v>
          </cell>
          <cell r="AQ267">
            <v>192009.94999999995</v>
          </cell>
        </row>
        <row r="268">
          <cell r="C268" t="str">
            <v>G3RP</v>
          </cell>
          <cell r="AQ268">
            <v>989.68000000000006</v>
          </cell>
        </row>
        <row r="269">
          <cell r="C269" t="str">
            <v>GS3</v>
          </cell>
          <cell r="AQ269">
            <v>4089.95</v>
          </cell>
        </row>
        <row r="270">
          <cell r="C270" t="str">
            <v>LWC</v>
          </cell>
          <cell r="AQ270">
            <v>250041.78000000006</v>
          </cell>
        </row>
        <row r="271">
          <cell r="C271" t="str">
            <v>CSR</v>
          </cell>
          <cell r="AQ271">
            <v>0</v>
          </cell>
        </row>
        <row r="272">
          <cell r="C272" t="str">
            <v>CSR</v>
          </cell>
          <cell r="AQ272">
            <v>0</v>
          </cell>
        </row>
        <row r="273">
          <cell r="C273" t="str">
            <v>FK</v>
          </cell>
          <cell r="AQ273">
            <v>1140215.3799999997</v>
          </cell>
        </row>
        <row r="274">
          <cell r="C274" t="str">
            <v>RTS</v>
          </cell>
          <cell r="AQ274">
            <v>2326852.9799999995</v>
          </cell>
        </row>
        <row r="275">
          <cell r="C275" t="str">
            <v>PSS</v>
          </cell>
          <cell r="AQ275">
            <v>2762729.1300000004</v>
          </cell>
        </row>
        <row r="276">
          <cell r="C276" t="str">
            <v>PSP</v>
          </cell>
          <cell r="AQ276">
            <v>314157.80000000005</v>
          </cell>
        </row>
        <row r="277">
          <cell r="C277" t="str">
            <v>ITODS</v>
          </cell>
          <cell r="AQ277">
            <v>652510.03999999992</v>
          </cell>
        </row>
        <row r="278">
          <cell r="C278" t="str">
            <v>ITODP</v>
          </cell>
          <cell r="AQ278">
            <v>6968666.6399999997</v>
          </cell>
        </row>
        <row r="279">
          <cell r="C279" t="str">
            <v>ITODP</v>
          </cell>
          <cell r="AQ279">
            <v>57561.89</v>
          </cell>
        </row>
        <row r="280">
          <cell r="C280" t="str">
            <v>LE</v>
          </cell>
          <cell r="AQ280">
            <v>135.04</v>
          </cell>
        </row>
        <row r="281">
          <cell r="C281" t="str">
            <v>LE</v>
          </cell>
          <cell r="AQ281">
            <v>8981.7799999999988</v>
          </cell>
        </row>
        <row r="282">
          <cell r="C282" t="str">
            <v>LE</v>
          </cell>
          <cell r="AQ282">
            <v>3855.8500000000004</v>
          </cell>
        </row>
        <row r="283">
          <cell r="C283" t="str">
            <v>TE</v>
          </cell>
          <cell r="AQ283">
            <v>14764.939999999999</v>
          </cell>
        </row>
        <row r="284">
          <cell r="C284" t="str">
            <v>TE</v>
          </cell>
          <cell r="AQ284">
            <v>5081.4600000000009</v>
          </cell>
        </row>
        <row r="285">
          <cell r="C285" t="str">
            <v>RS</v>
          </cell>
          <cell r="AQ285">
            <v>59101.820000000014</v>
          </cell>
        </row>
        <row r="286">
          <cell r="C286" t="str">
            <v>RS</v>
          </cell>
          <cell r="AQ286">
            <v>38703930.340000004</v>
          </cell>
        </row>
        <row r="287">
          <cell r="C287" t="str">
            <v>RS</v>
          </cell>
          <cell r="AQ287">
            <v>7522.42</v>
          </cell>
        </row>
        <row r="288">
          <cell r="C288" t="str">
            <v>VFD</v>
          </cell>
          <cell r="AQ288">
            <v>2737.4300000000003</v>
          </cell>
        </row>
        <row r="289">
          <cell r="C289" t="str">
            <v>RRP</v>
          </cell>
          <cell r="AQ289">
            <v>9074.380000000001</v>
          </cell>
        </row>
        <row r="290">
          <cell r="C290" t="str">
            <v>LEV</v>
          </cell>
          <cell r="AQ290">
            <v>384.18999999999994</v>
          </cell>
        </row>
        <row r="291">
          <cell r="C291" t="str">
            <v>FLSP</v>
          </cell>
          <cell r="AQ291">
            <v>0</v>
          </cell>
        </row>
        <row r="292">
          <cell r="C292" t="str">
            <v>FLST</v>
          </cell>
          <cell r="AQ292">
            <v>0</v>
          </cell>
        </row>
        <row r="293">
          <cell r="C293">
            <v>0</v>
          </cell>
          <cell r="AQ293">
            <v>0</v>
          </cell>
        </row>
        <row r="294">
          <cell r="C294" t="str">
            <v>GSS</v>
          </cell>
          <cell r="AQ294">
            <v>1934.48</v>
          </cell>
        </row>
        <row r="295">
          <cell r="C295" t="str">
            <v>GSS</v>
          </cell>
          <cell r="AQ295">
            <v>0</v>
          </cell>
        </row>
        <row r="296">
          <cell r="C296" t="str">
            <v>GSS</v>
          </cell>
          <cell r="AQ296">
            <v>4594592.870000001</v>
          </cell>
        </row>
        <row r="297">
          <cell r="C297" t="str">
            <v>GSS</v>
          </cell>
          <cell r="AQ297">
            <v>3077.86</v>
          </cell>
        </row>
        <row r="298">
          <cell r="C298" t="str">
            <v>GSS</v>
          </cell>
          <cell r="AQ298">
            <v>23321.66</v>
          </cell>
        </row>
        <row r="299">
          <cell r="C299" t="str">
            <v>GSRP</v>
          </cell>
          <cell r="AQ299">
            <v>736.97</v>
          </cell>
        </row>
        <row r="300">
          <cell r="C300" t="str">
            <v>GSS</v>
          </cell>
          <cell r="AQ300">
            <v>164.42</v>
          </cell>
        </row>
        <row r="301">
          <cell r="C301" t="str">
            <v>PSS</v>
          </cell>
          <cell r="AQ301">
            <v>14565079.050000001</v>
          </cell>
        </row>
        <row r="302">
          <cell r="C302" t="str">
            <v>PSP</v>
          </cell>
          <cell r="AQ302">
            <v>1531875.16</v>
          </cell>
        </row>
        <row r="303">
          <cell r="C303" t="str">
            <v>PSS</v>
          </cell>
          <cell r="AQ303">
            <v>20479.439999999995</v>
          </cell>
        </row>
        <row r="304">
          <cell r="C304" t="str">
            <v>CTODS</v>
          </cell>
          <cell r="AQ304">
            <v>2594980.1800000006</v>
          </cell>
        </row>
        <row r="305">
          <cell r="C305" t="str">
            <v>CTODP</v>
          </cell>
          <cell r="AQ305">
            <v>2412829.7199999997</v>
          </cell>
        </row>
        <row r="306">
          <cell r="C306" t="str">
            <v>GS3</v>
          </cell>
          <cell r="AQ306">
            <v>0</v>
          </cell>
        </row>
        <row r="307">
          <cell r="C307" t="str">
            <v>GS3</v>
          </cell>
          <cell r="AQ307">
            <v>9349980.75</v>
          </cell>
        </row>
        <row r="308">
          <cell r="C308" t="str">
            <v>GS3</v>
          </cell>
          <cell r="AQ308">
            <v>223168.63999999998</v>
          </cell>
        </row>
        <row r="309">
          <cell r="C309" t="str">
            <v>G3RP</v>
          </cell>
          <cell r="AQ309">
            <v>1501.78</v>
          </cell>
        </row>
        <row r="310">
          <cell r="C310" t="str">
            <v>GS3</v>
          </cell>
          <cell r="AQ310">
            <v>4636.0199999999995</v>
          </cell>
        </row>
        <row r="311">
          <cell r="C311" t="str">
            <v>LWC</v>
          </cell>
          <cell r="AQ311">
            <v>257350.58999999997</v>
          </cell>
        </row>
        <row r="312">
          <cell r="C312" t="str">
            <v>CSR</v>
          </cell>
          <cell r="AQ312">
            <v>0</v>
          </cell>
        </row>
        <row r="313">
          <cell r="C313" t="str">
            <v>CSR</v>
          </cell>
          <cell r="AQ313">
            <v>0</v>
          </cell>
        </row>
        <row r="314">
          <cell r="C314" t="str">
            <v>FK</v>
          </cell>
          <cell r="AQ314">
            <v>1301195.4500000004</v>
          </cell>
        </row>
        <row r="315">
          <cell r="C315" t="str">
            <v>RTS</v>
          </cell>
          <cell r="AQ315">
            <v>2440964.38</v>
          </cell>
        </row>
        <row r="316">
          <cell r="C316" t="str">
            <v>PSS</v>
          </cell>
          <cell r="AQ316">
            <v>3070994.7299999995</v>
          </cell>
        </row>
        <row r="317">
          <cell r="C317" t="str">
            <v>PSP</v>
          </cell>
          <cell r="AQ317">
            <v>296021.00000000006</v>
          </cell>
        </row>
        <row r="318">
          <cell r="C318" t="str">
            <v>ITODS</v>
          </cell>
          <cell r="AQ318">
            <v>762880.9</v>
          </cell>
        </row>
        <row r="319">
          <cell r="C319" t="str">
            <v>ITODP</v>
          </cell>
          <cell r="AQ319">
            <v>9169819.0499999989</v>
          </cell>
        </row>
        <row r="320">
          <cell r="C320" t="str">
            <v>ITODP</v>
          </cell>
          <cell r="AQ320">
            <v>61793.17</v>
          </cell>
        </row>
        <row r="321">
          <cell r="C321" t="str">
            <v>LE</v>
          </cell>
          <cell r="AQ321">
            <v>135.04</v>
          </cell>
        </row>
        <row r="322">
          <cell r="C322" t="str">
            <v>LE</v>
          </cell>
          <cell r="AQ322">
            <v>9333.9499999999989</v>
          </cell>
        </row>
        <row r="323">
          <cell r="C323" t="str">
            <v>LE</v>
          </cell>
          <cell r="AQ323">
            <v>4662.3799999999992</v>
          </cell>
        </row>
        <row r="324">
          <cell r="C324" t="str">
            <v>TE</v>
          </cell>
          <cell r="AQ324">
            <v>15002.530000000002</v>
          </cell>
        </row>
        <row r="325">
          <cell r="C325" t="str">
            <v>TE</v>
          </cell>
          <cell r="AQ325">
            <v>5081.4600000000009</v>
          </cell>
        </row>
        <row r="326">
          <cell r="C326" t="str">
            <v>RS</v>
          </cell>
          <cell r="AQ326">
            <v>57161.67</v>
          </cell>
        </row>
        <row r="327">
          <cell r="C327" t="str">
            <v>RS</v>
          </cell>
          <cell r="AQ327">
            <v>44850977.149999999</v>
          </cell>
        </row>
        <row r="328">
          <cell r="C328" t="str">
            <v>RS</v>
          </cell>
          <cell r="AQ328">
            <v>9181.0700000000033</v>
          </cell>
        </row>
        <row r="329">
          <cell r="C329" t="str">
            <v>VFD</v>
          </cell>
          <cell r="AQ329">
            <v>2956.63</v>
          </cell>
        </row>
        <row r="330">
          <cell r="C330" t="str">
            <v>RRP</v>
          </cell>
          <cell r="AQ330">
            <v>10179.41</v>
          </cell>
        </row>
        <row r="331">
          <cell r="C331" t="str">
            <v>LEV</v>
          </cell>
          <cell r="AQ331">
            <v>402.36999999999995</v>
          </cell>
        </row>
        <row r="332">
          <cell r="C332" t="str">
            <v>FLSP</v>
          </cell>
          <cell r="AQ332">
            <v>0</v>
          </cell>
        </row>
        <row r="333">
          <cell r="C333" t="str">
            <v>FLST</v>
          </cell>
          <cell r="AQ333">
            <v>0</v>
          </cell>
        </row>
        <row r="334">
          <cell r="C334">
            <v>0</v>
          </cell>
          <cell r="AQ334">
            <v>0</v>
          </cell>
        </row>
        <row r="335">
          <cell r="C335" t="str">
            <v>GSS</v>
          </cell>
          <cell r="AQ335">
            <v>1704.62</v>
          </cell>
        </row>
        <row r="336">
          <cell r="C336" t="str">
            <v>GSS</v>
          </cell>
          <cell r="AQ336">
            <v>0</v>
          </cell>
        </row>
        <row r="337">
          <cell r="C337" t="str">
            <v>GSS</v>
          </cell>
          <cell r="AQ337">
            <v>4094669.2100000004</v>
          </cell>
        </row>
        <row r="338">
          <cell r="C338" t="str">
            <v>GSS</v>
          </cell>
          <cell r="AQ338">
            <v>3020.86</v>
          </cell>
        </row>
        <row r="339">
          <cell r="C339" t="str">
            <v>GSS</v>
          </cell>
          <cell r="AQ339">
            <v>16420.560000000001</v>
          </cell>
        </row>
        <row r="340">
          <cell r="C340" t="str">
            <v>GSRP</v>
          </cell>
          <cell r="AQ340">
            <v>643.21</v>
          </cell>
        </row>
        <row r="341">
          <cell r="C341" t="str">
            <v>GSS</v>
          </cell>
          <cell r="AQ341">
            <v>86.69</v>
          </cell>
        </row>
        <row r="342">
          <cell r="C342" t="str">
            <v>PSS</v>
          </cell>
          <cell r="AQ342">
            <v>13729364.52</v>
          </cell>
        </row>
        <row r="343">
          <cell r="C343" t="str">
            <v>PSP</v>
          </cell>
          <cell r="AQ343">
            <v>1124397.2699999998</v>
          </cell>
        </row>
        <row r="344">
          <cell r="C344" t="str">
            <v>PSS</v>
          </cell>
          <cell r="AQ344">
            <v>0</v>
          </cell>
        </row>
        <row r="345">
          <cell r="C345" t="str">
            <v>CTODS</v>
          </cell>
          <cell r="AQ345">
            <v>2470908.3400000003</v>
          </cell>
        </row>
        <row r="346">
          <cell r="C346" t="str">
            <v>CTODP</v>
          </cell>
          <cell r="AQ346">
            <v>2367088.16</v>
          </cell>
        </row>
        <row r="347">
          <cell r="C347" t="str">
            <v>GS3</v>
          </cell>
          <cell r="AQ347">
            <v>0</v>
          </cell>
        </row>
        <row r="348">
          <cell r="C348" t="str">
            <v>GS3</v>
          </cell>
          <cell r="AQ348">
            <v>8445717.2800000012</v>
          </cell>
        </row>
        <row r="349">
          <cell r="C349" t="str">
            <v>GS3</v>
          </cell>
          <cell r="AQ349">
            <v>161510.55000000005</v>
          </cell>
        </row>
        <row r="350">
          <cell r="C350" t="str">
            <v>G3RP</v>
          </cell>
          <cell r="AQ350">
            <v>1046.5700000000002</v>
          </cell>
        </row>
        <row r="351">
          <cell r="C351" t="str">
            <v>GS3</v>
          </cell>
          <cell r="AQ351">
            <v>4119.5</v>
          </cell>
        </row>
        <row r="352">
          <cell r="C352" t="str">
            <v>LWC</v>
          </cell>
          <cell r="AQ352">
            <v>253709.84999999995</v>
          </cell>
        </row>
        <row r="353">
          <cell r="C353" t="str">
            <v>CSR</v>
          </cell>
          <cell r="AQ353">
            <v>0</v>
          </cell>
        </row>
        <row r="354">
          <cell r="C354" t="str">
            <v>CSR</v>
          </cell>
          <cell r="AQ354">
            <v>0</v>
          </cell>
        </row>
        <row r="355">
          <cell r="C355" t="str">
            <v>FK</v>
          </cell>
          <cell r="AQ355">
            <v>1210689.4800000002</v>
          </cell>
        </row>
        <row r="356">
          <cell r="C356" t="str">
            <v>RTS</v>
          </cell>
          <cell r="AQ356">
            <v>1612857.2</v>
          </cell>
        </row>
        <row r="357">
          <cell r="C357" t="str">
            <v>PSS</v>
          </cell>
          <cell r="AQ357">
            <v>2876111.7899999996</v>
          </cell>
        </row>
        <row r="358">
          <cell r="C358" t="str">
            <v>PSP</v>
          </cell>
          <cell r="AQ358">
            <v>315447.84000000003</v>
          </cell>
        </row>
        <row r="359">
          <cell r="C359" t="str">
            <v>ITODS</v>
          </cell>
          <cell r="AQ359">
            <v>798096.28000000014</v>
          </cell>
        </row>
        <row r="360">
          <cell r="C360" t="str">
            <v>ITODP</v>
          </cell>
          <cell r="AQ360">
            <v>7477911.6800000006</v>
          </cell>
        </row>
        <row r="361">
          <cell r="C361" t="str">
            <v>ITODP</v>
          </cell>
          <cell r="AQ361">
            <v>62135.100000000006</v>
          </cell>
        </row>
        <row r="362">
          <cell r="C362" t="str">
            <v>LE</v>
          </cell>
          <cell r="AQ362">
            <v>135.04000000000002</v>
          </cell>
        </row>
        <row r="363">
          <cell r="C363" t="str">
            <v>LE</v>
          </cell>
          <cell r="AQ363">
            <v>15155.270000000002</v>
          </cell>
        </row>
        <row r="364">
          <cell r="C364" t="str">
            <v>LE</v>
          </cell>
          <cell r="AQ364">
            <v>4896.0400000000009</v>
          </cell>
        </row>
        <row r="365">
          <cell r="C365" t="str">
            <v>TE</v>
          </cell>
          <cell r="AQ365">
            <v>15966.86</v>
          </cell>
        </row>
        <row r="366">
          <cell r="C366" t="str">
            <v>TE</v>
          </cell>
          <cell r="AQ366">
            <v>5081.4600000000009</v>
          </cell>
        </row>
        <row r="367">
          <cell r="C367" t="str">
            <v>RS</v>
          </cell>
          <cell r="AQ367">
            <v>57320.840000000011</v>
          </cell>
        </row>
        <row r="368">
          <cell r="C368" t="str">
            <v>RS</v>
          </cell>
          <cell r="AQ368">
            <v>34704375.430000007</v>
          </cell>
        </row>
        <row r="369">
          <cell r="C369" t="str">
            <v>RS</v>
          </cell>
          <cell r="AQ369">
            <v>6965.0000000000009</v>
          </cell>
        </row>
        <row r="370">
          <cell r="C370" t="str">
            <v>VFD</v>
          </cell>
          <cell r="AQ370">
            <v>2648.6299999999997</v>
          </cell>
        </row>
        <row r="371">
          <cell r="C371" t="str">
            <v>RRP</v>
          </cell>
          <cell r="AQ371">
            <v>7563.06</v>
          </cell>
        </row>
        <row r="372">
          <cell r="C372" t="str">
            <v>LEV</v>
          </cell>
          <cell r="AQ372">
            <v>330.38</v>
          </cell>
        </row>
        <row r="373">
          <cell r="C373" t="str">
            <v>FLSP</v>
          </cell>
          <cell r="AQ373">
            <v>0</v>
          </cell>
        </row>
        <row r="374">
          <cell r="C374" t="str">
            <v>FLST</v>
          </cell>
          <cell r="AQ374">
            <v>0</v>
          </cell>
        </row>
        <row r="375">
          <cell r="C375">
            <v>0</v>
          </cell>
          <cell r="AQ375">
            <v>0</v>
          </cell>
        </row>
        <row r="376">
          <cell r="C376" t="str">
            <v>GSS</v>
          </cell>
          <cell r="AQ376">
            <v>1437.49</v>
          </cell>
        </row>
        <row r="377">
          <cell r="C377" t="str">
            <v>GSS</v>
          </cell>
          <cell r="AQ377">
            <v>0</v>
          </cell>
        </row>
        <row r="378">
          <cell r="C378" t="str">
            <v>GSS</v>
          </cell>
          <cell r="AQ378">
            <v>3245239.84</v>
          </cell>
        </row>
        <row r="379">
          <cell r="C379" t="str">
            <v>GSS</v>
          </cell>
          <cell r="AQ379">
            <v>3020.86</v>
          </cell>
        </row>
        <row r="380">
          <cell r="C380" t="str">
            <v>GSS</v>
          </cell>
          <cell r="AQ380">
            <v>9267.0199999999986</v>
          </cell>
        </row>
        <row r="381">
          <cell r="C381" t="str">
            <v>GSRP</v>
          </cell>
          <cell r="AQ381">
            <v>367.11999999999995</v>
          </cell>
        </row>
        <row r="382">
          <cell r="C382" t="str">
            <v>GSS</v>
          </cell>
          <cell r="AQ382">
            <v>42.859999999999992</v>
          </cell>
        </row>
        <row r="383">
          <cell r="C383" t="str">
            <v>PSS</v>
          </cell>
          <cell r="AQ383">
            <v>11110906.700000001</v>
          </cell>
        </row>
        <row r="384">
          <cell r="C384" t="str">
            <v>PSP</v>
          </cell>
          <cell r="AQ384">
            <v>985246.82</v>
          </cell>
        </row>
        <row r="385">
          <cell r="C385" t="str">
            <v>PSS</v>
          </cell>
          <cell r="AQ385">
            <v>10990.599999999999</v>
          </cell>
        </row>
        <row r="386">
          <cell r="C386" t="str">
            <v>CTODS</v>
          </cell>
          <cell r="AQ386">
            <v>2189102.6799999997</v>
          </cell>
        </row>
        <row r="387">
          <cell r="C387" t="str">
            <v>CTODP</v>
          </cell>
          <cell r="AQ387">
            <v>2223841.0100000002</v>
          </cell>
        </row>
        <row r="388">
          <cell r="C388" t="str">
            <v>GS3</v>
          </cell>
          <cell r="AQ388">
            <v>0</v>
          </cell>
        </row>
        <row r="389">
          <cell r="C389" t="str">
            <v>GS3</v>
          </cell>
          <cell r="AQ389">
            <v>6560151.0799999991</v>
          </cell>
        </row>
        <row r="390">
          <cell r="C390" t="str">
            <v>GS3</v>
          </cell>
          <cell r="AQ390">
            <v>101806.56</v>
          </cell>
        </row>
        <row r="391">
          <cell r="C391" t="str">
            <v>G3RP</v>
          </cell>
          <cell r="AQ391">
            <v>398.68</v>
          </cell>
        </row>
        <row r="392">
          <cell r="C392" t="str">
            <v>GS3</v>
          </cell>
          <cell r="AQ392">
            <v>3218.51</v>
          </cell>
        </row>
        <row r="393">
          <cell r="C393" t="str">
            <v>LWC</v>
          </cell>
          <cell r="AQ393">
            <v>219882.74000000002</v>
          </cell>
        </row>
        <row r="394">
          <cell r="C394" t="str">
            <v>CSR</v>
          </cell>
          <cell r="AQ394">
            <v>0</v>
          </cell>
        </row>
        <row r="395">
          <cell r="C395" t="str">
            <v>CSR</v>
          </cell>
          <cell r="AQ395">
            <v>0</v>
          </cell>
        </row>
        <row r="396">
          <cell r="C396" t="str">
            <v>FK</v>
          </cell>
          <cell r="AQ396">
            <v>1718970.93</v>
          </cell>
        </row>
        <row r="397">
          <cell r="C397" t="str">
            <v>RTS</v>
          </cell>
          <cell r="AQ397">
            <v>2926600.1700000004</v>
          </cell>
        </row>
        <row r="398">
          <cell r="C398" t="str">
            <v>PSS</v>
          </cell>
          <cell r="AQ398">
            <v>2482504.1600000006</v>
          </cell>
        </row>
        <row r="399">
          <cell r="C399" t="str">
            <v>PSP</v>
          </cell>
          <cell r="AQ399">
            <v>275539.16000000003</v>
          </cell>
        </row>
        <row r="400">
          <cell r="C400" t="str">
            <v>ITODS</v>
          </cell>
          <cell r="AQ400">
            <v>774284.9</v>
          </cell>
        </row>
        <row r="401">
          <cell r="C401" t="str">
            <v>ITODP</v>
          </cell>
          <cell r="AQ401">
            <v>6721037.870000001</v>
          </cell>
        </row>
        <row r="402">
          <cell r="C402" t="str">
            <v>ITODP</v>
          </cell>
          <cell r="AQ402">
            <v>120455.01999999999</v>
          </cell>
        </row>
        <row r="403">
          <cell r="C403" t="str">
            <v>LE</v>
          </cell>
          <cell r="AQ403">
            <v>135.04000000000002</v>
          </cell>
        </row>
        <row r="404">
          <cell r="C404" t="str">
            <v>LE</v>
          </cell>
          <cell r="AQ404">
            <v>11533.42</v>
          </cell>
        </row>
        <row r="405">
          <cell r="C405" t="str">
            <v>LE</v>
          </cell>
          <cell r="AQ405">
            <v>5175.0899999999992</v>
          </cell>
        </row>
        <row r="406">
          <cell r="C406" t="str">
            <v>TE</v>
          </cell>
          <cell r="AQ406">
            <v>15591.92</v>
          </cell>
        </row>
        <row r="407">
          <cell r="C407" t="str">
            <v>TE</v>
          </cell>
          <cell r="AQ407">
            <v>5081.4600000000009</v>
          </cell>
        </row>
        <row r="408">
          <cell r="C408" t="str">
            <v>RS</v>
          </cell>
          <cell r="AQ408">
            <v>53488.350000000006</v>
          </cell>
        </row>
        <row r="409">
          <cell r="C409" t="str">
            <v>RS</v>
          </cell>
          <cell r="AQ409">
            <v>21115903.93</v>
          </cell>
        </row>
        <row r="410">
          <cell r="C410" t="str">
            <v>RS</v>
          </cell>
          <cell r="AQ410">
            <v>4555.6999999999989</v>
          </cell>
        </row>
        <row r="411">
          <cell r="C411" t="str">
            <v>VFD</v>
          </cell>
          <cell r="AQ411">
            <v>2019.6999999999998</v>
          </cell>
        </row>
        <row r="412">
          <cell r="C412" t="str">
            <v>RRP</v>
          </cell>
          <cell r="AQ412">
            <v>4636.04</v>
          </cell>
        </row>
        <row r="413">
          <cell r="C413" t="str">
            <v>LEV</v>
          </cell>
          <cell r="AQ413">
            <v>174.38</v>
          </cell>
        </row>
        <row r="414">
          <cell r="C414" t="str">
            <v>FLSP</v>
          </cell>
          <cell r="AQ414">
            <v>0</v>
          </cell>
        </row>
        <row r="415">
          <cell r="C415" t="str">
            <v>FLST</v>
          </cell>
          <cell r="AQ415">
            <v>0</v>
          </cell>
        </row>
        <row r="416">
          <cell r="C416">
            <v>0</v>
          </cell>
          <cell r="AQ416">
            <v>0</v>
          </cell>
        </row>
        <row r="417">
          <cell r="C417" t="str">
            <v>GSS</v>
          </cell>
          <cell r="AQ417">
            <v>1398.7399999999998</v>
          </cell>
        </row>
        <row r="418">
          <cell r="C418" t="str">
            <v>GSS</v>
          </cell>
          <cell r="AQ418">
            <v>0</v>
          </cell>
        </row>
        <row r="419">
          <cell r="C419" t="str">
            <v>GSS</v>
          </cell>
          <cell r="AQ419">
            <v>2974092.84</v>
          </cell>
        </row>
        <row r="420">
          <cell r="C420" t="str">
            <v>GSS</v>
          </cell>
          <cell r="AQ420">
            <v>3020.86</v>
          </cell>
        </row>
        <row r="421">
          <cell r="C421" t="str">
            <v>GSS</v>
          </cell>
          <cell r="AQ421">
            <v>10716.720000000003</v>
          </cell>
        </row>
        <row r="422">
          <cell r="C422" t="str">
            <v>GSRP</v>
          </cell>
          <cell r="AQ422">
            <v>366.19</v>
          </cell>
        </row>
        <row r="423">
          <cell r="C423" t="str">
            <v>GSS</v>
          </cell>
          <cell r="AQ423">
            <v>65.190000000000012</v>
          </cell>
        </row>
        <row r="424">
          <cell r="C424" t="str">
            <v>PSS</v>
          </cell>
          <cell r="AQ424">
            <v>9903884.7000000011</v>
          </cell>
        </row>
        <row r="425">
          <cell r="C425" t="str">
            <v>PSP</v>
          </cell>
          <cell r="AQ425">
            <v>797118.8400000002</v>
          </cell>
        </row>
        <row r="426">
          <cell r="C426" t="str">
            <v>PSS</v>
          </cell>
          <cell r="AQ426">
            <v>7589.329999999999</v>
          </cell>
        </row>
        <row r="427">
          <cell r="C427" t="str">
            <v>CTODS</v>
          </cell>
          <cell r="AQ427">
            <v>1990358.05</v>
          </cell>
        </row>
        <row r="428">
          <cell r="C428" t="str">
            <v>CTODP</v>
          </cell>
          <cell r="AQ428">
            <v>1599878.14</v>
          </cell>
        </row>
        <row r="429">
          <cell r="C429" t="str">
            <v>GS3</v>
          </cell>
          <cell r="AQ429">
            <v>0</v>
          </cell>
        </row>
        <row r="430">
          <cell r="C430" t="str">
            <v>GS3</v>
          </cell>
          <cell r="AQ430">
            <v>5659994.129999999</v>
          </cell>
        </row>
        <row r="431">
          <cell r="C431" t="str">
            <v>GS3</v>
          </cell>
          <cell r="AQ431">
            <v>104478.26000000002</v>
          </cell>
        </row>
        <row r="432">
          <cell r="C432" t="str">
            <v>G3RP</v>
          </cell>
          <cell r="AQ432">
            <v>294.24999999999994</v>
          </cell>
        </row>
        <row r="433">
          <cell r="C433" t="str">
            <v>GS3</v>
          </cell>
          <cell r="AQ433">
            <v>2832.0200000000004</v>
          </cell>
        </row>
        <row r="434">
          <cell r="C434" t="str">
            <v>LWC</v>
          </cell>
          <cell r="AQ434">
            <v>214996.03</v>
          </cell>
        </row>
        <row r="435">
          <cell r="C435" t="str">
            <v>CSR</v>
          </cell>
          <cell r="AQ435">
            <v>0</v>
          </cell>
        </row>
        <row r="436">
          <cell r="C436" t="str">
            <v>CSR</v>
          </cell>
          <cell r="AQ436">
            <v>0</v>
          </cell>
        </row>
        <row r="437">
          <cell r="C437" t="str">
            <v>FK</v>
          </cell>
          <cell r="AQ437">
            <v>741876.87000000011</v>
          </cell>
        </row>
        <row r="438">
          <cell r="C438" t="str">
            <v>RTS</v>
          </cell>
          <cell r="AQ438">
            <v>2303495.7399999998</v>
          </cell>
        </row>
        <row r="439">
          <cell r="C439" t="str">
            <v>PSS</v>
          </cell>
          <cell r="AQ439">
            <v>2276515.0499999998</v>
          </cell>
        </row>
        <row r="440">
          <cell r="C440" t="str">
            <v>PSP</v>
          </cell>
          <cell r="AQ440">
            <v>254747.53</v>
          </cell>
        </row>
        <row r="441">
          <cell r="C441" t="str">
            <v>ITODS</v>
          </cell>
          <cell r="AQ441">
            <v>719466.27</v>
          </cell>
        </row>
        <row r="442">
          <cell r="C442" t="str">
            <v>ITODP</v>
          </cell>
          <cell r="AQ442">
            <v>6447105.1299999999</v>
          </cell>
        </row>
        <row r="443">
          <cell r="C443" t="str">
            <v>ITODP</v>
          </cell>
          <cell r="AQ443">
            <v>60221.66</v>
          </cell>
        </row>
        <row r="444">
          <cell r="C444" t="str">
            <v>LE</v>
          </cell>
          <cell r="AQ444">
            <v>135.04</v>
          </cell>
        </row>
        <row r="445">
          <cell r="C445" t="str">
            <v>LE</v>
          </cell>
          <cell r="AQ445">
            <v>12547.100000000002</v>
          </cell>
        </row>
        <row r="446">
          <cell r="C446" t="str">
            <v>LE</v>
          </cell>
          <cell r="AQ446">
            <v>6094.79</v>
          </cell>
        </row>
        <row r="447">
          <cell r="C447" t="str">
            <v>TE</v>
          </cell>
          <cell r="AQ447">
            <v>15456.9</v>
          </cell>
        </row>
        <row r="448">
          <cell r="C448" t="str">
            <v>TE</v>
          </cell>
          <cell r="AQ448">
            <v>5081.4600000000009</v>
          </cell>
        </row>
        <row r="449">
          <cell r="C449" t="str">
            <v>RS</v>
          </cell>
          <cell r="AQ449">
            <v>56934.350000000006</v>
          </cell>
        </row>
        <row r="450">
          <cell r="C450" t="str">
            <v>RS</v>
          </cell>
          <cell r="AQ450">
            <v>19863658.379999999</v>
          </cell>
        </row>
        <row r="451">
          <cell r="C451" t="str">
            <v>RS</v>
          </cell>
          <cell r="AQ451">
            <v>5025.1299999999992</v>
          </cell>
        </row>
        <row r="452">
          <cell r="C452" t="str">
            <v>VFD</v>
          </cell>
          <cell r="AQ452">
            <v>1852.8000000000002</v>
          </cell>
        </row>
        <row r="453">
          <cell r="C453" t="str">
            <v>RRP</v>
          </cell>
          <cell r="AQ453">
            <v>4319.2000000000007</v>
          </cell>
        </row>
        <row r="454">
          <cell r="C454" t="str">
            <v>LEV</v>
          </cell>
          <cell r="AQ454">
            <v>124.19999999999999</v>
          </cell>
        </row>
        <row r="455">
          <cell r="C455" t="str">
            <v>FLSP</v>
          </cell>
          <cell r="AQ455">
            <v>0</v>
          </cell>
        </row>
        <row r="456">
          <cell r="C456" t="str">
            <v>FLST</v>
          </cell>
          <cell r="AQ456">
            <v>0</v>
          </cell>
        </row>
        <row r="457">
          <cell r="C457">
            <v>0</v>
          </cell>
          <cell r="AQ457">
            <v>0</v>
          </cell>
        </row>
        <row r="458">
          <cell r="C458" t="str">
            <v>GSS</v>
          </cell>
          <cell r="AQ458">
            <v>1416.5499999999997</v>
          </cell>
        </row>
        <row r="459">
          <cell r="C459" t="str">
            <v>GSS</v>
          </cell>
          <cell r="AQ459">
            <v>0</v>
          </cell>
        </row>
        <row r="460">
          <cell r="C460" t="str">
            <v>GSS</v>
          </cell>
          <cell r="AQ460">
            <v>3295406</v>
          </cell>
        </row>
        <row r="461">
          <cell r="C461" t="str">
            <v>GSS</v>
          </cell>
          <cell r="AQ461">
            <v>3020.86</v>
          </cell>
        </row>
        <row r="462">
          <cell r="C462" t="str">
            <v>GSS</v>
          </cell>
          <cell r="AQ462">
            <v>17984.440000000002</v>
          </cell>
        </row>
        <row r="463">
          <cell r="C463" t="str">
            <v>GSRP</v>
          </cell>
          <cell r="AQ463">
            <v>312.51</v>
          </cell>
        </row>
        <row r="464">
          <cell r="C464" t="str">
            <v>GSS</v>
          </cell>
          <cell r="AQ464">
            <v>140.63999999999999</v>
          </cell>
        </row>
        <row r="465">
          <cell r="C465" t="str">
            <v>PSS</v>
          </cell>
          <cell r="AQ465">
            <v>9965786.0600000005</v>
          </cell>
        </row>
        <row r="466">
          <cell r="C466" t="str">
            <v>PSP</v>
          </cell>
          <cell r="AQ466">
            <v>891797.47000000009</v>
          </cell>
        </row>
        <row r="467">
          <cell r="C467" t="str">
            <v>PSS</v>
          </cell>
          <cell r="AQ467">
            <v>7779.0300000000007</v>
          </cell>
        </row>
        <row r="468">
          <cell r="C468" t="str">
            <v>CTODS</v>
          </cell>
          <cell r="AQ468">
            <v>2046583.13</v>
          </cell>
        </row>
        <row r="469">
          <cell r="C469" t="str">
            <v>CTODP</v>
          </cell>
          <cell r="AQ469">
            <v>1875335.9400000002</v>
          </cell>
        </row>
        <row r="470">
          <cell r="C470" t="str">
            <v>GS3</v>
          </cell>
          <cell r="AQ470">
            <v>0</v>
          </cell>
        </row>
        <row r="471">
          <cell r="C471" t="str">
            <v>GS3</v>
          </cell>
          <cell r="AQ471">
            <v>6058386.0800000001</v>
          </cell>
        </row>
        <row r="472">
          <cell r="C472" t="str">
            <v>GS3</v>
          </cell>
          <cell r="AQ472">
            <v>160735.95000000001</v>
          </cell>
        </row>
        <row r="473">
          <cell r="C473" t="str">
            <v>G3RP</v>
          </cell>
          <cell r="AQ473">
            <v>330.37</v>
          </cell>
        </row>
        <row r="474">
          <cell r="C474" t="str">
            <v>GS3</v>
          </cell>
          <cell r="AQ474">
            <v>3257.8000000000006</v>
          </cell>
        </row>
        <row r="475">
          <cell r="C475" t="str">
            <v>LWC</v>
          </cell>
          <cell r="AQ475">
            <v>233890.67000000004</v>
          </cell>
        </row>
        <row r="476">
          <cell r="C476" t="str">
            <v>CSR</v>
          </cell>
          <cell r="AQ476">
            <v>0</v>
          </cell>
        </row>
        <row r="477">
          <cell r="C477" t="str">
            <v>CSR</v>
          </cell>
          <cell r="AQ477">
            <v>0</v>
          </cell>
        </row>
        <row r="478">
          <cell r="C478" t="str">
            <v>FK</v>
          </cell>
          <cell r="AQ478">
            <v>834333.23</v>
          </cell>
        </row>
        <row r="479">
          <cell r="C479" t="str">
            <v>RTS</v>
          </cell>
          <cell r="AQ479">
            <v>2359613.41</v>
          </cell>
        </row>
        <row r="480">
          <cell r="C480" t="str">
            <v>PSS</v>
          </cell>
          <cell r="AQ480">
            <v>2146075.5</v>
          </cell>
        </row>
        <row r="481">
          <cell r="C481" t="str">
            <v>PSP</v>
          </cell>
          <cell r="AQ481">
            <v>228963.48999999996</v>
          </cell>
        </row>
        <row r="482">
          <cell r="C482" t="str">
            <v>ITODS</v>
          </cell>
          <cell r="AQ482">
            <v>700828.34000000008</v>
          </cell>
        </row>
        <row r="483">
          <cell r="C483" t="str">
            <v>ITODP</v>
          </cell>
          <cell r="AQ483">
            <v>6043900.7100000009</v>
          </cell>
        </row>
        <row r="484">
          <cell r="C484" t="str">
            <v>ITODP</v>
          </cell>
          <cell r="AQ484">
            <v>63771.8</v>
          </cell>
        </row>
        <row r="485">
          <cell r="C485" t="str">
            <v>LE</v>
          </cell>
          <cell r="AQ485">
            <v>135.04000000000002</v>
          </cell>
        </row>
        <row r="486">
          <cell r="C486" t="str">
            <v>LE</v>
          </cell>
          <cell r="AQ486">
            <v>17030.100000000002</v>
          </cell>
        </row>
        <row r="487">
          <cell r="C487" t="str">
            <v>LE</v>
          </cell>
          <cell r="AQ487">
            <v>6112.4</v>
          </cell>
        </row>
        <row r="488">
          <cell r="C488" t="str">
            <v>TE</v>
          </cell>
          <cell r="AQ488">
            <v>12454.17</v>
          </cell>
        </row>
        <row r="489">
          <cell r="C489" t="str">
            <v>TE</v>
          </cell>
          <cell r="AQ489">
            <v>5081.4600000000009</v>
          </cell>
        </row>
        <row r="490">
          <cell r="C490" t="str">
            <v>RS</v>
          </cell>
          <cell r="AQ490">
            <v>70199.64</v>
          </cell>
        </row>
        <row r="491">
          <cell r="C491" t="str">
            <v>RS</v>
          </cell>
          <cell r="AQ491">
            <v>24349511.139999997</v>
          </cell>
        </row>
        <row r="492">
          <cell r="C492" t="str">
            <v>RS</v>
          </cell>
          <cell r="AQ492">
            <v>7243.6699999999992</v>
          </cell>
        </row>
        <row r="493">
          <cell r="C493" t="str">
            <v>VFD</v>
          </cell>
          <cell r="AQ493">
            <v>2149.5299999999997</v>
          </cell>
        </row>
        <row r="494">
          <cell r="C494" t="str">
            <v>RRP</v>
          </cell>
          <cell r="AQ494">
            <v>6017.0300000000007</v>
          </cell>
        </row>
        <row r="495">
          <cell r="C495" t="str">
            <v>LEV</v>
          </cell>
          <cell r="AQ495">
            <v>139.93000000000004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Sch M-2.1"/>
      <sheetName val="Sch M-2.2-pg 1"/>
      <sheetName val="Sch M-2.2 pgs 2-14"/>
      <sheetName val="Sch M-2.2 pgs 15-21"/>
      <sheetName val="Sch M-2.3 pg 1-2"/>
      <sheetName val="Sch M-2.3 pgs 3-19"/>
      <sheetName val="Sch M-2.3 pgs 20-26"/>
      <sheetName val="Summaries==&gt;"/>
      <sheetName val="Rate Summary"/>
      <sheetName val="Class Summary"/>
      <sheetName val="Data==&gt;"/>
      <sheetName val="12MonResults"/>
      <sheetName val="12MonLights"/>
      <sheetName val="12MonPoles"/>
      <sheetName val="ECR in Base Rates"/>
      <sheetName val="Sources ==&gt;"/>
      <sheetName val="Rates"/>
      <sheetName val="LightingRates"/>
      <sheetName val="PoleRates"/>
      <sheetName val="1022"/>
      <sheetName val="1051"/>
      <sheetName val="1055"/>
      <sheetName val="SBR"/>
      <sheetName val="MiscData"/>
      <sheetName val="Power Factor"/>
      <sheetName val="LEV"/>
      <sheetName val="Lighting"/>
    </sheetNames>
    <sheetDataSet>
      <sheetData sheetId="0"/>
      <sheetData sheetId="1"/>
      <sheetData sheetId="2"/>
      <sheetData sheetId="3"/>
      <sheetData sheetId="4"/>
      <sheetData sheetId="5"/>
      <sheetData sheetId="6">
        <row r="179">
          <cell r="D179">
            <v>2259463.5425757286</v>
          </cell>
        </row>
      </sheetData>
      <sheetData sheetId="7"/>
      <sheetData sheetId="8"/>
      <sheetData sheetId="9"/>
      <sheetData sheetId="10"/>
      <sheetData sheetId="11"/>
      <sheetData sheetId="12">
        <row r="4">
          <cell r="C4" t="str">
            <v>FLSP</v>
          </cell>
          <cell r="K4">
            <v>0</v>
          </cell>
        </row>
        <row r="5">
          <cell r="C5" t="str">
            <v>FLST</v>
          </cell>
          <cell r="K5">
            <v>0</v>
          </cell>
        </row>
        <row r="6">
          <cell r="C6" t="str">
            <v>GS</v>
          </cell>
          <cell r="K6">
            <v>0</v>
          </cell>
        </row>
        <row r="7">
          <cell r="C7" t="str">
            <v>GS</v>
          </cell>
          <cell r="K7">
            <v>0</v>
          </cell>
        </row>
        <row r="8">
          <cell r="C8" t="str">
            <v>GS</v>
          </cell>
          <cell r="K8">
            <v>0</v>
          </cell>
        </row>
        <row r="9">
          <cell r="C9" t="str">
            <v>GS</v>
          </cell>
          <cell r="K9">
            <v>0</v>
          </cell>
        </row>
        <row r="10">
          <cell r="C10" t="str">
            <v>GS</v>
          </cell>
          <cell r="K10">
            <v>0</v>
          </cell>
        </row>
        <row r="11">
          <cell r="C11" t="str">
            <v>GS</v>
          </cell>
          <cell r="K11">
            <v>0</v>
          </cell>
        </row>
        <row r="12">
          <cell r="C12" t="str">
            <v>PSS</v>
          </cell>
          <cell r="K12">
            <v>0</v>
          </cell>
        </row>
        <row r="13">
          <cell r="C13" t="str">
            <v>PSP</v>
          </cell>
          <cell r="K13">
            <v>0</v>
          </cell>
        </row>
        <row r="14">
          <cell r="C14" t="str">
            <v>PSS</v>
          </cell>
          <cell r="K14">
            <v>0</v>
          </cell>
        </row>
        <row r="15">
          <cell r="C15" t="str">
            <v>TODS</v>
          </cell>
          <cell r="K15">
            <v>118759</v>
          </cell>
        </row>
        <row r="16">
          <cell r="C16" t="str">
            <v>CTODP</v>
          </cell>
          <cell r="K16">
            <v>67143</v>
          </cell>
        </row>
        <row r="17">
          <cell r="C17" t="str">
            <v>GS3</v>
          </cell>
          <cell r="K17">
            <v>0</v>
          </cell>
        </row>
        <row r="18">
          <cell r="C18" t="str">
            <v>GS3</v>
          </cell>
          <cell r="K18">
            <v>202711</v>
          </cell>
        </row>
        <row r="19">
          <cell r="C19" t="str">
            <v>GS3</v>
          </cell>
          <cell r="K19">
            <v>0</v>
          </cell>
        </row>
        <row r="20">
          <cell r="C20" t="str">
            <v>GS3</v>
          </cell>
          <cell r="K20">
            <v>0</v>
          </cell>
        </row>
        <row r="21">
          <cell r="C21" t="str">
            <v>LWC</v>
          </cell>
          <cell r="K21">
            <v>0</v>
          </cell>
        </row>
        <row r="22">
          <cell r="C22" t="str">
            <v>CSR</v>
          </cell>
          <cell r="K22">
            <v>0</v>
          </cell>
        </row>
        <row r="23">
          <cell r="C23" t="str">
            <v>CSR</v>
          </cell>
          <cell r="K23">
            <v>0</v>
          </cell>
        </row>
        <row r="24">
          <cell r="C24" t="str">
            <v>FK</v>
          </cell>
          <cell r="K24">
            <v>0</v>
          </cell>
        </row>
        <row r="25">
          <cell r="C25" t="str">
            <v>RTS</v>
          </cell>
          <cell r="K25">
            <v>167002</v>
          </cell>
        </row>
        <row r="26">
          <cell r="C26" t="str">
            <v>PSS</v>
          </cell>
          <cell r="K26">
            <v>0</v>
          </cell>
        </row>
        <row r="27">
          <cell r="C27" t="str">
            <v>PSP</v>
          </cell>
          <cell r="K27">
            <v>0</v>
          </cell>
        </row>
        <row r="28">
          <cell r="C28" t="str">
            <v>TODS</v>
          </cell>
          <cell r="K28">
            <v>50459</v>
          </cell>
        </row>
        <row r="29">
          <cell r="C29" t="str">
            <v>ITODP</v>
          </cell>
          <cell r="K29">
            <v>328863</v>
          </cell>
        </row>
        <row r="30">
          <cell r="C30" t="str">
            <v>ITODP</v>
          </cell>
          <cell r="K30">
            <v>0</v>
          </cell>
        </row>
        <row r="31">
          <cell r="C31" t="str">
            <v>LE</v>
          </cell>
          <cell r="K31">
            <v>0</v>
          </cell>
        </row>
        <row r="32">
          <cell r="C32" t="str">
            <v>LE</v>
          </cell>
          <cell r="K32">
            <v>0</v>
          </cell>
        </row>
        <row r="33">
          <cell r="C33" t="str">
            <v>LE</v>
          </cell>
          <cell r="K33">
            <v>0</v>
          </cell>
        </row>
        <row r="34">
          <cell r="C34" t="str">
            <v>TE</v>
          </cell>
          <cell r="K34">
            <v>0</v>
          </cell>
        </row>
        <row r="35">
          <cell r="C35" t="str">
            <v>TE</v>
          </cell>
          <cell r="K35">
            <v>0</v>
          </cell>
        </row>
        <row r="36">
          <cell r="C36" t="str">
            <v>RS</v>
          </cell>
          <cell r="K36">
            <v>0</v>
          </cell>
        </row>
        <row r="37">
          <cell r="C37" t="str">
            <v>RS</v>
          </cell>
          <cell r="K37">
            <v>0</v>
          </cell>
        </row>
        <row r="38">
          <cell r="C38" t="str">
            <v>RS</v>
          </cell>
          <cell r="K38">
            <v>0</v>
          </cell>
        </row>
        <row r="39">
          <cell r="C39" t="str">
            <v>RS</v>
          </cell>
          <cell r="K39">
            <v>0</v>
          </cell>
        </row>
        <row r="40">
          <cell r="C40" t="str">
            <v>LEV</v>
          </cell>
          <cell r="K40">
            <v>0</v>
          </cell>
        </row>
        <row r="41">
          <cell r="C41" t="str">
            <v>LEV</v>
          </cell>
          <cell r="K41">
            <v>0</v>
          </cell>
        </row>
        <row r="42">
          <cell r="C42" t="str">
            <v>FLSP</v>
          </cell>
          <cell r="K42">
            <v>0</v>
          </cell>
        </row>
        <row r="43">
          <cell r="C43" t="str">
            <v>FLST</v>
          </cell>
          <cell r="K43">
            <v>0</v>
          </cell>
        </row>
        <row r="44">
          <cell r="C44" t="str">
            <v>GS</v>
          </cell>
          <cell r="K44">
            <v>0</v>
          </cell>
        </row>
        <row r="45">
          <cell r="C45" t="str">
            <v>GS</v>
          </cell>
          <cell r="K45">
            <v>0</v>
          </cell>
        </row>
        <row r="46">
          <cell r="C46" t="str">
            <v>GS</v>
          </cell>
          <cell r="K46">
            <v>0</v>
          </cell>
        </row>
        <row r="47">
          <cell r="C47" t="str">
            <v>GS</v>
          </cell>
          <cell r="K47">
            <v>0</v>
          </cell>
        </row>
        <row r="48">
          <cell r="C48" t="str">
            <v>GS</v>
          </cell>
          <cell r="K48">
            <v>0</v>
          </cell>
        </row>
        <row r="49">
          <cell r="C49" t="str">
            <v>GS</v>
          </cell>
          <cell r="K49">
            <v>0</v>
          </cell>
        </row>
        <row r="50">
          <cell r="C50" t="str">
            <v>PSS</v>
          </cell>
          <cell r="K50">
            <v>0</v>
          </cell>
        </row>
        <row r="51">
          <cell r="C51" t="str">
            <v>PSP</v>
          </cell>
          <cell r="K51">
            <v>0</v>
          </cell>
        </row>
        <row r="52">
          <cell r="C52" t="str">
            <v>PSS</v>
          </cell>
          <cell r="K52">
            <v>0</v>
          </cell>
        </row>
        <row r="53">
          <cell r="C53" t="str">
            <v>TODS</v>
          </cell>
          <cell r="K53">
            <v>135574</v>
          </cell>
        </row>
        <row r="54">
          <cell r="C54" t="str">
            <v>CTODP</v>
          </cell>
          <cell r="K54">
            <v>65290</v>
          </cell>
        </row>
        <row r="55">
          <cell r="C55" t="str">
            <v>GS3</v>
          </cell>
          <cell r="K55">
            <v>0</v>
          </cell>
        </row>
        <row r="56">
          <cell r="C56" t="str">
            <v>GS3</v>
          </cell>
          <cell r="K56">
            <v>197213</v>
          </cell>
        </row>
        <row r="57">
          <cell r="C57" t="str">
            <v>GS3</v>
          </cell>
          <cell r="K57">
            <v>0</v>
          </cell>
        </row>
        <row r="58">
          <cell r="C58" t="str">
            <v>GS3</v>
          </cell>
          <cell r="K58">
            <v>0</v>
          </cell>
        </row>
        <row r="59">
          <cell r="C59" t="str">
            <v>LWC</v>
          </cell>
          <cell r="K59">
            <v>0</v>
          </cell>
        </row>
        <row r="60">
          <cell r="C60" t="str">
            <v>CSR</v>
          </cell>
          <cell r="K60">
            <v>0</v>
          </cell>
        </row>
        <row r="61">
          <cell r="C61" t="str">
            <v>CSR</v>
          </cell>
          <cell r="K61">
            <v>0</v>
          </cell>
        </row>
        <row r="62">
          <cell r="C62" t="str">
            <v>FK</v>
          </cell>
          <cell r="K62">
            <v>0</v>
          </cell>
        </row>
        <row r="63">
          <cell r="C63" t="str">
            <v>RTS</v>
          </cell>
          <cell r="K63">
            <v>157758</v>
          </cell>
        </row>
        <row r="64">
          <cell r="C64" t="str">
            <v>PSS</v>
          </cell>
          <cell r="K64">
            <v>0</v>
          </cell>
        </row>
        <row r="65">
          <cell r="C65" t="str">
            <v>PSP</v>
          </cell>
          <cell r="K65">
            <v>0</v>
          </cell>
        </row>
        <row r="66">
          <cell r="C66" t="str">
            <v>TODS</v>
          </cell>
          <cell r="K66">
            <v>53949</v>
          </cell>
        </row>
        <row r="67">
          <cell r="C67" t="str">
            <v>ITODP</v>
          </cell>
          <cell r="K67">
            <v>318625</v>
          </cell>
        </row>
        <row r="68">
          <cell r="C68" t="str">
            <v>ITODP</v>
          </cell>
          <cell r="K68">
            <v>0</v>
          </cell>
        </row>
        <row r="69">
          <cell r="C69" t="str">
            <v>LE</v>
          </cell>
          <cell r="K69">
            <v>0</v>
          </cell>
        </row>
        <row r="70">
          <cell r="C70" t="str">
            <v>LE</v>
          </cell>
          <cell r="K70">
            <v>0</v>
          </cell>
        </row>
        <row r="71">
          <cell r="C71" t="str">
            <v>LE</v>
          </cell>
          <cell r="K71">
            <v>0</v>
          </cell>
        </row>
        <row r="72">
          <cell r="C72" t="str">
            <v>TE</v>
          </cell>
          <cell r="K72">
            <v>0</v>
          </cell>
        </row>
        <row r="73">
          <cell r="C73" t="str">
            <v>TE</v>
          </cell>
          <cell r="K73">
            <v>0</v>
          </cell>
        </row>
        <row r="74">
          <cell r="C74" t="str">
            <v>RS</v>
          </cell>
          <cell r="K74">
            <v>0</v>
          </cell>
        </row>
        <row r="75">
          <cell r="C75" t="str">
            <v>RS</v>
          </cell>
          <cell r="K75">
            <v>0</v>
          </cell>
        </row>
        <row r="76">
          <cell r="C76" t="str">
            <v>RS</v>
          </cell>
          <cell r="K76">
            <v>0</v>
          </cell>
        </row>
        <row r="77">
          <cell r="C77" t="str">
            <v>RS</v>
          </cell>
          <cell r="K77">
            <v>0</v>
          </cell>
        </row>
        <row r="78">
          <cell r="C78" t="str">
            <v>LEV</v>
          </cell>
          <cell r="K78">
            <v>0</v>
          </cell>
        </row>
        <row r="79">
          <cell r="C79" t="str">
            <v>LEV</v>
          </cell>
          <cell r="K79">
            <v>0</v>
          </cell>
        </row>
        <row r="80">
          <cell r="C80" t="str">
            <v>FLSP</v>
          </cell>
          <cell r="K80">
            <v>0</v>
          </cell>
        </row>
        <row r="81">
          <cell r="C81" t="str">
            <v>FLST</v>
          </cell>
          <cell r="K81">
            <v>0</v>
          </cell>
        </row>
        <row r="82">
          <cell r="C82" t="str">
            <v>GS</v>
          </cell>
          <cell r="K82">
            <v>0</v>
          </cell>
        </row>
        <row r="83">
          <cell r="C83" t="str">
            <v>GS</v>
          </cell>
          <cell r="K83">
            <v>0</v>
          </cell>
        </row>
        <row r="84">
          <cell r="C84" t="str">
            <v>GS</v>
          </cell>
          <cell r="K84">
            <v>0</v>
          </cell>
        </row>
        <row r="85">
          <cell r="C85" t="str">
            <v>GS</v>
          </cell>
          <cell r="K85">
            <v>0</v>
          </cell>
        </row>
        <row r="86">
          <cell r="C86" t="str">
            <v>GS</v>
          </cell>
          <cell r="K86">
            <v>0</v>
          </cell>
        </row>
        <row r="87">
          <cell r="C87" t="str">
            <v>GS</v>
          </cell>
          <cell r="K87">
            <v>0</v>
          </cell>
        </row>
        <row r="88">
          <cell r="C88" t="str">
            <v>PSS</v>
          </cell>
          <cell r="K88">
            <v>0</v>
          </cell>
        </row>
        <row r="89">
          <cell r="C89" t="str">
            <v>PSP</v>
          </cell>
          <cell r="K89">
            <v>0</v>
          </cell>
        </row>
        <row r="90">
          <cell r="C90" t="str">
            <v>PSS</v>
          </cell>
          <cell r="K90">
            <v>0</v>
          </cell>
        </row>
        <row r="91">
          <cell r="C91" t="str">
            <v>TODS</v>
          </cell>
          <cell r="K91">
            <v>130300</v>
          </cell>
        </row>
        <row r="92">
          <cell r="C92" t="str">
            <v>CTODP</v>
          </cell>
          <cell r="K92">
            <v>65971</v>
          </cell>
        </row>
        <row r="93">
          <cell r="C93" t="str">
            <v>GS3</v>
          </cell>
          <cell r="K93">
            <v>0</v>
          </cell>
        </row>
        <row r="94">
          <cell r="C94" t="str">
            <v>GS3</v>
          </cell>
          <cell r="K94">
            <v>197201</v>
          </cell>
        </row>
        <row r="95">
          <cell r="C95" t="str">
            <v>GS3</v>
          </cell>
          <cell r="K95">
            <v>0</v>
          </cell>
        </row>
        <row r="96">
          <cell r="C96" t="str">
            <v>GS3</v>
          </cell>
          <cell r="K96">
            <v>0</v>
          </cell>
        </row>
        <row r="97">
          <cell r="C97" t="str">
            <v>LWC</v>
          </cell>
          <cell r="K97">
            <v>0</v>
          </cell>
        </row>
        <row r="98">
          <cell r="C98" t="str">
            <v>CSR</v>
          </cell>
          <cell r="K98">
            <v>0</v>
          </cell>
        </row>
        <row r="99">
          <cell r="C99" t="str">
            <v>CSR</v>
          </cell>
          <cell r="K99">
            <v>0</v>
          </cell>
        </row>
        <row r="100">
          <cell r="C100" t="str">
            <v>FK</v>
          </cell>
          <cell r="K100">
            <v>0</v>
          </cell>
        </row>
        <row r="101">
          <cell r="C101" t="str">
            <v>RTS</v>
          </cell>
          <cell r="K101">
            <v>157141</v>
          </cell>
        </row>
        <row r="102">
          <cell r="C102" t="str">
            <v>PSS</v>
          </cell>
          <cell r="K102">
            <v>0</v>
          </cell>
        </row>
        <row r="103">
          <cell r="C103" t="str">
            <v>PSP</v>
          </cell>
          <cell r="K103">
            <v>0</v>
          </cell>
        </row>
        <row r="104">
          <cell r="C104" t="str">
            <v>TODS</v>
          </cell>
          <cell r="K104">
            <v>53453</v>
          </cell>
        </row>
        <row r="105">
          <cell r="C105" t="str">
            <v>ITODP</v>
          </cell>
          <cell r="K105">
            <v>325255</v>
          </cell>
        </row>
        <row r="106">
          <cell r="C106" t="str">
            <v>ITODP</v>
          </cell>
          <cell r="K106">
            <v>0</v>
          </cell>
        </row>
        <row r="107">
          <cell r="C107" t="str">
            <v>LE</v>
          </cell>
          <cell r="K107">
            <v>0</v>
          </cell>
        </row>
        <row r="108">
          <cell r="C108" t="str">
            <v>LE</v>
          </cell>
          <cell r="K108">
            <v>0</v>
          </cell>
        </row>
        <row r="109">
          <cell r="C109" t="str">
            <v>LE</v>
          </cell>
          <cell r="K109">
            <v>0</v>
          </cell>
        </row>
        <row r="110">
          <cell r="C110" t="str">
            <v>TE</v>
          </cell>
          <cell r="K110">
            <v>0</v>
          </cell>
        </row>
        <row r="111">
          <cell r="C111" t="str">
            <v>TE</v>
          </cell>
          <cell r="K111">
            <v>0</v>
          </cell>
        </row>
        <row r="112">
          <cell r="C112" t="str">
            <v>RS</v>
          </cell>
          <cell r="K112">
            <v>0</v>
          </cell>
        </row>
        <row r="113">
          <cell r="C113" t="str">
            <v>RS</v>
          </cell>
          <cell r="K113">
            <v>0</v>
          </cell>
        </row>
        <row r="114">
          <cell r="C114" t="str">
            <v>RS</v>
          </cell>
          <cell r="K114">
            <v>0</v>
          </cell>
        </row>
        <row r="115">
          <cell r="C115" t="str">
            <v>RS</v>
          </cell>
          <cell r="K115">
            <v>0</v>
          </cell>
        </row>
        <row r="116">
          <cell r="C116" t="str">
            <v>LEV</v>
          </cell>
          <cell r="K116">
            <v>0</v>
          </cell>
        </row>
        <row r="117">
          <cell r="C117" t="str">
            <v>LEV</v>
          </cell>
          <cell r="K117">
            <v>0</v>
          </cell>
        </row>
        <row r="118">
          <cell r="C118" t="str">
            <v>FLSP</v>
          </cell>
          <cell r="K118">
            <v>0</v>
          </cell>
        </row>
        <row r="119">
          <cell r="C119" t="str">
            <v>FLST</v>
          </cell>
          <cell r="K119">
            <v>0</v>
          </cell>
        </row>
        <row r="120">
          <cell r="C120" t="str">
            <v>GS</v>
          </cell>
          <cell r="K120">
            <v>0</v>
          </cell>
        </row>
        <row r="121">
          <cell r="C121" t="str">
            <v>GS</v>
          </cell>
          <cell r="K121">
            <v>0</v>
          </cell>
        </row>
        <row r="122">
          <cell r="C122" t="str">
            <v>GS</v>
          </cell>
          <cell r="K122">
            <v>0</v>
          </cell>
        </row>
        <row r="123">
          <cell r="C123" t="str">
            <v>GS</v>
          </cell>
          <cell r="K123">
            <v>0</v>
          </cell>
        </row>
        <row r="124">
          <cell r="C124" t="str">
            <v>GS</v>
          </cell>
          <cell r="K124">
            <v>0</v>
          </cell>
        </row>
        <row r="125">
          <cell r="C125" t="str">
            <v>GS</v>
          </cell>
          <cell r="K125">
            <v>0</v>
          </cell>
        </row>
        <row r="126">
          <cell r="C126" t="str">
            <v>PSS</v>
          </cell>
          <cell r="K126">
            <v>0</v>
          </cell>
        </row>
        <row r="127">
          <cell r="C127" t="str">
            <v>PSP</v>
          </cell>
          <cell r="K127">
            <v>0</v>
          </cell>
        </row>
        <row r="128">
          <cell r="C128" t="str">
            <v>PSS</v>
          </cell>
          <cell r="K128">
            <v>0</v>
          </cell>
        </row>
        <row r="129">
          <cell r="C129" t="str">
            <v>TODS</v>
          </cell>
          <cell r="K129">
            <v>138479</v>
          </cell>
        </row>
        <row r="130">
          <cell r="C130" t="str">
            <v>CTODP</v>
          </cell>
          <cell r="K130">
            <v>68635</v>
          </cell>
        </row>
        <row r="131">
          <cell r="C131" t="str">
            <v>GS3</v>
          </cell>
          <cell r="K131">
            <v>0</v>
          </cell>
        </row>
        <row r="132">
          <cell r="C132" t="str">
            <v>GS3</v>
          </cell>
          <cell r="K132">
            <v>214875</v>
          </cell>
        </row>
        <row r="133">
          <cell r="C133" t="str">
            <v>GS3</v>
          </cell>
          <cell r="K133">
            <v>0</v>
          </cell>
        </row>
        <row r="134">
          <cell r="C134" t="str">
            <v>GS3</v>
          </cell>
          <cell r="K134">
            <v>0</v>
          </cell>
        </row>
        <row r="135">
          <cell r="C135" t="str">
            <v>LWC</v>
          </cell>
          <cell r="K135">
            <v>0</v>
          </cell>
        </row>
        <row r="136">
          <cell r="C136" t="str">
            <v>CSR</v>
          </cell>
          <cell r="K136">
            <v>0</v>
          </cell>
        </row>
        <row r="137">
          <cell r="C137" t="str">
            <v>CSR</v>
          </cell>
          <cell r="K137">
            <v>0</v>
          </cell>
        </row>
        <row r="138">
          <cell r="C138" t="str">
            <v>FK</v>
          </cell>
          <cell r="K138">
            <v>0</v>
          </cell>
        </row>
        <row r="139">
          <cell r="C139" t="str">
            <v>RTS</v>
          </cell>
          <cell r="K139">
            <v>171798</v>
          </cell>
        </row>
        <row r="140">
          <cell r="C140" t="str">
            <v>PSS</v>
          </cell>
          <cell r="K140">
            <v>0</v>
          </cell>
        </row>
        <row r="141">
          <cell r="C141" t="str">
            <v>PSP</v>
          </cell>
          <cell r="K141">
            <v>0</v>
          </cell>
        </row>
        <row r="142">
          <cell r="C142" t="str">
            <v>TODS</v>
          </cell>
          <cell r="K142">
            <v>53481</v>
          </cell>
        </row>
        <row r="143">
          <cell r="C143" t="str">
            <v>ITODP</v>
          </cell>
          <cell r="K143">
            <v>333045</v>
          </cell>
        </row>
        <row r="144">
          <cell r="C144" t="str">
            <v>ITODP</v>
          </cell>
          <cell r="K144">
            <v>0</v>
          </cell>
        </row>
        <row r="145">
          <cell r="C145" t="str">
            <v>LE</v>
          </cell>
          <cell r="K145">
            <v>0</v>
          </cell>
        </row>
        <row r="146">
          <cell r="C146" t="str">
            <v>LE</v>
          </cell>
          <cell r="K146">
            <v>0</v>
          </cell>
        </row>
        <row r="147">
          <cell r="C147" t="str">
            <v>LE</v>
          </cell>
          <cell r="K147">
            <v>0</v>
          </cell>
        </row>
        <row r="148">
          <cell r="C148" t="str">
            <v>TE</v>
          </cell>
          <cell r="K148">
            <v>0</v>
          </cell>
        </row>
        <row r="149">
          <cell r="C149" t="str">
            <v>TE</v>
          </cell>
          <cell r="K149">
            <v>0</v>
          </cell>
        </row>
        <row r="150">
          <cell r="C150" t="str">
            <v>RS</v>
          </cell>
          <cell r="K150">
            <v>0</v>
          </cell>
        </row>
        <row r="151">
          <cell r="C151" t="str">
            <v>RS</v>
          </cell>
          <cell r="K151">
            <v>0</v>
          </cell>
        </row>
        <row r="152">
          <cell r="C152" t="str">
            <v>RS</v>
          </cell>
          <cell r="K152">
            <v>0</v>
          </cell>
        </row>
        <row r="153">
          <cell r="C153" t="str">
            <v>RS</v>
          </cell>
          <cell r="K153">
            <v>0</v>
          </cell>
        </row>
        <row r="154">
          <cell r="C154" t="str">
            <v>LEV</v>
          </cell>
          <cell r="K154">
            <v>0</v>
          </cell>
        </row>
        <row r="155">
          <cell r="C155" t="str">
            <v>LEV</v>
          </cell>
          <cell r="K155">
            <v>0</v>
          </cell>
        </row>
        <row r="156">
          <cell r="C156" t="str">
            <v>FLSP</v>
          </cell>
          <cell r="K156">
            <v>0</v>
          </cell>
        </row>
        <row r="157">
          <cell r="C157" t="str">
            <v>FLST</v>
          </cell>
          <cell r="K157">
            <v>0</v>
          </cell>
        </row>
        <row r="158">
          <cell r="C158" t="str">
            <v>GS</v>
          </cell>
          <cell r="K158">
            <v>0</v>
          </cell>
        </row>
        <row r="159">
          <cell r="C159" t="str">
            <v>GS</v>
          </cell>
          <cell r="K159">
            <v>0</v>
          </cell>
        </row>
        <row r="160">
          <cell r="C160" t="str">
            <v>GS</v>
          </cell>
          <cell r="K160">
            <v>0</v>
          </cell>
        </row>
        <row r="161">
          <cell r="C161" t="str">
            <v>GS</v>
          </cell>
          <cell r="K161">
            <v>0</v>
          </cell>
        </row>
        <row r="162">
          <cell r="C162" t="str">
            <v>GS</v>
          </cell>
          <cell r="K162">
            <v>0</v>
          </cell>
        </row>
        <row r="163">
          <cell r="C163" t="str">
            <v>GS</v>
          </cell>
          <cell r="K163">
            <v>0</v>
          </cell>
        </row>
        <row r="164">
          <cell r="C164" t="str">
            <v>PSS</v>
          </cell>
          <cell r="K164">
            <v>0</v>
          </cell>
        </row>
        <row r="165">
          <cell r="C165" t="str">
            <v>PSP</v>
          </cell>
          <cell r="K165">
            <v>0</v>
          </cell>
        </row>
        <row r="166">
          <cell r="C166" t="str">
            <v>PSS</v>
          </cell>
          <cell r="K166">
            <v>0</v>
          </cell>
        </row>
        <row r="167">
          <cell r="C167" t="str">
            <v>TODS</v>
          </cell>
          <cell r="K167">
            <v>139944</v>
          </cell>
        </row>
        <row r="168">
          <cell r="C168" t="str">
            <v>CTODP</v>
          </cell>
          <cell r="K168">
            <v>69868</v>
          </cell>
        </row>
        <row r="169">
          <cell r="C169" t="str">
            <v>GS3</v>
          </cell>
          <cell r="K169">
            <v>0</v>
          </cell>
        </row>
        <row r="170">
          <cell r="C170" t="str">
            <v>GS3</v>
          </cell>
          <cell r="K170">
            <v>220979</v>
          </cell>
        </row>
        <row r="171">
          <cell r="C171" t="str">
            <v>GS3</v>
          </cell>
          <cell r="K171">
            <v>0</v>
          </cell>
        </row>
        <row r="172">
          <cell r="C172" t="str">
            <v>GS3</v>
          </cell>
          <cell r="K172">
            <v>0</v>
          </cell>
        </row>
        <row r="173">
          <cell r="C173" t="str">
            <v>LWC</v>
          </cell>
          <cell r="K173">
            <v>0</v>
          </cell>
        </row>
        <row r="174">
          <cell r="C174" t="str">
            <v>CSR</v>
          </cell>
          <cell r="K174">
            <v>0</v>
          </cell>
        </row>
        <row r="175">
          <cell r="C175" t="str">
            <v>CSR</v>
          </cell>
          <cell r="K175">
            <v>0</v>
          </cell>
        </row>
        <row r="176">
          <cell r="C176" t="str">
            <v>FK</v>
          </cell>
          <cell r="K176">
            <v>0</v>
          </cell>
        </row>
        <row r="177">
          <cell r="C177" t="str">
            <v>RTS</v>
          </cell>
          <cell r="K177">
            <v>164840</v>
          </cell>
        </row>
        <row r="178">
          <cell r="C178" t="str">
            <v>PSS</v>
          </cell>
          <cell r="K178">
            <v>0</v>
          </cell>
        </row>
        <row r="179">
          <cell r="C179" t="str">
            <v>PSP</v>
          </cell>
          <cell r="K179">
            <v>0</v>
          </cell>
        </row>
        <row r="180">
          <cell r="C180" t="str">
            <v>TODS</v>
          </cell>
          <cell r="K180">
            <v>55168</v>
          </cell>
        </row>
        <row r="181">
          <cell r="C181" t="str">
            <v>ITODP</v>
          </cell>
          <cell r="K181">
            <v>342427</v>
          </cell>
        </row>
        <row r="182">
          <cell r="C182" t="str">
            <v>ITODP</v>
          </cell>
          <cell r="K182">
            <v>0</v>
          </cell>
        </row>
        <row r="183">
          <cell r="C183" t="str">
            <v>LE</v>
          </cell>
          <cell r="K183">
            <v>0</v>
          </cell>
        </row>
        <row r="184">
          <cell r="C184" t="str">
            <v>LE</v>
          </cell>
          <cell r="K184">
            <v>0</v>
          </cell>
        </row>
        <row r="185">
          <cell r="C185" t="str">
            <v>LE</v>
          </cell>
          <cell r="K185">
            <v>0</v>
          </cell>
        </row>
        <row r="186">
          <cell r="C186" t="str">
            <v>TE</v>
          </cell>
          <cell r="K186">
            <v>0</v>
          </cell>
        </row>
        <row r="187">
          <cell r="C187" t="str">
            <v>TE</v>
          </cell>
          <cell r="K187">
            <v>0</v>
          </cell>
        </row>
        <row r="188">
          <cell r="C188" t="str">
            <v>RS</v>
          </cell>
          <cell r="K188">
            <v>0</v>
          </cell>
        </row>
        <row r="189">
          <cell r="C189" t="str">
            <v>RS</v>
          </cell>
          <cell r="K189">
            <v>0</v>
          </cell>
        </row>
        <row r="190">
          <cell r="C190" t="str">
            <v>RS</v>
          </cell>
          <cell r="K190">
            <v>0</v>
          </cell>
        </row>
        <row r="191">
          <cell r="C191" t="str">
            <v>RS</v>
          </cell>
          <cell r="K191">
            <v>0</v>
          </cell>
        </row>
        <row r="192">
          <cell r="C192" t="str">
            <v>LEV</v>
          </cell>
          <cell r="K192">
            <v>0</v>
          </cell>
        </row>
        <row r="193">
          <cell r="C193" t="str">
            <v>LEV</v>
          </cell>
          <cell r="K193">
            <v>0</v>
          </cell>
        </row>
        <row r="194">
          <cell r="C194" t="str">
            <v>FLSP</v>
          </cell>
          <cell r="K194">
            <v>0</v>
          </cell>
        </row>
        <row r="195">
          <cell r="C195" t="str">
            <v>FLST</v>
          </cell>
          <cell r="K195">
            <v>0</v>
          </cell>
        </row>
        <row r="196">
          <cell r="C196" t="str">
            <v>GS</v>
          </cell>
          <cell r="K196">
            <v>0</v>
          </cell>
        </row>
        <row r="197">
          <cell r="C197" t="str">
            <v>GS</v>
          </cell>
          <cell r="K197">
            <v>0</v>
          </cell>
        </row>
        <row r="198">
          <cell r="C198" t="str">
            <v>GS</v>
          </cell>
          <cell r="K198">
            <v>0</v>
          </cell>
        </row>
        <row r="199">
          <cell r="C199" t="str">
            <v>GS</v>
          </cell>
          <cell r="K199">
            <v>0</v>
          </cell>
        </row>
        <row r="200">
          <cell r="C200" t="str">
            <v>GS</v>
          </cell>
          <cell r="K200">
            <v>0</v>
          </cell>
        </row>
        <row r="201">
          <cell r="C201" t="str">
            <v>GS</v>
          </cell>
          <cell r="K201">
            <v>0</v>
          </cell>
        </row>
        <row r="202">
          <cell r="C202" t="str">
            <v>PSS</v>
          </cell>
          <cell r="K202">
            <v>0</v>
          </cell>
        </row>
        <row r="203">
          <cell r="C203" t="str">
            <v>PSP</v>
          </cell>
          <cell r="K203">
            <v>0</v>
          </cell>
        </row>
        <row r="204">
          <cell r="C204" t="str">
            <v>PSS</v>
          </cell>
          <cell r="K204">
            <v>0</v>
          </cell>
        </row>
        <row r="205">
          <cell r="C205" t="str">
            <v>TODS</v>
          </cell>
          <cell r="K205">
            <v>155338</v>
          </cell>
        </row>
        <row r="206">
          <cell r="C206" t="str">
            <v>CTODP</v>
          </cell>
          <cell r="K206">
            <v>80665</v>
          </cell>
        </row>
        <row r="207">
          <cell r="C207" t="str">
            <v>GS3</v>
          </cell>
          <cell r="K207">
            <v>0</v>
          </cell>
        </row>
        <row r="208">
          <cell r="C208" t="str">
            <v>GS3</v>
          </cell>
          <cell r="K208">
            <v>216926</v>
          </cell>
        </row>
        <row r="209">
          <cell r="C209" t="str">
            <v>GS3</v>
          </cell>
          <cell r="K209">
            <v>0</v>
          </cell>
        </row>
        <row r="210">
          <cell r="C210" t="str">
            <v>GS3</v>
          </cell>
          <cell r="K210">
            <v>0</v>
          </cell>
        </row>
        <row r="211">
          <cell r="C211" t="str">
            <v>LWC</v>
          </cell>
          <cell r="K211">
            <v>0</v>
          </cell>
        </row>
        <row r="212">
          <cell r="C212" t="str">
            <v>CSR</v>
          </cell>
          <cell r="K212">
            <v>0</v>
          </cell>
        </row>
        <row r="213">
          <cell r="C213" t="str">
            <v>CSR</v>
          </cell>
          <cell r="K213">
            <v>0</v>
          </cell>
        </row>
        <row r="214">
          <cell r="C214" t="str">
            <v>FK</v>
          </cell>
          <cell r="K214">
            <v>0</v>
          </cell>
        </row>
        <row r="215">
          <cell r="C215" t="str">
            <v>RTS</v>
          </cell>
          <cell r="K215">
            <v>165068</v>
          </cell>
        </row>
        <row r="216">
          <cell r="C216" t="str">
            <v>PSS</v>
          </cell>
          <cell r="K216">
            <v>0</v>
          </cell>
        </row>
        <row r="217">
          <cell r="C217" t="str">
            <v>PSP</v>
          </cell>
          <cell r="K217">
            <v>0</v>
          </cell>
        </row>
        <row r="218">
          <cell r="C218" t="str">
            <v>TODS</v>
          </cell>
          <cell r="K218">
            <v>58439</v>
          </cell>
        </row>
        <row r="219">
          <cell r="C219" t="str">
            <v>ITODP</v>
          </cell>
          <cell r="K219">
            <v>369509</v>
          </cell>
        </row>
        <row r="220">
          <cell r="C220" t="str">
            <v>ITODP</v>
          </cell>
          <cell r="K220">
            <v>0</v>
          </cell>
        </row>
        <row r="221">
          <cell r="C221" t="str">
            <v>LE</v>
          </cell>
          <cell r="K221">
            <v>0</v>
          </cell>
        </row>
        <row r="222">
          <cell r="C222" t="str">
            <v>LE</v>
          </cell>
          <cell r="K222">
            <v>0</v>
          </cell>
        </row>
        <row r="223">
          <cell r="C223" t="str">
            <v>LE</v>
          </cell>
          <cell r="K223">
            <v>0</v>
          </cell>
        </row>
        <row r="224">
          <cell r="C224" t="str">
            <v>TE</v>
          </cell>
          <cell r="K224">
            <v>0</v>
          </cell>
        </row>
        <row r="225">
          <cell r="C225" t="str">
            <v>TE</v>
          </cell>
          <cell r="K225">
            <v>0</v>
          </cell>
        </row>
        <row r="226">
          <cell r="C226" t="str">
            <v>RS</v>
          </cell>
          <cell r="K226">
            <v>0</v>
          </cell>
        </row>
        <row r="227">
          <cell r="C227" t="str">
            <v>RS</v>
          </cell>
          <cell r="K227">
            <v>0</v>
          </cell>
        </row>
        <row r="228">
          <cell r="C228" t="str">
            <v>RS</v>
          </cell>
          <cell r="K228">
            <v>0</v>
          </cell>
        </row>
        <row r="229">
          <cell r="C229" t="str">
            <v>RS</v>
          </cell>
          <cell r="K229">
            <v>0</v>
          </cell>
        </row>
        <row r="230">
          <cell r="C230" t="str">
            <v>LEV</v>
          </cell>
          <cell r="K230">
            <v>0</v>
          </cell>
        </row>
        <row r="231">
          <cell r="C231" t="str">
            <v>LEV</v>
          </cell>
          <cell r="K231">
            <v>0</v>
          </cell>
        </row>
        <row r="232">
          <cell r="C232" t="str">
            <v>FLSP</v>
          </cell>
          <cell r="K232">
            <v>0</v>
          </cell>
        </row>
        <row r="233">
          <cell r="C233" t="str">
            <v>FLST</v>
          </cell>
          <cell r="K233">
            <v>0</v>
          </cell>
        </row>
        <row r="234">
          <cell r="C234" t="str">
            <v>GS</v>
          </cell>
          <cell r="K234">
            <v>0</v>
          </cell>
        </row>
        <row r="235">
          <cell r="C235" t="str">
            <v>GS</v>
          </cell>
          <cell r="K235">
            <v>0</v>
          </cell>
        </row>
        <row r="236">
          <cell r="C236" t="str">
            <v>GS</v>
          </cell>
          <cell r="K236">
            <v>0</v>
          </cell>
        </row>
        <row r="237">
          <cell r="C237" t="str">
            <v>GS</v>
          </cell>
          <cell r="K237">
            <v>0</v>
          </cell>
        </row>
        <row r="238">
          <cell r="C238" t="str">
            <v>GS</v>
          </cell>
          <cell r="K238">
            <v>0</v>
          </cell>
        </row>
        <row r="239">
          <cell r="C239" t="str">
            <v>GS</v>
          </cell>
          <cell r="K239">
            <v>0</v>
          </cell>
        </row>
        <row r="240">
          <cell r="C240" t="str">
            <v>PSS</v>
          </cell>
          <cell r="K240">
            <v>0</v>
          </cell>
        </row>
        <row r="241">
          <cell r="C241" t="str">
            <v>PSP</v>
          </cell>
          <cell r="K241">
            <v>0</v>
          </cell>
        </row>
        <row r="242">
          <cell r="C242" t="str">
            <v>PSS</v>
          </cell>
          <cell r="K242">
            <v>0</v>
          </cell>
        </row>
        <row r="243">
          <cell r="C243" t="str">
            <v>TODS</v>
          </cell>
          <cell r="K243">
            <v>156986</v>
          </cell>
        </row>
        <row r="244">
          <cell r="C244" t="str">
            <v>CTODP</v>
          </cell>
          <cell r="K244">
            <v>85062</v>
          </cell>
        </row>
        <row r="245">
          <cell r="C245" t="str">
            <v>GS3</v>
          </cell>
          <cell r="K245">
            <v>0</v>
          </cell>
        </row>
        <row r="246">
          <cell r="C246" t="str">
            <v>GS3</v>
          </cell>
          <cell r="K246">
            <v>238335</v>
          </cell>
        </row>
        <row r="247">
          <cell r="C247" t="str">
            <v>GS3</v>
          </cell>
          <cell r="K247">
            <v>0</v>
          </cell>
        </row>
        <row r="248">
          <cell r="C248" t="str">
            <v>GS3</v>
          </cell>
          <cell r="K248">
            <v>0</v>
          </cell>
        </row>
        <row r="249">
          <cell r="C249" t="str">
            <v>LWC</v>
          </cell>
          <cell r="K249">
            <v>0</v>
          </cell>
        </row>
        <row r="250">
          <cell r="C250" t="str">
            <v>CSR</v>
          </cell>
          <cell r="K250">
            <v>0</v>
          </cell>
        </row>
        <row r="251">
          <cell r="C251" t="str">
            <v>CSR</v>
          </cell>
          <cell r="K251">
            <v>0</v>
          </cell>
        </row>
        <row r="252">
          <cell r="C252" t="str">
            <v>FK</v>
          </cell>
          <cell r="K252">
            <v>0</v>
          </cell>
        </row>
        <row r="253">
          <cell r="C253" t="str">
            <v>RTS</v>
          </cell>
          <cell r="K253">
            <v>148471</v>
          </cell>
        </row>
        <row r="254">
          <cell r="C254" t="str">
            <v>PSS</v>
          </cell>
          <cell r="K254">
            <v>0</v>
          </cell>
        </row>
        <row r="255">
          <cell r="C255" t="str">
            <v>PSP</v>
          </cell>
          <cell r="K255">
            <v>0</v>
          </cell>
        </row>
        <row r="256">
          <cell r="C256" t="str">
            <v>TODS</v>
          </cell>
          <cell r="K256">
            <v>55144</v>
          </cell>
        </row>
        <row r="257">
          <cell r="C257" t="str">
            <v>ITODP</v>
          </cell>
          <cell r="K257">
            <v>355998</v>
          </cell>
        </row>
        <row r="258">
          <cell r="C258" t="str">
            <v>ITODP</v>
          </cell>
          <cell r="K258">
            <v>0</v>
          </cell>
        </row>
        <row r="259">
          <cell r="C259" t="str">
            <v>LE</v>
          </cell>
          <cell r="K259">
            <v>0</v>
          </cell>
        </row>
        <row r="260">
          <cell r="C260" t="str">
            <v>LE</v>
          </cell>
          <cell r="K260">
            <v>0</v>
          </cell>
        </row>
        <row r="261">
          <cell r="C261" t="str">
            <v>LE</v>
          </cell>
          <cell r="K261">
            <v>0</v>
          </cell>
        </row>
        <row r="262">
          <cell r="C262" t="str">
            <v>TE</v>
          </cell>
          <cell r="K262">
            <v>0</v>
          </cell>
        </row>
        <row r="263">
          <cell r="C263" t="str">
            <v>TE</v>
          </cell>
          <cell r="K263">
            <v>0</v>
          </cell>
        </row>
        <row r="264">
          <cell r="C264" t="str">
            <v>RS</v>
          </cell>
          <cell r="K264">
            <v>0</v>
          </cell>
        </row>
        <row r="265">
          <cell r="C265" t="str">
            <v>RS</v>
          </cell>
          <cell r="K265">
            <v>0</v>
          </cell>
        </row>
        <row r="266">
          <cell r="C266" t="str">
            <v>RS</v>
          </cell>
          <cell r="K266">
            <v>0</v>
          </cell>
        </row>
        <row r="267">
          <cell r="C267" t="str">
            <v>RS</v>
          </cell>
          <cell r="K267">
            <v>0</v>
          </cell>
        </row>
        <row r="268">
          <cell r="C268" t="str">
            <v>LEV</v>
          </cell>
          <cell r="K268">
            <v>0</v>
          </cell>
        </row>
        <row r="269">
          <cell r="C269" t="str">
            <v>LEV</v>
          </cell>
          <cell r="K269">
            <v>0</v>
          </cell>
        </row>
        <row r="270">
          <cell r="C270" t="str">
            <v>FLSP</v>
          </cell>
          <cell r="K270">
            <v>0</v>
          </cell>
        </row>
        <row r="271">
          <cell r="C271" t="str">
            <v>FLST</v>
          </cell>
          <cell r="K271">
            <v>0</v>
          </cell>
        </row>
        <row r="272">
          <cell r="C272" t="str">
            <v>GS</v>
          </cell>
          <cell r="K272">
            <v>0</v>
          </cell>
        </row>
        <row r="273">
          <cell r="C273" t="str">
            <v>GS</v>
          </cell>
          <cell r="K273">
            <v>0</v>
          </cell>
        </row>
        <row r="274">
          <cell r="C274" t="str">
            <v>GS</v>
          </cell>
          <cell r="K274">
            <v>0</v>
          </cell>
        </row>
        <row r="275">
          <cell r="C275" t="str">
            <v>GS</v>
          </cell>
          <cell r="K275">
            <v>0</v>
          </cell>
        </row>
        <row r="276">
          <cell r="C276" t="str">
            <v>GS</v>
          </cell>
          <cell r="K276">
            <v>0</v>
          </cell>
        </row>
        <row r="277">
          <cell r="C277" t="str">
            <v>GS</v>
          </cell>
          <cell r="K277">
            <v>0</v>
          </cell>
        </row>
        <row r="278">
          <cell r="C278" t="str">
            <v>PSS</v>
          </cell>
          <cell r="K278">
            <v>0</v>
          </cell>
        </row>
        <row r="279">
          <cell r="C279" t="str">
            <v>PSP</v>
          </cell>
          <cell r="K279">
            <v>0</v>
          </cell>
        </row>
        <row r="280">
          <cell r="C280" t="str">
            <v>PSS</v>
          </cell>
          <cell r="K280">
            <v>0</v>
          </cell>
        </row>
        <row r="281">
          <cell r="C281" t="str">
            <v>TODS</v>
          </cell>
          <cell r="K281">
            <v>162445</v>
          </cell>
        </row>
        <row r="282">
          <cell r="C282" t="str">
            <v>CTODP</v>
          </cell>
          <cell r="K282">
            <v>83741</v>
          </cell>
        </row>
        <row r="283">
          <cell r="C283" t="str">
            <v>GS3</v>
          </cell>
          <cell r="K283">
            <v>0</v>
          </cell>
        </row>
        <row r="284">
          <cell r="C284" t="str">
            <v>GS3</v>
          </cell>
          <cell r="K284">
            <v>239619</v>
          </cell>
        </row>
        <row r="285">
          <cell r="C285" t="str">
            <v>GS3</v>
          </cell>
          <cell r="K285">
            <v>0</v>
          </cell>
        </row>
        <row r="286">
          <cell r="C286" t="str">
            <v>GS3</v>
          </cell>
          <cell r="K286">
            <v>0</v>
          </cell>
        </row>
        <row r="287">
          <cell r="C287" t="str">
            <v>LWC</v>
          </cell>
          <cell r="K287">
            <v>0</v>
          </cell>
        </row>
        <row r="288">
          <cell r="C288" t="str">
            <v>CSR</v>
          </cell>
          <cell r="K288">
            <v>0</v>
          </cell>
        </row>
        <row r="289">
          <cell r="C289" t="str">
            <v>CSR</v>
          </cell>
          <cell r="K289">
            <v>0</v>
          </cell>
        </row>
        <row r="290">
          <cell r="C290" t="str">
            <v>FK</v>
          </cell>
          <cell r="K290">
            <v>0</v>
          </cell>
        </row>
        <row r="291">
          <cell r="C291" t="str">
            <v>RTS</v>
          </cell>
          <cell r="K291">
            <v>158091</v>
          </cell>
        </row>
        <row r="292">
          <cell r="C292" t="str">
            <v>PSS</v>
          </cell>
          <cell r="K292">
            <v>0</v>
          </cell>
        </row>
        <row r="293">
          <cell r="C293" t="str">
            <v>PSP</v>
          </cell>
          <cell r="K293">
            <v>0</v>
          </cell>
        </row>
        <row r="294">
          <cell r="C294" t="str">
            <v>TODS</v>
          </cell>
          <cell r="K294">
            <v>57193</v>
          </cell>
        </row>
        <row r="295">
          <cell r="C295" t="str">
            <v>ITODP</v>
          </cell>
          <cell r="K295">
            <v>380170</v>
          </cell>
        </row>
        <row r="296">
          <cell r="C296" t="str">
            <v>ITODP</v>
          </cell>
          <cell r="K296">
            <v>0</v>
          </cell>
        </row>
        <row r="297">
          <cell r="C297" t="str">
            <v>LE</v>
          </cell>
          <cell r="K297">
            <v>0</v>
          </cell>
        </row>
        <row r="298">
          <cell r="C298" t="str">
            <v>LE</v>
          </cell>
          <cell r="K298">
            <v>0</v>
          </cell>
        </row>
        <row r="299">
          <cell r="C299" t="str">
            <v>LE</v>
          </cell>
          <cell r="K299">
            <v>0</v>
          </cell>
        </row>
        <row r="300">
          <cell r="C300" t="str">
            <v>TE</v>
          </cell>
          <cell r="K300">
            <v>0</v>
          </cell>
        </row>
        <row r="301">
          <cell r="C301" t="str">
            <v>TE</v>
          </cell>
          <cell r="K301">
            <v>0</v>
          </cell>
        </row>
        <row r="302">
          <cell r="C302" t="str">
            <v>RS</v>
          </cell>
          <cell r="K302">
            <v>0</v>
          </cell>
        </row>
        <row r="303">
          <cell r="C303" t="str">
            <v>RS</v>
          </cell>
          <cell r="K303">
            <v>0</v>
          </cell>
        </row>
        <row r="304">
          <cell r="C304" t="str">
            <v>RS</v>
          </cell>
          <cell r="K304">
            <v>0</v>
          </cell>
        </row>
        <row r="305">
          <cell r="C305" t="str">
            <v>RS</v>
          </cell>
          <cell r="K305">
            <v>0</v>
          </cell>
        </row>
        <row r="306">
          <cell r="C306" t="str">
            <v>LEV</v>
          </cell>
          <cell r="K306">
            <v>0</v>
          </cell>
        </row>
        <row r="307">
          <cell r="C307" t="str">
            <v>LEV</v>
          </cell>
          <cell r="K307">
            <v>0</v>
          </cell>
        </row>
        <row r="308">
          <cell r="C308" t="str">
            <v>FLSP</v>
          </cell>
          <cell r="K308">
            <v>0</v>
          </cell>
        </row>
        <row r="309">
          <cell r="C309" t="str">
            <v>FLST</v>
          </cell>
          <cell r="K309">
            <v>0</v>
          </cell>
        </row>
        <row r="310">
          <cell r="C310" t="str">
            <v>GS</v>
          </cell>
          <cell r="K310">
            <v>0</v>
          </cell>
        </row>
        <row r="311">
          <cell r="C311" t="str">
            <v>GS</v>
          </cell>
          <cell r="K311">
            <v>0</v>
          </cell>
        </row>
        <row r="312">
          <cell r="C312" t="str">
            <v>GS</v>
          </cell>
          <cell r="K312">
            <v>0</v>
          </cell>
        </row>
        <row r="313">
          <cell r="C313" t="str">
            <v>GS</v>
          </cell>
          <cell r="K313">
            <v>0</v>
          </cell>
        </row>
        <row r="314">
          <cell r="C314" t="str">
            <v>GS</v>
          </cell>
          <cell r="K314">
            <v>0</v>
          </cell>
        </row>
        <row r="315">
          <cell r="C315" t="str">
            <v>GS</v>
          </cell>
          <cell r="K315">
            <v>0</v>
          </cell>
        </row>
        <row r="316">
          <cell r="C316" t="str">
            <v>PSS</v>
          </cell>
          <cell r="K316">
            <v>0</v>
          </cell>
        </row>
        <row r="317">
          <cell r="C317" t="str">
            <v>PSP</v>
          </cell>
          <cell r="K317">
            <v>0</v>
          </cell>
        </row>
        <row r="318">
          <cell r="C318" t="str">
            <v>PSS</v>
          </cell>
          <cell r="K318">
            <v>0</v>
          </cell>
        </row>
        <row r="319">
          <cell r="C319" t="str">
            <v>TODS</v>
          </cell>
          <cell r="K319">
            <v>156169</v>
          </cell>
        </row>
        <row r="320">
          <cell r="C320" t="str">
            <v>CTODP</v>
          </cell>
          <cell r="K320">
            <v>83488</v>
          </cell>
        </row>
        <row r="321">
          <cell r="C321" t="str">
            <v>GS3</v>
          </cell>
          <cell r="K321">
            <v>0</v>
          </cell>
        </row>
        <row r="322">
          <cell r="C322" t="str">
            <v>GS3</v>
          </cell>
          <cell r="K322">
            <v>227086</v>
          </cell>
        </row>
        <row r="323">
          <cell r="C323" t="str">
            <v>GS3</v>
          </cell>
          <cell r="K323">
            <v>0</v>
          </cell>
        </row>
        <row r="324">
          <cell r="C324" t="str">
            <v>GS3</v>
          </cell>
          <cell r="K324">
            <v>0</v>
          </cell>
        </row>
        <row r="325">
          <cell r="C325" t="str">
            <v>LWC</v>
          </cell>
          <cell r="K325">
            <v>0</v>
          </cell>
        </row>
        <row r="326">
          <cell r="C326" t="str">
            <v>CSR</v>
          </cell>
          <cell r="K326">
            <v>0</v>
          </cell>
        </row>
        <row r="327">
          <cell r="C327" t="str">
            <v>CSR</v>
          </cell>
          <cell r="K327">
            <v>0</v>
          </cell>
        </row>
        <row r="328">
          <cell r="C328" t="str">
            <v>FK</v>
          </cell>
          <cell r="K328">
            <v>0</v>
          </cell>
        </row>
        <row r="329">
          <cell r="C329" t="str">
            <v>RTS</v>
          </cell>
          <cell r="K329">
            <v>159696</v>
          </cell>
        </row>
        <row r="330">
          <cell r="C330" t="str">
            <v>PSS</v>
          </cell>
          <cell r="K330">
            <v>0</v>
          </cell>
        </row>
        <row r="331">
          <cell r="C331" t="str">
            <v>PSP</v>
          </cell>
          <cell r="K331">
            <v>0</v>
          </cell>
        </row>
        <row r="332">
          <cell r="C332" t="str">
            <v>TODS</v>
          </cell>
          <cell r="K332">
            <v>54409</v>
          </cell>
        </row>
        <row r="333">
          <cell r="C333" t="str">
            <v>ITODP</v>
          </cell>
          <cell r="K333">
            <v>362538</v>
          </cell>
        </row>
        <row r="334">
          <cell r="C334" t="str">
            <v>ITODP</v>
          </cell>
          <cell r="K334">
            <v>0</v>
          </cell>
        </row>
        <row r="335">
          <cell r="C335" t="str">
            <v>LE</v>
          </cell>
          <cell r="K335">
            <v>0</v>
          </cell>
        </row>
        <row r="336">
          <cell r="C336" t="str">
            <v>LE</v>
          </cell>
          <cell r="K336">
            <v>0</v>
          </cell>
        </row>
        <row r="337">
          <cell r="C337" t="str">
            <v>LE</v>
          </cell>
          <cell r="K337">
            <v>0</v>
          </cell>
        </row>
        <row r="338">
          <cell r="C338" t="str">
            <v>TE</v>
          </cell>
          <cell r="K338">
            <v>0</v>
          </cell>
        </row>
        <row r="339">
          <cell r="C339" t="str">
            <v>TE</v>
          </cell>
          <cell r="K339">
            <v>0</v>
          </cell>
        </row>
        <row r="340">
          <cell r="C340" t="str">
            <v>RS</v>
          </cell>
          <cell r="K340">
            <v>0</v>
          </cell>
        </row>
        <row r="341">
          <cell r="C341" t="str">
            <v>RS</v>
          </cell>
          <cell r="K341">
            <v>0</v>
          </cell>
        </row>
        <row r="342">
          <cell r="C342" t="str">
            <v>RS</v>
          </cell>
          <cell r="K342">
            <v>0</v>
          </cell>
        </row>
        <row r="343">
          <cell r="C343" t="str">
            <v>RS</v>
          </cell>
          <cell r="K343">
            <v>0</v>
          </cell>
        </row>
        <row r="344">
          <cell r="C344" t="str">
            <v>LEV</v>
          </cell>
          <cell r="K344">
            <v>0</v>
          </cell>
        </row>
        <row r="345">
          <cell r="C345" t="str">
            <v>LEV</v>
          </cell>
          <cell r="K345">
            <v>0</v>
          </cell>
        </row>
        <row r="346">
          <cell r="C346" t="str">
            <v>FLSP</v>
          </cell>
          <cell r="K346">
            <v>0</v>
          </cell>
        </row>
        <row r="347">
          <cell r="C347" t="str">
            <v>FLST</v>
          </cell>
          <cell r="K347">
            <v>0</v>
          </cell>
        </row>
        <row r="348">
          <cell r="C348" t="str">
            <v>GS</v>
          </cell>
          <cell r="K348">
            <v>0</v>
          </cell>
        </row>
        <row r="349">
          <cell r="C349" t="str">
            <v>GS</v>
          </cell>
          <cell r="K349">
            <v>0</v>
          </cell>
        </row>
        <row r="350">
          <cell r="C350" t="str">
            <v>GS</v>
          </cell>
          <cell r="K350">
            <v>0</v>
          </cell>
        </row>
        <row r="351">
          <cell r="C351" t="str">
            <v>GS</v>
          </cell>
          <cell r="K351">
            <v>0</v>
          </cell>
        </row>
        <row r="352">
          <cell r="C352" t="str">
            <v>GS</v>
          </cell>
          <cell r="K352">
            <v>0</v>
          </cell>
        </row>
        <row r="353">
          <cell r="C353" t="str">
            <v>GS</v>
          </cell>
          <cell r="K353">
            <v>0</v>
          </cell>
        </row>
        <row r="354">
          <cell r="C354" t="str">
            <v>PSS</v>
          </cell>
          <cell r="K354">
            <v>0</v>
          </cell>
        </row>
        <row r="355">
          <cell r="C355" t="str">
            <v>PSP</v>
          </cell>
          <cell r="K355">
            <v>0</v>
          </cell>
        </row>
        <row r="356">
          <cell r="C356" t="str">
            <v>PSS</v>
          </cell>
          <cell r="K356">
            <v>0</v>
          </cell>
        </row>
        <row r="357">
          <cell r="C357" t="str">
            <v>TODS</v>
          </cell>
          <cell r="K357">
            <v>143906</v>
          </cell>
        </row>
        <row r="358">
          <cell r="C358" t="str">
            <v>CTODP</v>
          </cell>
          <cell r="K358">
            <v>74509</v>
          </cell>
        </row>
        <row r="359">
          <cell r="C359" t="str">
            <v>GS3</v>
          </cell>
          <cell r="K359">
            <v>0</v>
          </cell>
        </row>
        <row r="360">
          <cell r="C360" t="str">
            <v>GS3</v>
          </cell>
          <cell r="K360">
            <v>215612</v>
          </cell>
        </row>
        <row r="361">
          <cell r="C361" t="str">
            <v>GS3</v>
          </cell>
          <cell r="K361">
            <v>0</v>
          </cell>
        </row>
        <row r="362">
          <cell r="C362" t="str">
            <v>GS3</v>
          </cell>
          <cell r="K362">
            <v>0</v>
          </cell>
        </row>
        <row r="363">
          <cell r="C363" t="str">
            <v>LWC</v>
          </cell>
          <cell r="K363">
            <v>0</v>
          </cell>
        </row>
        <row r="364">
          <cell r="C364" t="str">
            <v>CSR</v>
          </cell>
          <cell r="K364">
            <v>0</v>
          </cell>
        </row>
        <row r="365">
          <cell r="C365" t="str">
            <v>CSR</v>
          </cell>
          <cell r="K365">
            <v>0</v>
          </cell>
        </row>
        <row r="366">
          <cell r="C366" t="str">
            <v>FK</v>
          </cell>
          <cell r="K366">
            <v>0</v>
          </cell>
        </row>
        <row r="367">
          <cell r="C367" t="str">
            <v>RTS</v>
          </cell>
          <cell r="K367">
            <v>163502</v>
          </cell>
        </row>
        <row r="368">
          <cell r="C368" t="str">
            <v>PSS</v>
          </cell>
          <cell r="K368">
            <v>0</v>
          </cell>
        </row>
        <row r="369">
          <cell r="C369" t="str">
            <v>PSP</v>
          </cell>
          <cell r="K369">
            <v>0</v>
          </cell>
        </row>
        <row r="370">
          <cell r="C370" t="str">
            <v>TODS</v>
          </cell>
          <cell r="K370">
            <v>52059</v>
          </cell>
        </row>
        <row r="371">
          <cell r="C371" t="str">
            <v>ITODP</v>
          </cell>
          <cell r="K371">
            <v>332089</v>
          </cell>
        </row>
        <row r="372">
          <cell r="C372" t="str">
            <v>ITODP</v>
          </cell>
          <cell r="K372">
            <v>0</v>
          </cell>
        </row>
        <row r="373">
          <cell r="C373" t="str">
            <v>LE</v>
          </cell>
          <cell r="K373">
            <v>0</v>
          </cell>
        </row>
        <row r="374">
          <cell r="C374" t="str">
            <v>LE</v>
          </cell>
          <cell r="K374">
            <v>0</v>
          </cell>
        </row>
        <row r="375">
          <cell r="C375" t="str">
            <v>LE</v>
          </cell>
          <cell r="K375">
            <v>0</v>
          </cell>
        </row>
        <row r="376">
          <cell r="C376" t="str">
            <v>TE</v>
          </cell>
          <cell r="K376">
            <v>0</v>
          </cell>
        </row>
        <row r="377">
          <cell r="C377" t="str">
            <v>TE</v>
          </cell>
          <cell r="K377">
            <v>0</v>
          </cell>
        </row>
        <row r="378">
          <cell r="C378" t="str">
            <v>RS</v>
          </cell>
          <cell r="K378">
            <v>0</v>
          </cell>
        </row>
        <row r="379">
          <cell r="C379" t="str">
            <v>RS</v>
          </cell>
          <cell r="K379">
            <v>0</v>
          </cell>
        </row>
        <row r="380">
          <cell r="C380" t="str">
            <v>RS</v>
          </cell>
          <cell r="K380">
            <v>0</v>
          </cell>
        </row>
        <row r="381">
          <cell r="C381" t="str">
            <v>RS</v>
          </cell>
          <cell r="K381">
            <v>0</v>
          </cell>
        </row>
        <row r="382">
          <cell r="C382" t="str">
            <v>LEV</v>
          </cell>
          <cell r="K382">
            <v>0</v>
          </cell>
        </row>
        <row r="383">
          <cell r="C383" t="str">
            <v>LEV</v>
          </cell>
          <cell r="K383">
            <v>0</v>
          </cell>
        </row>
        <row r="384">
          <cell r="C384" t="str">
            <v>FLSP</v>
          </cell>
          <cell r="K384">
            <v>0</v>
          </cell>
        </row>
        <row r="385">
          <cell r="C385" t="str">
            <v>FLST</v>
          </cell>
          <cell r="K385">
            <v>0</v>
          </cell>
        </row>
        <row r="386">
          <cell r="C386" t="str">
            <v>GS</v>
          </cell>
          <cell r="K386">
            <v>0</v>
          </cell>
        </row>
        <row r="387">
          <cell r="C387" t="str">
            <v>GS</v>
          </cell>
          <cell r="K387">
            <v>0</v>
          </cell>
        </row>
        <row r="388">
          <cell r="C388" t="str">
            <v>GS</v>
          </cell>
          <cell r="K388">
            <v>0</v>
          </cell>
        </row>
        <row r="389">
          <cell r="C389" t="str">
            <v>GS</v>
          </cell>
          <cell r="K389">
            <v>0</v>
          </cell>
        </row>
        <row r="390">
          <cell r="C390" t="str">
            <v>GS</v>
          </cell>
          <cell r="K390">
            <v>0</v>
          </cell>
        </row>
        <row r="391">
          <cell r="C391" t="str">
            <v>GS</v>
          </cell>
          <cell r="K391">
            <v>0</v>
          </cell>
        </row>
        <row r="392">
          <cell r="C392" t="str">
            <v>PSS</v>
          </cell>
          <cell r="K392">
            <v>0</v>
          </cell>
        </row>
        <row r="393">
          <cell r="C393" t="str">
            <v>PSP</v>
          </cell>
          <cell r="K393">
            <v>0</v>
          </cell>
        </row>
        <row r="394">
          <cell r="C394" t="str">
            <v>PSS</v>
          </cell>
          <cell r="K394">
            <v>0</v>
          </cell>
        </row>
        <row r="395">
          <cell r="C395" t="str">
            <v>TODS</v>
          </cell>
          <cell r="K395">
            <v>137838</v>
          </cell>
        </row>
        <row r="396">
          <cell r="C396" t="str">
            <v>CTODP</v>
          </cell>
          <cell r="K396">
            <v>70146</v>
          </cell>
        </row>
        <row r="397">
          <cell r="C397" t="str">
            <v>GS3</v>
          </cell>
          <cell r="K397">
            <v>0</v>
          </cell>
        </row>
        <row r="398">
          <cell r="C398" t="str">
            <v>GS3</v>
          </cell>
          <cell r="K398">
            <v>211286</v>
          </cell>
        </row>
        <row r="399">
          <cell r="C399" t="str">
            <v>GS3</v>
          </cell>
          <cell r="K399">
            <v>0</v>
          </cell>
        </row>
        <row r="400">
          <cell r="C400" t="str">
            <v>GS3</v>
          </cell>
          <cell r="K400">
            <v>0</v>
          </cell>
        </row>
        <row r="401">
          <cell r="C401" t="str">
            <v>LWC</v>
          </cell>
          <cell r="K401">
            <v>0</v>
          </cell>
        </row>
        <row r="402">
          <cell r="C402" t="str">
            <v>CSR</v>
          </cell>
          <cell r="K402">
            <v>0</v>
          </cell>
        </row>
        <row r="403">
          <cell r="C403" t="str">
            <v>CSR</v>
          </cell>
          <cell r="K403">
            <v>0</v>
          </cell>
        </row>
        <row r="404">
          <cell r="C404" t="str">
            <v>FK</v>
          </cell>
          <cell r="K404">
            <v>0</v>
          </cell>
        </row>
        <row r="405">
          <cell r="C405" t="str">
            <v>RTS</v>
          </cell>
          <cell r="K405">
            <v>148975</v>
          </cell>
        </row>
        <row r="406">
          <cell r="C406" t="str">
            <v>PSS</v>
          </cell>
          <cell r="K406">
            <v>0</v>
          </cell>
        </row>
        <row r="407">
          <cell r="C407" t="str">
            <v>PSP</v>
          </cell>
          <cell r="K407">
            <v>0</v>
          </cell>
        </row>
        <row r="408">
          <cell r="C408" t="str">
            <v>TODS</v>
          </cell>
          <cell r="K408">
            <v>53247</v>
          </cell>
        </row>
        <row r="409">
          <cell r="C409" t="str">
            <v>ITODP</v>
          </cell>
          <cell r="K409">
            <v>322436</v>
          </cell>
        </row>
        <row r="410">
          <cell r="C410" t="str">
            <v>ITODP</v>
          </cell>
          <cell r="K410">
            <v>0</v>
          </cell>
        </row>
        <row r="411">
          <cell r="C411" t="str">
            <v>LE</v>
          </cell>
          <cell r="K411">
            <v>0</v>
          </cell>
        </row>
        <row r="412">
          <cell r="C412" t="str">
            <v>LE</v>
          </cell>
          <cell r="K412">
            <v>0</v>
          </cell>
        </row>
        <row r="413">
          <cell r="C413" t="str">
            <v>LE</v>
          </cell>
          <cell r="K413">
            <v>0</v>
          </cell>
        </row>
        <row r="414">
          <cell r="C414" t="str">
            <v>TE</v>
          </cell>
          <cell r="K414">
            <v>0</v>
          </cell>
        </row>
        <row r="415">
          <cell r="C415" t="str">
            <v>TE</v>
          </cell>
          <cell r="K415">
            <v>0</v>
          </cell>
        </row>
        <row r="416">
          <cell r="C416" t="str">
            <v>RS</v>
          </cell>
          <cell r="K416">
            <v>0</v>
          </cell>
        </row>
        <row r="417">
          <cell r="C417" t="str">
            <v>RS</v>
          </cell>
          <cell r="K417">
            <v>0</v>
          </cell>
        </row>
        <row r="418">
          <cell r="C418" t="str">
            <v>RS</v>
          </cell>
          <cell r="K418">
            <v>0</v>
          </cell>
        </row>
        <row r="419">
          <cell r="C419" t="str">
            <v>RS</v>
          </cell>
          <cell r="K419">
            <v>0</v>
          </cell>
        </row>
        <row r="420">
          <cell r="C420" t="str">
            <v>LEV</v>
          </cell>
          <cell r="K420">
            <v>0</v>
          </cell>
        </row>
        <row r="421">
          <cell r="C421" t="str">
            <v>LEV</v>
          </cell>
          <cell r="K421">
            <v>0</v>
          </cell>
        </row>
        <row r="422">
          <cell r="C422" t="str">
            <v>FLSP</v>
          </cell>
          <cell r="K422">
            <v>0</v>
          </cell>
        </row>
        <row r="423">
          <cell r="C423" t="str">
            <v>FLST</v>
          </cell>
          <cell r="K423">
            <v>0</v>
          </cell>
        </row>
        <row r="424">
          <cell r="C424" t="str">
            <v>GS</v>
          </cell>
          <cell r="K424">
            <v>0</v>
          </cell>
        </row>
        <row r="425">
          <cell r="C425" t="str">
            <v>GS</v>
          </cell>
          <cell r="K425">
            <v>0</v>
          </cell>
        </row>
        <row r="426">
          <cell r="C426" t="str">
            <v>GS</v>
          </cell>
          <cell r="K426">
            <v>0</v>
          </cell>
        </row>
        <row r="427">
          <cell r="C427" t="str">
            <v>GS</v>
          </cell>
          <cell r="K427">
            <v>0</v>
          </cell>
        </row>
        <row r="428">
          <cell r="C428" t="str">
            <v>GS</v>
          </cell>
          <cell r="K428">
            <v>0</v>
          </cell>
        </row>
        <row r="429">
          <cell r="C429" t="str">
            <v>GS</v>
          </cell>
          <cell r="K429">
            <v>0</v>
          </cell>
        </row>
        <row r="430">
          <cell r="C430" t="str">
            <v>PSS</v>
          </cell>
          <cell r="K430">
            <v>0</v>
          </cell>
        </row>
        <row r="431">
          <cell r="C431" t="str">
            <v>PSP</v>
          </cell>
          <cell r="K431">
            <v>0</v>
          </cell>
        </row>
        <row r="432">
          <cell r="C432" t="str">
            <v>PSS</v>
          </cell>
          <cell r="K432">
            <v>0</v>
          </cell>
        </row>
        <row r="433">
          <cell r="C433" t="str">
            <v>TODS</v>
          </cell>
          <cell r="K433">
            <v>139785</v>
          </cell>
        </row>
        <row r="434">
          <cell r="C434" t="str">
            <v>CTODP</v>
          </cell>
          <cell r="K434">
            <v>72450</v>
          </cell>
        </row>
        <row r="435">
          <cell r="C435" t="str">
            <v>GS3</v>
          </cell>
          <cell r="K435">
            <v>0</v>
          </cell>
        </row>
        <row r="436">
          <cell r="C436" t="str">
            <v>GS3</v>
          </cell>
          <cell r="K436">
            <v>192223</v>
          </cell>
        </row>
        <row r="437">
          <cell r="C437" t="str">
            <v>GS3</v>
          </cell>
          <cell r="K437">
            <v>0</v>
          </cell>
        </row>
        <row r="438">
          <cell r="C438" t="str">
            <v>GS3</v>
          </cell>
          <cell r="K438">
            <v>0</v>
          </cell>
        </row>
        <row r="439">
          <cell r="C439" t="str">
            <v>LWC</v>
          </cell>
          <cell r="K439">
            <v>0</v>
          </cell>
        </row>
        <row r="440">
          <cell r="C440" t="str">
            <v>CSR</v>
          </cell>
          <cell r="K440">
            <v>0</v>
          </cell>
        </row>
        <row r="441">
          <cell r="C441" t="str">
            <v>CSR</v>
          </cell>
          <cell r="K441">
            <v>0</v>
          </cell>
        </row>
        <row r="442">
          <cell r="C442" t="str">
            <v>FK</v>
          </cell>
          <cell r="K442">
            <v>0</v>
          </cell>
        </row>
        <row r="443">
          <cell r="C443" t="str">
            <v>RTS</v>
          </cell>
          <cell r="K443">
            <v>155352</v>
          </cell>
        </row>
        <row r="444">
          <cell r="C444" t="str">
            <v>PSS</v>
          </cell>
          <cell r="K444">
            <v>0</v>
          </cell>
        </row>
        <row r="445">
          <cell r="C445" t="str">
            <v>PSP</v>
          </cell>
          <cell r="K445">
            <v>0</v>
          </cell>
        </row>
        <row r="446">
          <cell r="C446" t="str">
            <v>TODS</v>
          </cell>
          <cell r="K446">
            <v>51840</v>
          </cell>
        </row>
        <row r="447">
          <cell r="C447" t="str">
            <v>ITODP</v>
          </cell>
          <cell r="K447">
            <v>333146</v>
          </cell>
        </row>
        <row r="448">
          <cell r="C448" t="str">
            <v>ITODP</v>
          </cell>
          <cell r="K448">
            <v>0</v>
          </cell>
        </row>
        <row r="449">
          <cell r="C449" t="str">
            <v>LE</v>
          </cell>
          <cell r="K449">
            <v>0</v>
          </cell>
        </row>
        <row r="450">
          <cell r="C450" t="str">
            <v>LE</v>
          </cell>
          <cell r="K450">
            <v>0</v>
          </cell>
        </row>
        <row r="451">
          <cell r="C451" t="str">
            <v>LE</v>
          </cell>
          <cell r="K451">
            <v>0</v>
          </cell>
        </row>
        <row r="452">
          <cell r="C452" t="str">
            <v>TE</v>
          </cell>
          <cell r="K452">
            <v>0</v>
          </cell>
        </row>
        <row r="453">
          <cell r="C453" t="str">
            <v>TE</v>
          </cell>
          <cell r="K453">
            <v>0</v>
          </cell>
        </row>
        <row r="454">
          <cell r="C454" t="str">
            <v>RS</v>
          </cell>
          <cell r="K454">
            <v>0</v>
          </cell>
        </row>
        <row r="455">
          <cell r="C455" t="str">
            <v>RS</v>
          </cell>
          <cell r="K455">
            <v>0</v>
          </cell>
        </row>
        <row r="456">
          <cell r="C456" t="str">
            <v>RS</v>
          </cell>
          <cell r="K456">
            <v>0</v>
          </cell>
        </row>
        <row r="457">
          <cell r="C457" t="str">
            <v>RS</v>
          </cell>
          <cell r="K457">
            <v>0</v>
          </cell>
        </row>
        <row r="458">
          <cell r="C458" t="str">
            <v>LEV</v>
          </cell>
          <cell r="K458">
            <v>0</v>
          </cell>
        </row>
        <row r="459">
          <cell r="C459" t="str">
            <v>LEV</v>
          </cell>
          <cell r="K4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Y10" t="str">
            <v>GS3</v>
          </cell>
        </row>
      </sheetData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List"/>
      <sheetName val="Support"/>
      <sheetName val="Report"/>
      <sheetName val="Cover"/>
      <sheetName val="dbase"/>
      <sheetName val="Invavg"/>
      <sheetName val="EGSpl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S Bill Comparison"/>
      <sheetName val="TODS Rates Agg Dem Ex."/>
      <sheetName val="TODS Unit Costs (As-FIled)"/>
      <sheetName val="TODS Rates (As-Filed)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s==&gt;"/>
      <sheetName val="Sch M-1.1"/>
      <sheetName val="Sch M-1.2"/>
      <sheetName val="Sch M-1.3-pg 14-18"/>
      <sheetName val="Conroy Exhibit P2"/>
      <sheetName val="Yr End Cust Adj"/>
      <sheetName val="Rate Switch"/>
      <sheetName val="Sch M-2.1"/>
      <sheetName val="Sch M-2.2"/>
      <sheetName val="Sch M-2.3 pg 1-2"/>
      <sheetName val="Sch M-1.3-pg2-13"/>
      <sheetName val="Sch M-2.3 pgs 3-15"/>
      <sheetName val="Sch M-2.3.1 pgs 16-20"/>
      <sheetName val="True-ups==&gt;"/>
      <sheetName val="A-F kwh"/>
      <sheetName val="A-F Demand"/>
      <sheetName val="A-F Revenue"/>
      <sheetName val="Sch M-1.3-pg 1"/>
      <sheetName val="Analyses ==&gt;"/>
      <sheetName val="Reconciliation"/>
      <sheetName val="Rate Summary"/>
      <sheetName val="Class Summary"/>
      <sheetName val="ECR Roll In==&gt;"/>
      <sheetName val="Summary"/>
      <sheetName val="Group1"/>
      <sheetName val="Group2"/>
      <sheetName val="ECR Rollin"/>
      <sheetName val="StLtTYRevenueNetOfBaseECR"/>
      <sheetName val="Data==&gt;"/>
      <sheetName val="12MonResults"/>
      <sheetName val="12MonLights"/>
      <sheetName val="FACResults"/>
      <sheetName val="FACLights"/>
      <sheetName val="ECR Adjustments"/>
      <sheetName val="BaseECR"/>
      <sheetName val="BaseECRLights"/>
      <sheetName val="ECRResults"/>
      <sheetName val="ECRLights"/>
      <sheetName val="Sources ==&gt;"/>
      <sheetName val="Rates"/>
      <sheetName val="KY Detail Electric Revenues 2"/>
      <sheetName val="Cal_Energy"/>
      <sheetName val="Billing Demand"/>
      <sheetName val="Customers"/>
      <sheetName val="Rates-Lights"/>
      <sheetName val="12 ME 08.2016 Billed Lights KU"/>
      <sheetName val="1022"/>
      <sheetName val="SBR"/>
      <sheetName val="1055"/>
      <sheetName val="MiscData"/>
      <sheetName val="GranVille"/>
      <sheetName val="KY Detail Electric Revenues"/>
      <sheetName val="Rate Case Constants"/>
      <sheetName val="Reconciliation==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4">
          <cell r="C4" t="str">
            <v>GS</v>
          </cell>
        </row>
        <row r="5">
          <cell r="C5" t="str">
            <v>PSP</v>
          </cell>
        </row>
        <row r="6">
          <cell r="C6" t="str">
            <v>PSS</v>
          </cell>
        </row>
        <row r="7">
          <cell r="C7" t="str">
            <v>PSS</v>
          </cell>
        </row>
        <row r="8">
          <cell r="C8" t="str">
            <v>PSP</v>
          </cell>
        </row>
        <row r="9">
          <cell r="C9" t="str">
            <v>PSP</v>
          </cell>
        </row>
        <row r="10">
          <cell r="C10" t="str">
            <v>GS</v>
          </cell>
        </row>
        <row r="11">
          <cell r="C11" t="str">
            <v>RS</v>
          </cell>
        </row>
        <row r="12">
          <cell r="C12" t="str">
            <v>RS</v>
          </cell>
        </row>
        <row r="13">
          <cell r="C13" t="str">
            <v>GS</v>
          </cell>
          <cell r="K13">
            <v>79580535.01830551</v>
          </cell>
        </row>
        <row r="14">
          <cell r="C14" t="str">
            <v>GS</v>
          </cell>
        </row>
        <row r="15">
          <cell r="C15" t="str">
            <v>GS3</v>
          </cell>
          <cell r="K15">
            <v>92981338.809229434</v>
          </cell>
        </row>
        <row r="16">
          <cell r="C16" t="str">
            <v>AES</v>
          </cell>
          <cell r="K16">
            <v>728000</v>
          </cell>
        </row>
        <row r="17">
          <cell r="C17" t="str">
            <v>AES</v>
          </cell>
        </row>
        <row r="18">
          <cell r="C18" t="str">
            <v>AES3</v>
          </cell>
          <cell r="K18">
            <v>14787000</v>
          </cell>
        </row>
        <row r="19">
          <cell r="C19" t="str">
            <v>AES3</v>
          </cell>
        </row>
        <row r="20">
          <cell r="C20" t="str">
            <v>AES3</v>
          </cell>
        </row>
        <row r="21">
          <cell r="C21" t="str">
            <v>AES3</v>
          </cell>
        </row>
        <row r="22">
          <cell r="C22" t="str">
            <v>AES3</v>
          </cell>
        </row>
        <row r="23">
          <cell r="C23" t="str">
            <v>AES</v>
          </cell>
        </row>
        <row r="24">
          <cell r="C24" t="str">
            <v>LE</v>
          </cell>
          <cell r="K24">
            <v>20623.858594947502</v>
          </cell>
        </row>
        <row r="25">
          <cell r="C25" t="str">
            <v>LE</v>
          </cell>
        </row>
        <row r="26">
          <cell r="C26" t="str">
            <v>LE</v>
          </cell>
        </row>
        <row r="27">
          <cell r="C27" t="str">
            <v>TE</v>
          </cell>
          <cell r="K27">
            <v>137015.53325663053</v>
          </cell>
        </row>
        <row r="28">
          <cell r="C28" t="str">
            <v>TE</v>
          </cell>
        </row>
        <row r="29">
          <cell r="C29" t="str">
            <v>TE</v>
          </cell>
        </row>
        <row r="30">
          <cell r="C30" t="str">
            <v>RTS</v>
          </cell>
        </row>
        <row r="31">
          <cell r="C31" t="str">
            <v>PSP</v>
          </cell>
        </row>
        <row r="32">
          <cell r="C32" t="str">
            <v>PSS</v>
          </cell>
          <cell r="K32">
            <v>188646754.93011254</v>
          </cell>
        </row>
        <row r="33">
          <cell r="C33" t="str">
            <v>PSP</v>
          </cell>
        </row>
        <row r="34">
          <cell r="C34" t="str">
            <v>PSS</v>
          </cell>
        </row>
        <row r="35">
          <cell r="C35" t="str">
            <v>TODP</v>
          </cell>
          <cell r="K35">
            <v>328030195.22457445</v>
          </cell>
        </row>
        <row r="36">
          <cell r="C36" t="str">
            <v>TODS</v>
          </cell>
        </row>
        <row r="37">
          <cell r="C37" t="str">
            <v>SQF</v>
          </cell>
        </row>
        <row r="38">
          <cell r="C38" t="str">
            <v>SQF</v>
          </cell>
        </row>
        <row r="39">
          <cell r="C39" t="str">
            <v>LQF</v>
          </cell>
        </row>
        <row r="40">
          <cell r="C40" t="str">
            <v>GS</v>
          </cell>
        </row>
        <row r="41">
          <cell r="C41" t="str">
            <v>GS3</v>
          </cell>
        </row>
        <row r="42">
          <cell r="C42" t="str">
            <v>RS</v>
          </cell>
        </row>
        <row r="43">
          <cell r="C43" t="str">
            <v>RS</v>
          </cell>
        </row>
        <row r="44">
          <cell r="C44" t="str">
            <v>CSR</v>
          </cell>
        </row>
        <row r="45">
          <cell r="C45" t="str">
            <v>CSR</v>
          </cell>
        </row>
        <row r="46">
          <cell r="C46" t="str">
            <v>CSR</v>
          </cell>
        </row>
        <row r="47">
          <cell r="C47" t="str">
            <v>CSR</v>
          </cell>
        </row>
        <row r="48">
          <cell r="C48" t="str">
            <v>CSR</v>
          </cell>
        </row>
        <row r="49">
          <cell r="C49" t="str">
            <v>GS</v>
          </cell>
        </row>
        <row r="50">
          <cell r="C50" t="str">
            <v>GS</v>
          </cell>
        </row>
        <row r="51">
          <cell r="C51" t="str">
            <v>GS</v>
          </cell>
        </row>
        <row r="52">
          <cell r="C52" t="str">
            <v>GS</v>
          </cell>
        </row>
        <row r="53">
          <cell r="C53" t="str">
            <v>GS</v>
          </cell>
        </row>
        <row r="54">
          <cell r="C54" t="str">
            <v>GS</v>
          </cell>
        </row>
        <row r="55">
          <cell r="C55" t="str">
            <v>GS</v>
          </cell>
        </row>
        <row r="56">
          <cell r="C56" t="str">
            <v>GS</v>
          </cell>
        </row>
        <row r="57">
          <cell r="C57" t="str">
            <v>GS</v>
          </cell>
        </row>
        <row r="58">
          <cell r="C58" t="str">
            <v>GS</v>
          </cell>
        </row>
        <row r="59">
          <cell r="C59" t="str">
            <v>GS</v>
          </cell>
        </row>
        <row r="60">
          <cell r="C60" t="str">
            <v>GS3</v>
          </cell>
        </row>
        <row r="61">
          <cell r="C61" t="str">
            <v>GS3</v>
          </cell>
        </row>
        <row r="62">
          <cell r="C62" t="str">
            <v>RTS</v>
          </cell>
        </row>
        <row r="63">
          <cell r="C63" t="str">
            <v>RTS</v>
          </cell>
          <cell r="K63">
            <v>128588318.04509391</v>
          </cell>
        </row>
        <row r="64">
          <cell r="C64" t="str">
            <v>PSP</v>
          </cell>
        </row>
        <row r="65">
          <cell r="C65" t="str">
            <v>PSP</v>
          </cell>
        </row>
        <row r="66">
          <cell r="C66" t="str">
            <v>PSS</v>
          </cell>
        </row>
        <row r="67">
          <cell r="C67" t="str">
            <v>PSS</v>
          </cell>
        </row>
        <row r="68">
          <cell r="C68" t="str">
            <v>PSP</v>
          </cell>
        </row>
        <row r="69">
          <cell r="C69" t="str">
            <v>PSP</v>
          </cell>
        </row>
        <row r="70">
          <cell r="C70" t="str">
            <v>PSS</v>
          </cell>
        </row>
        <row r="71">
          <cell r="C71" t="str">
            <v>PSS</v>
          </cell>
        </row>
        <row r="72">
          <cell r="C72" t="str">
            <v>TODP</v>
          </cell>
        </row>
        <row r="73">
          <cell r="C73" t="str">
            <v>TODP</v>
          </cell>
        </row>
        <row r="74">
          <cell r="C74" t="str">
            <v>TODS</v>
          </cell>
        </row>
        <row r="75">
          <cell r="C75" t="str">
            <v>TODS</v>
          </cell>
        </row>
        <row r="76">
          <cell r="C76" t="str">
            <v>GS3</v>
          </cell>
        </row>
        <row r="77">
          <cell r="C77" t="str">
            <v>GS3</v>
          </cell>
        </row>
        <row r="78">
          <cell r="C78" t="str">
            <v>FLS</v>
          </cell>
          <cell r="K78">
            <v>47150802.677865498</v>
          </cell>
        </row>
        <row r="79">
          <cell r="C79" t="str">
            <v>FLS</v>
          </cell>
        </row>
        <row r="85">
          <cell r="C85" t="str">
            <v>RS</v>
          </cell>
        </row>
        <row r="86">
          <cell r="C86" t="str">
            <v>RS</v>
          </cell>
          <cell r="K86">
            <v>736904932.73229086</v>
          </cell>
        </row>
        <row r="87">
          <cell r="C87" t="str">
            <v>RS</v>
          </cell>
        </row>
        <row r="88">
          <cell r="C88" t="str">
            <v>RS</v>
          </cell>
        </row>
        <row r="89">
          <cell r="C89" t="str">
            <v>RTOD-E</v>
          </cell>
          <cell r="K89">
            <v>41632.050309773404</v>
          </cell>
        </row>
        <row r="90">
          <cell r="C90" t="str">
            <v>RTOD-D</v>
          </cell>
        </row>
        <row r="91">
          <cell r="C91" t="str">
            <v>RS</v>
          </cell>
        </row>
        <row r="92">
          <cell r="C92" t="str">
            <v>RS</v>
          </cell>
        </row>
        <row r="93">
          <cell r="C93" t="str">
            <v>RS</v>
          </cell>
        </row>
        <row r="94">
          <cell r="C94" t="str">
            <v>RS</v>
          </cell>
        </row>
        <row r="95">
          <cell r="C95" t="str">
            <v>RTS</v>
          </cell>
        </row>
        <row r="96">
          <cell r="C96" t="str">
            <v>PSP</v>
          </cell>
          <cell r="K96">
            <v>13527018.359776281</v>
          </cell>
        </row>
        <row r="97">
          <cell r="C97" t="str">
            <v>PSS</v>
          </cell>
        </row>
        <row r="98">
          <cell r="C98" t="str">
            <v>TODP</v>
          </cell>
        </row>
        <row r="99">
          <cell r="C99" t="str">
            <v>PSP</v>
          </cell>
        </row>
        <row r="100">
          <cell r="C100" t="str">
            <v>PSS</v>
          </cell>
        </row>
        <row r="101">
          <cell r="C101" t="str">
            <v>TODP</v>
          </cell>
        </row>
        <row r="102">
          <cell r="C102" t="str">
            <v>TODS</v>
          </cell>
          <cell r="K102">
            <v>134464604.23249334</v>
          </cell>
        </row>
        <row r="103">
          <cell r="C103" t="str">
            <v>TOD</v>
          </cell>
        </row>
        <row r="104">
          <cell r="C104" t="str">
            <v>MPT</v>
          </cell>
        </row>
        <row r="105">
          <cell r="C105" t="str">
            <v>MPP</v>
          </cell>
        </row>
        <row r="106">
          <cell r="C106" t="str">
            <v>LTOD</v>
          </cell>
        </row>
        <row r="107">
          <cell r="C107" t="str">
            <v>LTOD</v>
          </cell>
        </row>
        <row r="108">
          <cell r="C108" t="str">
            <v>MPP PF</v>
          </cell>
        </row>
        <row r="109">
          <cell r="C109" t="str">
            <v>MPT PF</v>
          </cell>
        </row>
        <row r="110">
          <cell r="C110" t="str">
            <v>LEV</v>
          </cell>
        </row>
        <row r="111">
          <cell r="C111" t="str">
            <v>GS</v>
          </cell>
        </row>
        <row r="112">
          <cell r="C112" t="str">
            <v>GS</v>
          </cell>
        </row>
        <row r="113">
          <cell r="C113" t="str">
            <v>GS3</v>
          </cell>
        </row>
        <row r="114">
          <cell r="C114" t="str">
            <v>GS3</v>
          </cell>
        </row>
        <row r="115">
          <cell r="C115" t="str">
            <v>LEV</v>
          </cell>
        </row>
        <row r="116">
          <cell r="C116" t="str">
            <v>CSR</v>
          </cell>
        </row>
        <row r="117">
          <cell r="C117" t="str">
            <v>CSR</v>
          </cell>
        </row>
        <row r="118">
          <cell r="C118" t="str">
            <v>CSR</v>
          </cell>
        </row>
        <row r="119">
          <cell r="C119" t="str">
            <v>CSR</v>
          </cell>
        </row>
        <row r="120">
          <cell r="C120" t="str">
            <v>CSR</v>
          </cell>
        </row>
        <row r="121">
          <cell r="C121" t="str">
            <v>CSR</v>
          </cell>
        </row>
        <row r="122">
          <cell r="C122" t="str">
            <v>CSR</v>
          </cell>
        </row>
        <row r="123">
          <cell r="C123" t="str">
            <v>CSR</v>
          </cell>
        </row>
        <row r="124">
          <cell r="C124" t="str">
            <v>LEV</v>
          </cell>
        </row>
        <row r="125">
          <cell r="C125" t="str">
            <v>LEV</v>
          </cell>
        </row>
        <row r="126">
          <cell r="C126" t="str">
            <v>GS</v>
          </cell>
        </row>
        <row r="127">
          <cell r="C127" t="str">
            <v>PSP</v>
          </cell>
        </row>
        <row r="128">
          <cell r="C128" t="str">
            <v>PSS</v>
          </cell>
        </row>
        <row r="129">
          <cell r="C129" t="str">
            <v>PSS</v>
          </cell>
        </row>
        <row r="130">
          <cell r="C130" t="str">
            <v>PSP</v>
          </cell>
        </row>
        <row r="131">
          <cell r="C131" t="str">
            <v>PSP</v>
          </cell>
        </row>
        <row r="132">
          <cell r="C132" t="str">
            <v>GS</v>
          </cell>
        </row>
        <row r="133">
          <cell r="C133" t="str">
            <v>RS</v>
          </cell>
        </row>
        <row r="134">
          <cell r="C134" t="str">
            <v>RS</v>
          </cell>
        </row>
        <row r="135">
          <cell r="C135" t="str">
            <v>GS</v>
          </cell>
          <cell r="K135">
            <v>70635217.661141485</v>
          </cell>
        </row>
        <row r="136">
          <cell r="C136" t="str">
            <v>GS</v>
          </cell>
        </row>
        <row r="137">
          <cell r="C137" t="str">
            <v>GS3</v>
          </cell>
          <cell r="K137">
            <v>81104470.031557083</v>
          </cell>
        </row>
        <row r="138">
          <cell r="C138" t="str">
            <v>AES</v>
          </cell>
          <cell r="K138">
            <v>677000</v>
          </cell>
        </row>
        <row r="139">
          <cell r="C139" t="str">
            <v>AES</v>
          </cell>
        </row>
        <row r="140">
          <cell r="C140" t="str">
            <v>AES3</v>
          </cell>
          <cell r="K140">
            <v>13760000</v>
          </cell>
        </row>
        <row r="141">
          <cell r="C141" t="str">
            <v>AES3</v>
          </cell>
        </row>
        <row r="142">
          <cell r="C142" t="str">
            <v>AES3</v>
          </cell>
        </row>
        <row r="143">
          <cell r="C143" t="str">
            <v>AES3</v>
          </cell>
        </row>
        <row r="144">
          <cell r="C144" t="str">
            <v>AES3</v>
          </cell>
        </row>
        <row r="145">
          <cell r="C145" t="str">
            <v>AES</v>
          </cell>
        </row>
        <row r="146">
          <cell r="C146" t="str">
            <v>LE</v>
          </cell>
          <cell r="K146">
            <v>18323.98268499643</v>
          </cell>
        </row>
        <row r="147">
          <cell r="C147" t="str">
            <v>LE</v>
          </cell>
        </row>
        <row r="148">
          <cell r="C148" t="str">
            <v>LE</v>
          </cell>
        </row>
        <row r="149">
          <cell r="C149" t="str">
            <v>TE</v>
          </cell>
          <cell r="K149">
            <v>125421.64109458604</v>
          </cell>
        </row>
        <row r="150">
          <cell r="C150" t="str">
            <v>TE</v>
          </cell>
        </row>
        <row r="151">
          <cell r="C151" t="str">
            <v>TE</v>
          </cell>
        </row>
        <row r="152">
          <cell r="C152" t="str">
            <v>RTS</v>
          </cell>
        </row>
        <row r="153">
          <cell r="C153" t="str">
            <v>PSP</v>
          </cell>
        </row>
        <row r="154">
          <cell r="C154" t="str">
            <v>PSS</v>
          </cell>
          <cell r="K154">
            <v>167134642.33827847</v>
          </cell>
        </row>
        <row r="155">
          <cell r="C155" t="str">
            <v>PSP</v>
          </cell>
        </row>
        <row r="156">
          <cell r="C156" t="str">
            <v>PSS</v>
          </cell>
        </row>
        <row r="157">
          <cell r="C157" t="str">
            <v>TODP</v>
          </cell>
          <cell r="K157">
            <v>315064916.82046193</v>
          </cell>
        </row>
        <row r="158">
          <cell r="C158" t="str">
            <v>TODS</v>
          </cell>
        </row>
        <row r="159">
          <cell r="C159" t="str">
            <v>SQF</v>
          </cell>
        </row>
        <row r="160">
          <cell r="C160" t="str">
            <v>SQF</v>
          </cell>
        </row>
        <row r="161">
          <cell r="C161" t="str">
            <v>LQF</v>
          </cell>
        </row>
        <row r="162">
          <cell r="C162" t="str">
            <v>GS</v>
          </cell>
        </row>
        <row r="163">
          <cell r="C163" t="str">
            <v>GS3</v>
          </cell>
        </row>
        <row r="164">
          <cell r="C164" t="str">
            <v>RS</v>
          </cell>
        </row>
        <row r="165">
          <cell r="C165" t="str">
            <v>RS</v>
          </cell>
        </row>
        <row r="166">
          <cell r="C166" t="str">
            <v>CSR</v>
          </cell>
        </row>
        <row r="167">
          <cell r="C167" t="str">
            <v>CSR</v>
          </cell>
        </row>
        <row r="168">
          <cell r="C168" t="str">
            <v>CSR</v>
          </cell>
        </row>
        <row r="169">
          <cell r="C169" t="str">
            <v>CSR</v>
          </cell>
        </row>
        <row r="170">
          <cell r="C170" t="str">
            <v>CSR</v>
          </cell>
        </row>
        <row r="171">
          <cell r="C171" t="str">
            <v>GS</v>
          </cell>
        </row>
        <row r="172">
          <cell r="C172" t="str">
            <v>GS</v>
          </cell>
        </row>
        <row r="173">
          <cell r="C173" t="str">
            <v>GS</v>
          </cell>
        </row>
        <row r="174">
          <cell r="C174" t="str">
            <v>GS</v>
          </cell>
        </row>
        <row r="175">
          <cell r="C175" t="str">
            <v>GS</v>
          </cell>
        </row>
        <row r="176">
          <cell r="C176" t="str">
            <v>GS</v>
          </cell>
        </row>
        <row r="177">
          <cell r="C177" t="str">
            <v>GS</v>
          </cell>
        </row>
        <row r="178">
          <cell r="C178" t="str">
            <v>GS</v>
          </cell>
        </row>
        <row r="179">
          <cell r="C179" t="str">
            <v>GS</v>
          </cell>
        </row>
        <row r="180">
          <cell r="C180" t="str">
            <v>GS</v>
          </cell>
        </row>
        <row r="181">
          <cell r="C181" t="str">
            <v>GS</v>
          </cell>
        </row>
        <row r="182">
          <cell r="C182" t="str">
            <v>GS3</v>
          </cell>
        </row>
        <row r="183">
          <cell r="C183" t="str">
            <v>GS3</v>
          </cell>
        </row>
        <row r="184">
          <cell r="C184" t="str">
            <v>RTS</v>
          </cell>
        </row>
        <row r="185">
          <cell r="C185" t="str">
            <v>RTS</v>
          </cell>
          <cell r="K185">
            <v>121343183.00875309</v>
          </cell>
        </row>
        <row r="186">
          <cell r="C186" t="str">
            <v>PSP</v>
          </cell>
        </row>
        <row r="187">
          <cell r="C187" t="str">
            <v>PSP</v>
          </cell>
        </row>
        <row r="188">
          <cell r="C188" t="str">
            <v>PSS</v>
          </cell>
        </row>
        <row r="189">
          <cell r="C189" t="str">
            <v>PSS</v>
          </cell>
        </row>
        <row r="190">
          <cell r="C190" t="str">
            <v>PSP</v>
          </cell>
        </row>
        <row r="191">
          <cell r="C191" t="str">
            <v>PSP</v>
          </cell>
        </row>
        <row r="192">
          <cell r="C192" t="str">
            <v>PSS</v>
          </cell>
        </row>
        <row r="193">
          <cell r="C193" t="str">
            <v>PSS</v>
          </cell>
        </row>
        <row r="194">
          <cell r="C194" t="str">
            <v>TODP</v>
          </cell>
        </row>
        <row r="195">
          <cell r="C195" t="str">
            <v>TODP</v>
          </cell>
        </row>
        <row r="196">
          <cell r="C196" t="str">
            <v>TODS</v>
          </cell>
        </row>
        <row r="197">
          <cell r="C197" t="str">
            <v>TODS</v>
          </cell>
        </row>
        <row r="198">
          <cell r="C198" t="str">
            <v>GS3</v>
          </cell>
        </row>
        <row r="199">
          <cell r="C199" t="str">
            <v>GS3</v>
          </cell>
        </row>
        <row r="200">
          <cell r="C200" t="str">
            <v>FLS</v>
          </cell>
          <cell r="K200">
            <v>44267468.936801001</v>
          </cell>
        </row>
        <row r="201">
          <cell r="C201" t="str">
            <v>FLS</v>
          </cell>
        </row>
        <row r="207">
          <cell r="C207" t="str">
            <v>RS</v>
          </cell>
        </row>
        <row r="208">
          <cell r="C208" t="str">
            <v>RS</v>
          </cell>
          <cell r="K208">
            <v>608819914.74919307</v>
          </cell>
        </row>
        <row r="209">
          <cell r="C209" t="str">
            <v>RS</v>
          </cell>
        </row>
        <row r="210">
          <cell r="C210" t="str">
            <v>RS</v>
          </cell>
        </row>
        <row r="211">
          <cell r="C211" t="str">
            <v>RTOD-E</v>
          </cell>
          <cell r="K211">
            <v>35243.998239997461</v>
          </cell>
        </row>
        <row r="212">
          <cell r="C212" t="str">
            <v>RTOD-D</v>
          </cell>
        </row>
        <row r="213">
          <cell r="C213" t="str">
            <v>RS</v>
          </cell>
        </row>
        <row r="214">
          <cell r="C214" t="str">
            <v>RS</v>
          </cell>
        </row>
        <row r="215">
          <cell r="C215" t="str">
            <v>RS</v>
          </cell>
        </row>
        <row r="216">
          <cell r="C216" t="str">
            <v>RS</v>
          </cell>
        </row>
        <row r="217">
          <cell r="C217" t="str">
            <v>RTS</v>
          </cell>
        </row>
        <row r="218">
          <cell r="C218" t="str">
            <v>PSP</v>
          </cell>
          <cell r="K218">
            <v>12992367.703936562</v>
          </cell>
        </row>
        <row r="219">
          <cell r="C219" t="str">
            <v>PSS</v>
          </cell>
        </row>
        <row r="220">
          <cell r="C220" t="str">
            <v>TODP</v>
          </cell>
        </row>
        <row r="221">
          <cell r="C221" t="str">
            <v>PSP</v>
          </cell>
        </row>
        <row r="222">
          <cell r="C222" t="str">
            <v>PSS</v>
          </cell>
        </row>
        <row r="223">
          <cell r="C223" t="str">
            <v>TODP</v>
          </cell>
        </row>
        <row r="224">
          <cell r="C224" t="str">
            <v>TODS</v>
          </cell>
          <cell r="K224">
            <v>127981543.4462775</v>
          </cell>
        </row>
        <row r="225">
          <cell r="C225" t="str">
            <v>TOD</v>
          </cell>
        </row>
        <row r="226">
          <cell r="C226" t="str">
            <v>MPT</v>
          </cell>
        </row>
        <row r="227">
          <cell r="C227" t="str">
            <v>MPP</v>
          </cell>
        </row>
        <row r="228">
          <cell r="C228" t="str">
            <v>LTOD</v>
          </cell>
        </row>
        <row r="229">
          <cell r="C229" t="str">
            <v>LTOD</v>
          </cell>
        </row>
        <row r="230">
          <cell r="C230" t="str">
            <v>MPP PF</v>
          </cell>
        </row>
        <row r="231">
          <cell r="C231" t="str">
            <v>MPT PF</v>
          </cell>
        </row>
        <row r="232">
          <cell r="C232" t="str">
            <v>LEV</v>
          </cell>
        </row>
        <row r="233">
          <cell r="C233" t="str">
            <v>GS</v>
          </cell>
        </row>
        <row r="234">
          <cell r="C234" t="str">
            <v>GS</v>
          </cell>
        </row>
        <row r="235">
          <cell r="C235" t="str">
            <v>GS3</v>
          </cell>
        </row>
        <row r="236">
          <cell r="C236" t="str">
            <v>GS3</v>
          </cell>
        </row>
        <row r="237">
          <cell r="C237" t="str">
            <v>LEV</v>
          </cell>
        </row>
        <row r="238">
          <cell r="C238" t="str">
            <v>CSR</v>
          </cell>
        </row>
        <row r="239">
          <cell r="C239" t="str">
            <v>CSR</v>
          </cell>
        </row>
        <row r="240">
          <cell r="C240" t="str">
            <v>CSR</v>
          </cell>
        </row>
        <row r="241">
          <cell r="C241" t="str">
            <v>CSR</v>
          </cell>
        </row>
        <row r="242">
          <cell r="C242" t="str">
            <v>CSR</v>
          </cell>
        </row>
        <row r="243">
          <cell r="C243" t="str">
            <v>CSR</v>
          </cell>
        </row>
        <row r="244">
          <cell r="C244" t="str">
            <v>CSR</v>
          </cell>
        </row>
        <row r="245">
          <cell r="C245" t="str">
            <v>CSR</v>
          </cell>
        </row>
        <row r="246">
          <cell r="C246" t="str">
            <v>LEV</v>
          </cell>
        </row>
        <row r="247">
          <cell r="C247" t="str">
            <v>LEV</v>
          </cell>
        </row>
        <row r="248">
          <cell r="C248" t="str">
            <v>GS</v>
          </cell>
        </row>
        <row r="249">
          <cell r="C249" t="str">
            <v>PSP</v>
          </cell>
        </row>
        <row r="250">
          <cell r="C250" t="str">
            <v>PSS</v>
          </cell>
        </row>
        <row r="251">
          <cell r="C251" t="str">
            <v>PSS</v>
          </cell>
        </row>
        <row r="252">
          <cell r="C252" t="str">
            <v>PSP</v>
          </cell>
        </row>
        <row r="253">
          <cell r="C253" t="str">
            <v>PSP</v>
          </cell>
        </row>
        <row r="254">
          <cell r="C254" t="str">
            <v>GS</v>
          </cell>
        </row>
        <row r="255">
          <cell r="C255" t="str">
            <v>RS</v>
          </cell>
        </row>
        <row r="256">
          <cell r="C256" t="str">
            <v>RS</v>
          </cell>
        </row>
        <row r="257">
          <cell r="C257" t="str">
            <v>GS</v>
          </cell>
          <cell r="K257">
            <v>64343601.855323754</v>
          </cell>
        </row>
        <row r="258">
          <cell r="C258" t="str">
            <v>GS</v>
          </cell>
        </row>
        <row r="259">
          <cell r="C259" t="str">
            <v>GS3</v>
          </cell>
          <cell r="K259">
            <v>76016984.558436885</v>
          </cell>
        </row>
        <row r="260">
          <cell r="C260" t="str">
            <v>AES</v>
          </cell>
          <cell r="K260">
            <v>630000</v>
          </cell>
        </row>
        <row r="261">
          <cell r="C261" t="str">
            <v>AES</v>
          </cell>
        </row>
        <row r="262">
          <cell r="C262" t="str">
            <v>AES3</v>
          </cell>
          <cell r="K262">
            <v>12799000</v>
          </cell>
        </row>
        <row r="263">
          <cell r="C263" t="str">
            <v>AES3</v>
          </cell>
        </row>
        <row r="264">
          <cell r="C264" t="str">
            <v>AES3</v>
          </cell>
        </row>
        <row r="265">
          <cell r="C265" t="str">
            <v>AES3</v>
          </cell>
        </row>
        <row r="266">
          <cell r="C266" t="str">
            <v>AES3</v>
          </cell>
        </row>
        <row r="267">
          <cell r="C267" t="str">
            <v>AES</v>
          </cell>
        </row>
        <row r="268">
          <cell r="C268" t="str">
            <v>LE</v>
          </cell>
          <cell r="K268">
            <v>44330.254439454424</v>
          </cell>
        </row>
        <row r="269">
          <cell r="C269" t="str">
            <v>LE</v>
          </cell>
        </row>
        <row r="270">
          <cell r="C270" t="str">
            <v>LE</v>
          </cell>
        </row>
        <row r="271">
          <cell r="C271" t="str">
            <v>TE</v>
          </cell>
          <cell r="K271">
            <v>119881.59547011479</v>
          </cell>
        </row>
        <row r="272">
          <cell r="C272" t="str">
            <v>TE</v>
          </cell>
        </row>
        <row r="273">
          <cell r="C273" t="str">
            <v>TE</v>
          </cell>
        </row>
        <row r="274">
          <cell r="C274" t="str">
            <v>RTS</v>
          </cell>
        </row>
        <row r="275">
          <cell r="C275" t="str">
            <v>PSP</v>
          </cell>
        </row>
        <row r="276">
          <cell r="C276" t="str">
            <v>PSS</v>
          </cell>
          <cell r="K276">
            <v>160672594.44158393</v>
          </cell>
        </row>
        <row r="277">
          <cell r="C277" t="str">
            <v>PSP</v>
          </cell>
        </row>
        <row r="278">
          <cell r="C278" t="str">
            <v>PSS</v>
          </cell>
        </row>
        <row r="279">
          <cell r="C279" t="str">
            <v>TODP</v>
          </cell>
          <cell r="K279">
            <v>313471868.05076802</v>
          </cell>
        </row>
        <row r="280">
          <cell r="C280" t="str">
            <v>TODS</v>
          </cell>
        </row>
        <row r="281">
          <cell r="C281" t="str">
            <v>SQF</v>
          </cell>
        </row>
        <row r="282">
          <cell r="C282" t="str">
            <v>SQF</v>
          </cell>
        </row>
        <row r="283">
          <cell r="C283" t="str">
            <v>LQF</v>
          </cell>
        </row>
        <row r="284">
          <cell r="C284" t="str">
            <v>GS</v>
          </cell>
        </row>
        <row r="285">
          <cell r="C285" t="str">
            <v>GS3</v>
          </cell>
        </row>
        <row r="286">
          <cell r="C286" t="str">
            <v>RS</v>
          </cell>
        </row>
        <row r="287">
          <cell r="C287" t="str">
            <v>RS</v>
          </cell>
        </row>
        <row r="288">
          <cell r="C288" t="str">
            <v>CSR</v>
          </cell>
        </row>
        <row r="289">
          <cell r="C289" t="str">
            <v>CSR</v>
          </cell>
        </row>
        <row r="290">
          <cell r="C290" t="str">
            <v>CSR</v>
          </cell>
        </row>
        <row r="291">
          <cell r="C291" t="str">
            <v>CSR</v>
          </cell>
        </row>
        <row r="292">
          <cell r="C292" t="str">
            <v>CSR</v>
          </cell>
        </row>
        <row r="293">
          <cell r="C293" t="str">
            <v>GS</v>
          </cell>
        </row>
        <row r="294">
          <cell r="C294" t="str">
            <v>GS</v>
          </cell>
        </row>
        <row r="295">
          <cell r="C295" t="str">
            <v>GS</v>
          </cell>
        </row>
        <row r="296">
          <cell r="C296" t="str">
            <v>GS</v>
          </cell>
        </row>
        <row r="297">
          <cell r="C297" t="str">
            <v>GS</v>
          </cell>
        </row>
        <row r="298">
          <cell r="C298" t="str">
            <v>GS</v>
          </cell>
        </row>
        <row r="299">
          <cell r="C299" t="str">
            <v>GS</v>
          </cell>
        </row>
        <row r="300">
          <cell r="C300" t="str">
            <v>GS</v>
          </cell>
        </row>
        <row r="301">
          <cell r="C301" t="str">
            <v>GS</v>
          </cell>
        </row>
        <row r="302">
          <cell r="C302" t="str">
            <v>GS</v>
          </cell>
        </row>
        <row r="303">
          <cell r="C303" t="str">
            <v>GS</v>
          </cell>
        </row>
        <row r="304">
          <cell r="C304" t="str">
            <v>GS3</v>
          </cell>
        </row>
        <row r="305">
          <cell r="C305" t="str">
            <v>GS3</v>
          </cell>
        </row>
        <row r="306">
          <cell r="C306" t="str">
            <v>RTS</v>
          </cell>
        </row>
        <row r="307">
          <cell r="C307" t="str">
            <v>RTS</v>
          </cell>
          <cell r="K307">
            <v>121011121.1262189</v>
          </cell>
        </row>
        <row r="308">
          <cell r="C308" t="str">
            <v>PSP</v>
          </cell>
        </row>
        <row r="309">
          <cell r="C309" t="str">
            <v>PSP</v>
          </cell>
        </row>
        <row r="310">
          <cell r="C310" t="str">
            <v>PSS</v>
          </cell>
        </row>
        <row r="311">
          <cell r="C311" t="str">
            <v>PSS</v>
          </cell>
        </row>
        <row r="312">
          <cell r="C312" t="str">
            <v>PSP</v>
          </cell>
        </row>
        <row r="313">
          <cell r="C313" t="str">
            <v>PSP</v>
          </cell>
        </row>
        <row r="314">
          <cell r="C314" t="str">
            <v>PSS</v>
          </cell>
        </row>
        <row r="315">
          <cell r="C315" t="str">
            <v>PSS</v>
          </cell>
        </row>
        <row r="316">
          <cell r="C316" t="str">
            <v>TODP</v>
          </cell>
        </row>
        <row r="317">
          <cell r="C317" t="str">
            <v>TODP</v>
          </cell>
        </row>
        <row r="318">
          <cell r="C318" t="str">
            <v>TODS</v>
          </cell>
        </row>
        <row r="319">
          <cell r="C319" t="str">
            <v>TODS</v>
          </cell>
        </row>
        <row r="320">
          <cell r="C320" t="str">
            <v>GS3</v>
          </cell>
        </row>
        <row r="321">
          <cell r="C321" t="str">
            <v>GS3</v>
          </cell>
        </row>
        <row r="322">
          <cell r="C322" t="str">
            <v>FLS</v>
          </cell>
          <cell r="K322">
            <v>47487680.049483702</v>
          </cell>
        </row>
        <row r="323">
          <cell r="C323" t="str">
            <v>FLS</v>
          </cell>
        </row>
        <row r="329">
          <cell r="C329" t="str">
            <v>RS</v>
          </cell>
        </row>
        <row r="330">
          <cell r="C330" t="str">
            <v>RS</v>
          </cell>
          <cell r="K330">
            <v>532467112.11362398</v>
          </cell>
        </row>
        <row r="331">
          <cell r="C331" t="str">
            <v>RS</v>
          </cell>
        </row>
        <row r="332">
          <cell r="C332" t="str">
            <v>RS</v>
          </cell>
        </row>
        <row r="333">
          <cell r="C333" t="str">
            <v>RTOD-E</v>
          </cell>
          <cell r="K333">
            <v>31511.213390159683</v>
          </cell>
        </row>
        <row r="334">
          <cell r="C334" t="str">
            <v>RTOD-D</v>
          </cell>
        </row>
        <row r="335">
          <cell r="C335" t="str">
            <v>RS</v>
          </cell>
        </row>
        <row r="336">
          <cell r="C336" t="str">
            <v>RS</v>
          </cell>
        </row>
        <row r="337">
          <cell r="C337" t="str">
            <v>RS</v>
          </cell>
        </row>
        <row r="338">
          <cell r="C338" t="str">
            <v>RS</v>
          </cell>
        </row>
        <row r="339">
          <cell r="C339" t="str">
            <v>RTS</v>
          </cell>
        </row>
        <row r="340">
          <cell r="C340" t="str">
            <v>PSP</v>
          </cell>
          <cell r="K340">
            <v>12926674.971165713</v>
          </cell>
        </row>
        <row r="341">
          <cell r="C341" t="str">
            <v>PSS</v>
          </cell>
        </row>
        <row r="342">
          <cell r="C342" t="str">
            <v>TODP</v>
          </cell>
        </row>
        <row r="343">
          <cell r="C343" t="str">
            <v>PSP</v>
          </cell>
        </row>
        <row r="344">
          <cell r="C344" t="str">
            <v>PSS</v>
          </cell>
        </row>
        <row r="345">
          <cell r="C345" t="str">
            <v>TODP</v>
          </cell>
        </row>
        <row r="346">
          <cell r="C346" t="str">
            <v>TODS</v>
          </cell>
          <cell r="K346">
            <v>126819256.92690147</v>
          </cell>
        </row>
        <row r="347">
          <cell r="C347" t="str">
            <v>TOD</v>
          </cell>
        </row>
        <row r="348">
          <cell r="C348" t="str">
            <v>MPT</v>
          </cell>
        </row>
        <row r="349">
          <cell r="C349" t="str">
            <v>MPP</v>
          </cell>
        </row>
        <row r="350">
          <cell r="C350" t="str">
            <v>LTOD</v>
          </cell>
        </row>
        <row r="351">
          <cell r="C351" t="str">
            <v>LTOD</v>
          </cell>
        </row>
        <row r="352">
          <cell r="C352" t="str">
            <v>MPP PF</v>
          </cell>
        </row>
        <row r="353">
          <cell r="C353" t="str">
            <v>MPT PF</v>
          </cell>
        </row>
        <row r="354">
          <cell r="C354" t="str">
            <v>LEV</v>
          </cell>
        </row>
        <row r="355">
          <cell r="C355" t="str">
            <v>GS</v>
          </cell>
        </row>
        <row r="356">
          <cell r="C356" t="str">
            <v>GS</v>
          </cell>
        </row>
        <row r="357">
          <cell r="C357" t="str">
            <v>GS3</v>
          </cell>
        </row>
        <row r="358">
          <cell r="C358" t="str">
            <v>GS3</v>
          </cell>
        </row>
        <row r="359">
          <cell r="C359" t="str">
            <v>LEV</v>
          </cell>
        </row>
        <row r="360">
          <cell r="C360" t="str">
            <v>CSR</v>
          </cell>
        </row>
        <row r="361">
          <cell r="C361" t="str">
            <v>CSR</v>
          </cell>
        </row>
        <row r="362">
          <cell r="C362" t="str">
            <v>CSR</v>
          </cell>
        </row>
        <row r="363">
          <cell r="C363" t="str">
            <v>CSR</v>
          </cell>
        </row>
        <row r="364">
          <cell r="C364" t="str">
            <v>CSR</v>
          </cell>
        </row>
        <row r="365">
          <cell r="C365" t="str">
            <v>CSR</v>
          </cell>
        </row>
        <row r="366">
          <cell r="C366" t="str">
            <v>CSR</v>
          </cell>
        </row>
        <row r="367">
          <cell r="C367" t="str">
            <v>CSR</v>
          </cell>
        </row>
        <row r="368">
          <cell r="C368" t="str">
            <v>LEV</v>
          </cell>
        </row>
        <row r="369">
          <cell r="C369" t="str">
            <v>LEV</v>
          </cell>
        </row>
        <row r="370">
          <cell r="C370" t="str">
            <v>GS</v>
          </cell>
        </row>
        <row r="371">
          <cell r="C371" t="str">
            <v>PSP</v>
          </cell>
        </row>
        <row r="372">
          <cell r="C372" t="str">
            <v>PSS</v>
          </cell>
        </row>
        <row r="373">
          <cell r="C373" t="str">
            <v>PSS</v>
          </cell>
        </row>
        <row r="374">
          <cell r="C374" t="str">
            <v>PSP</v>
          </cell>
        </row>
        <row r="375">
          <cell r="C375" t="str">
            <v>PSP</v>
          </cell>
        </row>
        <row r="376">
          <cell r="C376" t="str">
            <v>GS</v>
          </cell>
        </row>
        <row r="377">
          <cell r="C377" t="str">
            <v>RS</v>
          </cell>
        </row>
        <row r="378">
          <cell r="C378" t="str">
            <v>RS</v>
          </cell>
        </row>
        <row r="379">
          <cell r="C379" t="str">
            <v>GS</v>
          </cell>
          <cell r="K379">
            <v>52960713.851201646</v>
          </cell>
        </row>
        <row r="380">
          <cell r="C380" t="str">
            <v>GS</v>
          </cell>
        </row>
        <row r="381">
          <cell r="C381" t="str">
            <v>GS3</v>
          </cell>
          <cell r="K381">
            <v>70799801.654426351</v>
          </cell>
        </row>
        <row r="382">
          <cell r="C382" t="str">
            <v>AES</v>
          </cell>
          <cell r="K382">
            <v>551000</v>
          </cell>
        </row>
        <row r="383">
          <cell r="C383" t="str">
            <v>AES</v>
          </cell>
        </row>
        <row r="384">
          <cell r="C384" t="str">
            <v>AES3</v>
          </cell>
          <cell r="K384">
            <v>11204000</v>
          </cell>
        </row>
        <row r="385">
          <cell r="C385" t="str">
            <v>AES3</v>
          </cell>
        </row>
        <row r="386">
          <cell r="C386" t="str">
            <v>AES3</v>
          </cell>
        </row>
        <row r="387">
          <cell r="C387" t="str">
            <v>AES3</v>
          </cell>
        </row>
        <row r="388">
          <cell r="C388" t="str">
            <v>AES3</v>
          </cell>
        </row>
        <row r="389">
          <cell r="C389" t="str">
            <v>AES</v>
          </cell>
        </row>
        <row r="390">
          <cell r="C390" t="str">
            <v>LE</v>
          </cell>
          <cell r="K390">
            <v>37456.172350536974</v>
          </cell>
        </row>
        <row r="391">
          <cell r="C391" t="str">
            <v>LE</v>
          </cell>
        </row>
        <row r="392">
          <cell r="C392" t="str">
            <v>LE</v>
          </cell>
        </row>
        <row r="393">
          <cell r="C393" t="str">
            <v>TE</v>
          </cell>
          <cell r="K393">
            <v>112784.33727769413</v>
          </cell>
        </row>
        <row r="394">
          <cell r="C394" t="str">
            <v>TE</v>
          </cell>
        </row>
        <row r="395">
          <cell r="C395" t="str">
            <v>TE</v>
          </cell>
        </row>
        <row r="396">
          <cell r="C396" t="str">
            <v>RTS</v>
          </cell>
        </row>
        <row r="397">
          <cell r="C397" t="str">
            <v>PSP</v>
          </cell>
        </row>
        <row r="398">
          <cell r="C398" t="str">
            <v>PSS</v>
          </cell>
          <cell r="K398">
            <v>143676479.04327977</v>
          </cell>
        </row>
        <row r="399">
          <cell r="C399" t="str">
            <v>PSP</v>
          </cell>
        </row>
        <row r="400">
          <cell r="C400" t="str">
            <v>PSS</v>
          </cell>
        </row>
        <row r="401">
          <cell r="C401" t="str">
            <v>TODP</v>
          </cell>
          <cell r="K401">
            <v>312658487.11057991</v>
          </cell>
        </row>
        <row r="402">
          <cell r="C402" t="str">
            <v>TODS</v>
          </cell>
        </row>
        <row r="403">
          <cell r="C403" t="str">
            <v>SQF</v>
          </cell>
        </row>
        <row r="404">
          <cell r="C404" t="str">
            <v>SQF</v>
          </cell>
        </row>
        <row r="405">
          <cell r="C405" t="str">
            <v>LQF</v>
          </cell>
        </row>
        <row r="406">
          <cell r="C406" t="str">
            <v>GS</v>
          </cell>
        </row>
        <row r="407">
          <cell r="C407" t="str">
            <v>GS3</v>
          </cell>
        </row>
        <row r="408">
          <cell r="C408" t="str">
            <v>RS</v>
          </cell>
        </row>
        <row r="409">
          <cell r="C409" t="str">
            <v>RS</v>
          </cell>
        </row>
        <row r="410">
          <cell r="C410" t="str">
            <v>CSR</v>
          </cell>
        </row>
        <row r="411">
          <cell r="C411" t="str">
            <v>CSR</v>
          </cell>
        </row>
        <row r="412">
          <cell r="C412" t="str">
            <v>CSR</v>
          </cell>
        </row>
        <row r="413">
          <cell r="C413" t="str">
            <v>CSR</v>
          </cell>
        </row>
        <row r="414">
          <cell r="C414" t="str">
            <v>CSR</v>
          </cell>
        </row>
        <row r="415">
          <cell r="C415" t="str">
            <v>GS</v>
          </cell>
        </row>
        <row r="416">
          <cell r="C416" t="str">
            <v>GS</v>
          </cell>
        </row>
        <row r="417">
          <cell r="C417" t="str">
            <v>GS</v>
          </cell>
        </row>
        <row r="418">
          <cell r="C418" t="str">
            <v>GS</v>
          </cell>
        </row>
        <row r="419">
          <cell r="C419" t="str">
            <v>GS</v>
          </cell>
        </row>
        <row r="420">
          <cell r="C420" t="str">
            <v>GS</v>
          </cell>
        </row>
        <row r="421">
          <cell r="C421" t="str">
            <v>GS</v>
          </cell>
        </row>
        <row r="422">
          <cell r="C422" t="str">
            <v>GS</v>
          </cell>
        </row>
        <row r="423">
          <cell r="C423" t="str">
            <v>GS</v>
          </cell>
        </row>
        <row r="424">
          <cell r="C424" t="str">
            <v>GS</v>
          </cell>
        </row>
        <row r="425">
          <cell r="C425" t="str">
            <v>GS</v>
          </cell>
        </row>
        <row r="426">
          <cell r="C426" t="str">
            <v>GS3</v>
          </cell>
        </row>
        <row r="427">
          <cell r="C427" t="str">
            <v>GS3</v>
          </cell>
        </row>
        <row r="428">
          <cell r="C428" t="str">
            <v>RTS</v>
          </cell>
        </row>
        <row r="429">
          <cell r="C429" t="str">
            <v>RTS</v>
          </cell>
          <cell r="K429">
            <v>118033836.43614669</v>
          </cell>
        </row>
        <row r="430">
          <cell r="C430" t="str">
            <v>PSP</v>
          </cell>
        </row>
        <row r="431">
          <cell r="C431" t="str">
            <v>PSP</v>
          </cell>
        </row>
        <row r="432">
          <cell r="C432" t="str">
            <v>PSS</v>
          </cell>
        </row>
        <row r="433">
          <cell r="C433" t="str">
            <v>PSS</v>
          </cell>
        </row>
        <row r="434">
          <cell r="C434" t="str">
            <v>PSP</v>
          </cell>
        </row>
        <row r="435">
          <cell r="C435" t="str">
            <v>PSP</v>
          </cell>
        </row>
        <row r="436">
          <cell r="C436" t="str">
            <v>PSS</v>
          </cell>
        </row>
        <row r="437">
          <cell r="C437" t="str">
            <v>PSS</v>
          </cell>
        </row>
        <row r="438">
          <cell r="C438" t="str">
            <v>TODP</v>
          </cell>
        </row>
        <row r="439">
          <cell r="C439" t="str">
            <v>TODP</v>
          </cell>
        </row>
        <row r="440">
          <cell r="C440" t="str">
            <v>TODS</v>
          </cell>
        </row>
        <row r="441">
          <cell r="C441" t="str">
            <v>TODS</v>
          </cell>
        </row>
        <row r="442">
          <cell r="C442" t="str">
            <v>GS3</v>
          </cell>
        </row>
        <row r="443">
          <cell r="C443" t="str">
            <v>GS3</v>
          </cell>
        </row>
        <row r="444">
          <cell r="C444" t="str">
            <v>FLS</v>
          </cell>
          <cell r="K444">
            <v>48026205.778607696</v>
          </cell>
        </row>
        <row r="445">
          <cell r="C445" t="str">
            <v>FLS</v>
          </cell>
        </row>
        <row r="451">
          <cell r="C451" t="str">
            <v>RS</v>
          </cell>
        </row>
        <row r="452">
          <cell r="C452" t="str">
            <v>RS</v>
          </cell>
          <cell r="K452">
            <v>367882886.53898299</v>
          </cell>
        </row>
        <row r="453">
          <cell r="C453" t="str">
            <v>RS</v>
          </cell>
        </row>
        <row r="454">
          <cell r="C454" t="str">
            <v>RS</v>
          </cell>
        </row>
        <row r="455">
          <cell r="C455" t="str">
            <v>RTOD-E</v>
          </cell>
          <cell r="K455">
            <v>22289.760695002704</v>
          </cell>
        </row>
        <row r="456">
          <cell r="C456" t="str">
            <v>RTOD-D</v>
          </cell>
        </row>
        <row r="457">
          <cell r="C457" t="str">
            <v>RS</v>
          </cell>
        </row>
        <row r="458">
          <cell r="C458" t="str">
            <v>RS</v>
          </cell>
        </row>
        <row r="459">
          <cell r="C459" t="str">
            <v>RS</v>
          </cell>
        </row>
        <row r="460">
          <cell r="C460" t="str">
            <v>RS</v>
          </cell>
        </row>
        <row r="461">
          <cell r="C461" t="str">
            <v>RTS</v>
          </cell>
        </row>
        <row r="462">
          <cell r="C462" t="str">
            <v>PSP</v>
          </cell>
          <cell r="K462">
            <v>12893133.489096072</v>
          </cell>
        </row>
        <row r="463">
          <cell r="C463" t="str">
            <v>PSS</v>
          </cell>
        </row>
        <row r="464">
          <cell r="C464" t="str">
            <v>TODP</v>
          </cell>
        </row>
        <row r="465">
          <cell r="C465" t="str">
            <v>PSP</v>
          </cell>
        </row>
        <row r="466">
          <cell r="C466" t="str">
            <v>PSS</v>
          </cell>
        </row>
        <row r="467">
          <cell r="C467" t="str">
            <v>TODP</v>
          </cell>
        </row>
        <row r="468">
          <cell r="C468" t="str">
            <v>TODS</v>
          </cell>
          <cell r="K468">
            <v>125611788.52217272</v>
          </cell>
        </row>
        <row r="469">
          <cell r="C469" t="str">
            <v>TOD</v>
          </cell>
        </row>
        <row r="470">
          <cell r="C470" t="str">
            <v>MPT</v>
          </cell>
        </row>
        <row r="471">
          <cell r="C471" t="str">
            <v>MPP</v>
          </cell>
        </row>
        <row r="472">
          <cell r="C472" t="str">
            <v>LTOD</v>
          </cell>
        </row>
        <row r="473">
          <cell r="C473" t="str">
            <v>LTOD</v>
          </cell>
        </row>
        <row r="474">
          <cell r="C474" t="str">
            <v>MPP PF</v>
          </cell>
        </row>
        <row r="475">
          <cell r="C475" t="str">
            <v>MPT PF</v>
          </cell>
        </row>
        <row r="476">
          <cell r="C476" t="str">
            <v>LEV</v>
          </cell>
        </row>
        <row r="477">
          <cell r="C477" t="str">
            <v>GS</v>
          </cell>
        </row>
        <row r="478">
          <cell r="C478" t="str">
            <v>GS</v>
          </cell>
        </row>
        <row r="479">
          <cell r="C479" t="str">
            <v>GS3</v>
          </cell>
        </row>
        <row r="480">
          <cell r="C480" t="str">
            <v>GS3</v>
          </cell>
        </row>
        <row r="481">
          <cell r="C481" t="str">
            <v>LEV</v>
          </cell>
        </row>
        <row r="482">
          <cell r="C482" t="str">
            <v>CSR</v>
          </cell>
        </row>
        <row r="483">
          <cell r="C483" t="str">
            <v>CSR</v>
          </cell>
        </row>
        <row r="484">
          <cell r="C484" t="str">
            <v>CSR</v>
          </cell>
        </row>
        <row r="485">
          <cell r="C485" t="str">
            <v>CSR</v>
          </cell>
        </row>
        <row r="486">
          <cell r="C486" t="str">
            <v>CSR</v>
          </cell>
        </row>
        <row r="487">
          <cell r="C487" t="str">
            <v>CSR</v>
          </cell>
        </row>
        <row r="488">
          <cell r="C488" t="str">
            <v>CSR</v>
          </cell>
        </row>
        <row r="489">
          <cell r="C489" t="str">
            <v>CSR</v>
          </cell>
        </row>
        <row r="490">
          <cell r="C490" t="str">
            <v>LEV</v>
          </cell>
        </row>
        <row r="491">
          <cell r="C491" t="str">
            <v>LEV</v>
          </cell>
        </row>
        <row r="492">
          <cell r="C492" t="str">
            <v>GS</v>
          </cell>
        </row>
        <row r="493">
          <cell r="C493" t="str">
            <v>PSP</v>
          </cell>
        </row>
        <row r="494">
          <cell r="C494" t="str">
            <v>PSS</v>
          </cell>
        </row>
        <row r="495">
          <cell r="C495" t="str">
            <v>PSS</v>
          </cell>
        </row>
        <row r="496">
          <cell r="C496" t="str">
            <v>PSP</v>
          </cell>
        </row>
        <row r="497">
          <cell r="C497" t="str">
            <v>PSP</v>
          </cell>
        </row>
        <row r="498">
          <cell r="C498" t="str">
            <v>GS</v>
          </cell>
        </row>
        <row r="499">
          <cell r="C499" t="str">
            <v>RS</v>
          </cell>
        </row>
        <row r="500">
          <cell r="C500" t="str">
            <v>RS</v>
          </cell>
        </row>
        <row r="501">
          <cell r="C501" t="str">
            <v>GS</v>
          </cell>
          <cell r="K501">
            <v>56152375.485459454</v>
          </cell>
        </row>
        <row r="502">
          <cell r="C502" t="str">
            <v>GS</v>
          </cell>
        </row>
        <row r="503">
          <cell r="C503" t="str">
            <v>GS3</v>
          </cell>
          <cell r="K503">
            <v>82728907.452432171</v>
          </cell>
        </row>
        <row r="504">
          <cell r="C504" t="str">
            <v>AES</v>
          </cell>
          <cell r="K504">
            <v>572000</v>
          </cell>
        </row>
        <row r="505">
          <cell r="C505" t="str">
            <v>AES</v>
          </cell>
        </row>
        <row r="506">
          <cell r="C506" t="str">
            <v>AES3</v>
          </cell>
          <cell r="K506">
            <v>11631000</v>
          </cell>
        </row>
        <row r="507">
          <cell r="C507" t="str">
            <v>AES3</v>
          </cell>
        </row>
        <row r="508">
          <cell r="C508" t="str">
            <v>AES3</v>
          </cell>
        </row>
        <row r="509">
          <cell r="C509" t="str">
            <v>AES3</v>
          </cell>
        </row>
        <row r="510">
          <cell r="C510" t="str">
            <v>AES3</v>
          </cell>
        </row>
        <row r="511">
          <cell r="C511" t="str">
            <v>AES</v>
          </cell>
        </row>
        <row r="512">
          <cell r="C512" t="str">
            <v>LE</v>
          </cell>
          <cell r="K512">
            <v>35496.612992405004</v>
          </cell>
        </row>
        <row r="513">
          <cell r="C513" t="str">
            <v>LE</v>
          </cell>
        </row>
        <row r="514">
          <cell r="C514" t="str">
            <v>LE</v>
          </cell>
        </row>
        <row r="515">
          <cell r="C515" t="str">
            <v>TE</v>
          </cell>
          <cell r="K515">
            <v>118027.83579471071</v>
          </cell>
        </row>
        <row r="516">
          <cell r="C516" t="str">
            <v>TE</v>
          </cell>
        </row>
        <row r="517">
          <cell r="C517" t="str">
            <v>TE</v>
          </cell>
        </row>
        <row r="518">
          <cell r="C518" t="str">
            <v>RTS</v>
          </cell>
        </row>
        <row r="519">
          <cell r="C519" t="str">
            <v>PSP</v>
          </cell>
        </row>
        <row r="520">
          <cell r="C520" t="str">
            <v>PSS</v>
          </cell>
          <cell r="K520">
            <v>168152223.5840404</v>
          </cell>
        </row>
        <row r="521">
          <cell r="C521" t="str">
            <v>PSP</v>
          </cell>
        </row>
        <row r="522">
          <cell r="C522" t="str">
            <v>PSS</v>
          </cell>
        </row>
        <row r="523">
          <cell r="C523" t="str">
            <v>TODP</v>
          </cell>
          <cell r="K523">
            <v>363394293.0927574</v>
          </cell>
        </row>
        <row r="524">
          <cell r="C524" t="str">
            <v>TODS</v>
          </cell>
        </row>
        <row r="525">
          <cell r="C525" t="str">
            <v>SQF</v>
          </cell>
        </row>
        <row r="526">
          <cell r="C526" t="str">
            <v>SQF</v>
          </cell>
        </row>
        <row r="527">
          <cell r="C527" t="str">
            <v>LQF</v>
          </cell>
        </row>
        <row r="528">
          <cell r="C528" t="str">
            <v>GS</v>
          </cell>
        </row>
        <row r="529">
          <cell r="C529" t="str">
            <v>GS3</v>
          </cell>
        </row>
        <row r="530">
          <cell r="C530" t="str">
            <v>RS</v>
          </cell>
        </row>
        <row r="531">
          <cell r="C531" t="str">
            <v>RS</v>
          </cell>
        </row>
        <row r="532">
          <cell r="C532" t="str">
            <v>CSR</v>
          </cell>
        </row>
        <row r="533">
          <cell r="C533" t="str">
            <v>CSR</v>
          </cell>
        </row>
        <row r="534">
          <cell r="C534" t="str">
            <v>CSR</v>
          </cell>
        </row>
        <row r="535">
          <cell r="C535" t="str">
            <v>CSR</v>
          </cell>
        </row>
        <row r="536">
          <cell r="C536" t="str">
            <v>CSR</v>
          </cell>
        </row>
        <row r="537">
          <cell r="C537" t="str">
            <v>GS</v>
          </cell>
        </row>
        <row r="538">
          <cell r="C538" t="str">
            <v>GS</v>
          </cell>
        </row>
        <row r="539">
          <cell r="C539" t="str">
            <v>GS</v>
          </cell>
        </row>
        <row r="540">
          <cell r="C540" t="str">
            <v>GS</v>
          </cell>
        </row>
        <row r="541">
          <cell r="C541" t="str">
            <v>GS</v>
          </cell>
        </row>
        <row r="542">
          <cell r="C542" t="str">
            <v>GS</v>
          </cell>
        </row>
        <row r="543">
          <cell r="C543" t="str">
            <v>GS</v>
          </cell>
        </row>
        <row r="544">
          <cell r="C544" t="str">
            <v>GS</v>
          </cell>
        </row>
        <row r="545">
          <cell r="C545" t="str">
            <v>GS</v>
          </cell>
        </row>
        <row r="546">
          <cell r="C546" t="str">
            <v>GS</v>
          </cell>
        </row>
        <row r="547">
          <cell r="C547" t="str">
            <v>GS</v>
          </cell>
        </row>
        <row r="548">
          <cell r="C548" t="str">
            <v>GS3</v>
          </cell>
        </row>
        <row r="549">
          <cell r="C549" t="str">
            <v>GS3</v>
          </cell>
        </row>
        <row r="550">
          <cell r="C550" t="str">
            <v>RTS</v>
          </cell>
        </row>
        <row r="551">
          <cell r="C551" t="str">
            <v>RTS</v>
          </cell>
          <cell r="K551">
            <v>136564871.36022782</v>
          </cell>
        </row>
        <row r="552">
          <cell r="C552" t="str">
            <v>PSP</v>
          </cell>
        </row>
        <row r="553">
          <cell r="C553" t="str">
            <v>PSP</v>
          </cell>
        </row>
        <row r="554">
          <cell r="C554" t="str">
            <v>PSS</v>
          </cell>
        </row>
        <row r="555">
          <cell r="C555" t="str">
            <v>PSS</v>
          </cell>
        </row>
        <row r="556">
          <cell r="C556" t="str">
            <v>PSP</v>
          </cell>
        </row>
        <row r="557">
          <cell r="C557" t="str">
            <v>PSP</v>
          </cell>
        </row>
        <row r="558">
          <cell r="C558" t="str">
            <v>PSS</v>
          </cell>
        </row>
        <row r="559">
          <cell r="C559" t="str">
            <v>PSS</v>
          </cell>
        </row>
        <row r="560">
          <cell r="C560" t="str">
            <v>TODP</v>
          </cell>
        </row>
        <row r="561">
          <cell r="C561" t="str">
            <v>TODP</v>
          </cell>
        </row>
        <row r="562">
          <cell r="C562" t="str">
            <v>TODS</v>
          </cell>
        </row>
        <row r="563">
          <cell r="C563" t="str">
            <v>TODS</v>
          </cell>
        </row>
        <row r="564">
          <cell r="C564" t="str">
            <v>GS3</v>
          </cell>
        </row>
        <row r="565">
          <cell r="C565" t="str">
            <v>GS3</v>
          </cell>
        </row>
        <row r="566">
          <cell r="C566" t="str">
            <v>FLS</v>
          </cell>
          <cell r="K566">
            <v>47838801.266908802</v>
          </cell>
        </row>
        <row r="567">
          <cell r="C567" t="str">
            <v>FLS</v>
          </cell>
        </row>
        <row r="573">
          <cell r="C573" t="str">
            <v>RS</v>
          </cell>
        </row>
        <row r="574">
          <cell r="C574" t="str">
            <v>RS</v>
          </cell>
          <cell r="K574">
            <v>373489493.27129209</v>
          </cell>
        </row>
        <row r="575">
          <cell r="C575" t="str">
            <v>RS</v>
          </cell>
        </row>
        <row r="576">
          <cell r="C576" t="str">
            <v>RS</v>
          </cell>
        </row>
        <row r="577">
          <cell r="C577" t="str">
            <v>RTOD-E</v>
          </cell>
          <cell r="K577">
            <v>23136.864862405946</v>
          </cell>
        </row>
        <row r="578">
          <cell r="C578" t="str">
            <v>RTOD-D</v>
          </cell>
        </row>
        <row r="579">
          <cell r="C579" t="str">
            <v>RS</v>
          </cell>
        </row>
        <row r="580">
          <cell r="C580" t="str">
            <v>RS</v>
          </cell>
        </row>
        <row r="581">
          <cell r="C581" t="str">
            <v>RS</v>
          </cell>
        </row>
        <row r="582">
          <cell r="C582" t="str">
            <v>RS</v>
          </cell>
        </row>
        <row r="583">
          <cell r="C583" t="str">
            <v>RTS</v>
          </cell>
        </row>
        <row r="584">
          <cell r="C584" t="str">
            <v>PSP</v>
          </cell>
          <cell r="K584">
            <v>14985331.673928164</v>
          </cell>
        </row>
        <row r="585">
          <cell r="C585" t="str">
            <v>PSS</v>
          </cell>
        </row>
        <row r="586">
          <cell r="C586" t="str">
            <v>TODP</v>
          </cell>
        </row>
        <row r="587">
          <cell r="C587" t="str">
            <v>PSP</v>
          </cell>
        </row>
        <row r="588">
          <cell r="C588" t="str">
            <v>PSS</v>
          </cell>
        </row>
        <row r="589">
          <cell r="C589" t="str">
            <v>TODP</v>
          </cell>
        </row>
        <row r="590">
          <cell r="C590" t="str">
            <v>TODS</v>
          </cell>
          <cell r="K590">
            <v>146207283.5413301</v>
          </cell>
        </row>
        <row r="591">
          <cell r="C591" t="str">
            <v>TOD</v>
          </cell>
        </row>
        <row r="592">
          <cell r="C592" t="str">
            <v>MPT</v>
          </cell>
        </row>
        <row r="593">
          <cell r="C593" t="str">
            <v>MPP</v>
          </cell>
        </row>
        <row r="594">
          <cell r="C594" t="str">
            <v>LTOD</v>
          </cell>
        </row>
        <row r="595">
          <cell r="C595" t="str">
            <v>LTOD</v>
          </cell>
        </row>
        <row r="596">
          <cell r="C596" t="str">
            <v>MPP PF</v>
          </cell>
        </row>
        <row r="597">
          <cell r="C597" t="str">
            <v>MPT PF</v>
          </cell>
        </row>
        <row r="598">
          <cell r="C598" t="str">
            <v>LEV</v>
          </cell>
        </row>
        <row r="599">
          <cell r="C599" t="str">
            <v>GS</v>
          </cell>
        </row>
        <row r="600">
          <cell r="C600" t="str">
            <v>GS</v>
          </cell>
        </row>
        <row r="601">
          <cell r="C601" t="str">
            <v>GS3</v>
          </cell>
        </row>
        <row r="602">
          <cell r="C602" t="str">
            <v>GS3</v>
          </cell>
        </row>
        <row r="603">
          <cell r="C603" t="str">
            <v>LEV</v>
          </cell>
        </row>
        <row r="604">
          <cell r="C604" t="str">
            <v>CSR</v>
          </cell>
        </row>
        <row r="605">
          <cell r="C605" t="str">
            <v>CSR</v>
          </cell>
        </row>
        <row r="606">
          <cell r="C606" t="str">
            <v>CSR</v>
          </cell>
        </row>
        <row r="607">
          <cell r="C607" t="str">
            <v>CSR</v>
          </cell>
        </row>
        <row r="608">
          <cell r="C608" t="str">
            <v>CSR</v>
          </cell>
        </row>
        <row r="609">
          <cell r="C609" t="str">
            <v>CSR</v>
          </cell>
        </row>
        <row r="610">
          <cell r="C610" t="str">
            <v>CSR</v>
          </cell>
        </row>
        <row r="611">
          <cell r="C611" t="str">
            <v>CSR</v>
          </cell>
        </row>
        <row r="612">
          <cell r="C612" t="str">
            <v>LEV</v>
          </cell>
        </row>
        <row r="613">
          <cell r="C613" t="str">
            <v>LEV</v>
          </cell>
        </row>
        <row r="614">
          <cell r="C614" t="str">
            <v>GS</v>
          </cell>
        </row>
        <row r="615">
          <cell r="C615" t="str">
            <v>PSP</v>
          </cell>
        </row>
        <row r="616">
          <cell r="C616" t="str">
            <v>PSS</v>
          </cell>
        </row>
        <row r="617">
          <cell r="C617" t="str">
            <v>PSS</v>
          </cell>
        </row>
        <row r="618">
          <cell r="C618" t="str">
            <v>PSP</v>
          </cell>
        </row>
        <row r="619">
          <cell r="C619" t="str">
            <v>PSP</v>
          </cell>
        </row>
        <row r="620">
          <cell r="C620" t="str">
            <v>GS</v>
          </cell>
        </row>
        <row r="621">
          <cell r="C621" t="str">
            <v>RS</v>
          </cell>
        </row>
        <row r="622">
          <cell r="C622" t="str">
            <v>RS</v>
          </cell>
        </row>
        <row r="623">
          <cell r="C623" t="str">
            <v>GS</v>
          </cell>
          <cell r="K623">
            <v>63599546.024280377</v>
          </cell>
        </row>
        <row r="624">
          <cell r="C624" t="str">
            <v>GS</v>
          </cell>
        </row>
        <row r="625">
          <cell r="C625" t="str">
            <v>GS3</v>
          </cell>
          <cell r="K625">
            <v>95195283.442038551</v>
          </cell>
        </row>
        <row r="626">
          <cell r="C626" t="str">
            <v>AES</v>
          </cell>
          <cell r="K626">
            <v>558000</v>
          </cell>
        </row>
        <row r="627">
          <cell r="C627" t="str">
            <v>AES</v>
          </cell>
        </row>
        <row r="628">
          <cell r="C628" t="str">
            <v>AES3</v>
          </cell>
          <cell r="K628">
            <v>11338000</v>
          </cell>
        </row>
        <row r="629">
          <cell r="C629" t="str">
            <v>AES3</v>
          </cell>
        </row>
        <row r="630">
          <cell r="C630" t="str">
            <v>AES3</v>
          </cell>
        </row>
        <row r="631">
          <cell r="C631" t="str">
            <v>AES3</v>
          </cell>
        </row>
        <row r="632">
          <cell r="C632" t="str">
            <v>AES3</v>
          </cell>
        </row>
        <row r="633">
          <cell r="C633" t="str">
            <v>AES</v>
          </cell>
        </row>
        <row r="634">
          <cell r="C634" t="str">
            <v>LE</v>
          </cell>
          <cell r="K634">
            <v>38646.939579554142</v>
          </cell>
        </row>
        <row r="635">
          <cell r="C635" t="str">
            <v>LE</v>
          </cell>
        </row>
        <row r="636">
          <cell r="C636" t="str">
            <v>LE</v>
          </cell>
        </row>
        <row r="637">
          <cell r="C637" t="str">
            <v>TE</v>
          </cell>
          <cell r="K637">
            <v>122387.2269268934</v>
          </cell>
        </row>
        <row r="638">
          <cell r="C638" t="str">
            <v>TE</v>
          </cell>
        </row>
        <row r="639">
          <cell r="C639" t="str">
            <v>TE</v>
          </cell>
        </row>
        <row r="640">
          <cell r="C640" t="str">
            <v>RTS</v>
          </cell>
        </row>
        <row r="641">
          <cell r="C641" t="str">
            <v>PSP</v>
          </cell>
        </row>
        <row r="642">
          <cell r="C642" t="str">
            <v>PSS</v>
          </cell>
          <cell r="K642">
            <v>193182125.90242544</v>
          </cell>
        </row>
        <row r="643">
          <cell r="C643" t="str">
            <v>PSP</v>
          </cell>
        </row>
        <row r="644">
          <cell r="C644" t="str">
            <v>PSS</v>
          </cell>
        </row>
        <row r="645">
          <cell r="C645" t="str">
            <v>TODP</v>
          </cell>
          <cell r="K645">
            <v>376654323.88324076</v>
          </cell>
        </row>
        <row r="646">
          <cell r="C646" t="str">
            <v>TODS</v>
          </cell>
        </row>
        <row r="647">
          <cell r="C647" t="str">
            <v>SQF</v>
          </cell>
        </row>
        <row r="648">
          <cell r="C648" t="str">
            <v>SQF</v>
          </cell>
        </row>
        <row r="649">
          <cell r="C649" t="str">
            <v>LQF</v>
          </cell>
        </row>
        <row r="650">
          <cell r="C650" t="str">
            <v>GS</v>
          </cell>
        </row>
        <row r="651">
          <cell r="C651" t="str">
            <v>GS3</v>
          </cell>
        </row>
        <row r="652">
          <cell r="C652" t="str">
            <v>RS</v>
          </cell>
        </row>
        <row r="653">
          <cell r="C653" t="str">
            <v>RS</v>
          </cell>
        </row>
        <row r="654">
          <cell r="C654" t="str">
            <v>CSR</v>
          </cell>
        </row>
        <row r="655">
          <cell r="C655" t="str">
            <v>CSR</v>
          </cell>
        </row>
        <row r="656">
          <cell r="C656" t="str">
            <v>CSR</v>
          </cell>
        </row>
        <row r="657">
          <cell r="C657" t="str">
            <v>CSR</v>
          </cell>
        </row>
        <row r="658">
          <cell r="C658" t="str">
            <v>CSR</v>
          </cell>
        </row>
        <row r="659">
          <cell r="C659" t="str">
            <v>GS</v>
          </cell>
        </row>
        <row r="660">
          <cell r="C660" t="str">
            <v>GS</v>
          </cell>
        </row>
        <row r="661">
          <cell r="C661" t="str">
            <v>GS</v>
          </cell>
        </row>
        <row r="662">
          <cell r="C662" t="str">
            <v>GS</v>
          </cell>
        </row>
        <row r="663">
          <cell r="C663" t="str">
            <v>GS</v>
          </cell>
        </row>
        <row r="664">
          <cell r="C664" t="str">
            <v>GS</v>
          </cell>
        </row>
        <row r="665">
          <cell r="C665" t="str">
            <v>GS</v>
          </cell>
        </row>
        <row r="666">
          <cell r="C666" t="str">
            <v>GS</v>
          </cell>
        </row>
        <row r="667">
          <cell r="C667" t="str">
            <v>GS</v>
          </cell>
        </row>
        <row r="668">
          <cell r="C668" t="str">
            <v>GS</v>
          </cell>
        </row>
        <row r="669">
          <cell r="C669" t="str">
            <v>GS</v>
          </cell>
        </row>
        <row r="670">
          <cell r="C670" t="str">
            <v>GS3</v>
          </cell>
        </row>
        <row r="671">
          <cell r="C671" t="str">
            <v>GS3</v>
          </cell>
        </row>
        <row r="672">
          <cell r="C672" t="str">
            <v>RTS</v>
          </cell>
        </row>
        <row r="673">
          <cell r="C673" t="str">
            <v>RTS</v>
          </cell>
          <cell r="K673">
            <v>132425398.58144915</v>
          </cell>
        </row>
        <row r="674">
          <cell r="C674" t="str">
            <v>PSP</v>
          </cell>
        </row>
        <row r="675">
          <cell r="C675" t="str">
            <v>PSP</v>
          </cell>
        </row>
        <row r="676">
          <cell r="C676" t="str">
            <v>PSS</v>
          </cell>
        </row>
        <row r="677">
          <cell r="C677" t="str">
            <v>PSS</v>
          </cell>
        </row>
        <row r="678">
          <cell r="C678" t="str">
            <v>PSP</v>
          </cell>
        </row>
        <row r="679">
          <cell r="C679" t="str">
            <v>PSP</v>
          </cell>
        </row>
        <row r="680">
          <cell r="C680" t="str">
            <v>PSS</v>
          </cell>
        </row>
        <row r="681">
          <cell r="C681" t="str">
            <v>PSS</v>
          </cell>
        </row>
        <row r="682">
          <cell r="C682" t="str">
            <v>TODP</v>
          </cell>
        </row>
        <row r="683">
          <cell r="C683" t="str">
            <v>TODP</v>
          </cell>
        </row>
        <row r="684">
          <cell r="C684" t="str">
            <v>TODS</v>
          </cell>
        </row>
        <row r="685">
          <cell r="C685" t="str">
            <v>TODS</v>
          </cell>
        </row>
        <row r="686">
          <cell r="C686" t="str">
            <v>GS3</v>
          </cell>
        </row>
        <row r="687">
          <cell r="C687" t="str">
            <v>GS3</v>
          </cell>
        </row>
        <row r="688">
          <cell r="C688" t="str">
            <v>FLS</v>
          </cell>
          <cell r="K688">
            <v>45150238.919397302</v>
          </cell>
        </row>
        <row r="689">
          <cell r="C689" t="str">
            <v>FLS</v>
          </cell>
        </row>
        <row r="695">
          <cell r="C695" t="str">
            <v>RS</v>
          </cell>
        </row>
        <row r="696">
          <cell r="C696" t="str">
            <v>RS</v>
          </cell>
          <cell r="K696">
            <v>465315109.07475817</v>
          </cell>
        </row>
        <row r="697">
          <cell r="C697" t="str">
            <v>RS</v>
          </cell>
        </row>
        <row r="698">
          <cell r="C698" t="str">
            <v>RS</v>
          </cell>
        </row>
        <row r="699">
          <cell r="C699" t="str">
            <v>RTOD-E</v>
          </cell>
          <cell r="K699">
            <v>29419.246569606992</v>
          </cell>
        </row>
        <row r="700">
          <cell r="C700" t="str">
            <v>RTOD-D</v>
          </cell>
        </row>
        <row r="701">
          <cell r="C701" t="str">
            <v>RS</v>
          </cell>
        </row>
        <row r="702">
          <cell r="C702" t="str">
            <v>RS</v>
          </cell>
        </row>
        <row r="703">
          <cell r="C703" t="str">
            <v>RS</v>
          </cell>
        </row>
        <row r="704">
          <cell r="C704" t="str">
            <v>RS</v>
          </cell>
        </row>
        <row r="705">
          <cell r="C705" t="str">
            <v>RTS</v>
          </cell>
        </row>
        <row r="706">
          <cell r="C706" t="str">
            <v>PSP</v>
          </cell>
          <cell r="K706">
            <v>15532137.067350149</v>
          </cell>
        </row>
        <row r="707">
          <cell r="C707" t="str">
            <v>PSS</v>
          </cell>
        </row>
        <row r="708">
          <cell r="C708" t="str">
            <v>TODP</v>
          </cell>
        </row>
        <row r="709">
          <cell r="C709" t="str">
            <v>PSP</v>
          </cell>
        </row>
        <row r="710">
          <cell r="C710" t="str">
            <v>PSS</v>
          </cell>
        </row>
        <row r="711">
          <cell r="C711" t="str">
            <v>TODP</v>
          </cell>
        </row>
        <row r="712">
          <cell r="C712" t="str">
            <v>TODS</v>
          </cell>
          <cell r="K712">
            <v>153064097.49079764</v>
          </cell>
        </row>
        <row r="713">
          <cell r="C713" t="str">
            <v>TOD</v>
          </cell>
        </row>
        <row r="714">
          <cell r="C714" t="str">
            <v>MPT</v>
          </cell>
        </row>
        <row r="715">
          <cell r="C715" t="str">
            <v>MPP</v>
          </cell>
        </row>
        <row r="716">
          <cell r="C716" t="str">
            <v>LTOD</v>
          </cell>
        </row>
        <row r="717">
          <cell r="C717" t="str">
            <v>LTOD</v>
          </cell>
        </row>
        <row r="718">
          <cell r="C718" t="str">
            <v>MPP PF</v>
          </cell>
        </row>
        <row r="719">
          <cell r="C719" t="str">
            <v>MPT PF</v>
          </cell>
        </row>
        <row r="720">
          <cell r="C720" t="str">
            <v>LEV</v>
          </cell>
        </row>
        <row r="721">
          <cell r="C721" t="str">
            <v>GS</v>
          </cell>
        </row>
        <row r="722">
          <cell r="C722" t="str">
            <v>GS</v>
          </cell>
        </row>
        <row r="723">
          <cell r="C723" t="str">
            <v>GS3</v>
          </cell>
        </row>
        <row r="724">
          <cell r="C724" t="str">
            <v>GS3</v>
          </cell>
        </row>
        <row r="725">
          <cell r="C725" t="str">
            <v>LEV</v>
          </cell>
        </row>
        <row r="726">
          <cell r="C726" t="str">
            <v>CSR</v>
          </cell>
        </row>
        <row r="727">
          <cell r="C727" t="str">
            <v>CSR</v>
          </cell>
        </row>
        <row r="728">
          <cell r="C728" t="str">
            <v>CSR</v>
          </cell>
        </row>
        <row r="729">
          <cell r="C729" t="str">
            <v>CSR</v>
          </cell>
        </row>
        <row r="730">
          <cell r="C730" t="str">
            <v>CSR</v>
          </cell>
        </row>
        <row r="731">
          <cell r="C731" t="str">
            <v>CSR</v>
          </cell>
        </row>
        <row r="732">
          <cell r="C732" t="str">
            <v>CSR</v>
          </cell>
        </row>
        <row r="733">
          <cell r="C733" t="str">
            <v>CSR</v>
          </cell>
        </row>
        <row r="734">
          <cell r="C734" t="str">
            <v>LEV</v>
          </cell>
        </row>
        <row r="735">
          <cell r="C735" t="str">
            <v>LEV</v>
          </cell>
        </row>
        <row r="736">
          <cell r="C736" t="str">
            <v>GS</v>
          </cell>
        </row>
        <row r="737">
          <cell r="C737" t="str">
            <v>PSP</v>
          </cell>
        </row>
        <row r="738">
          <cell r="C738" t="str">
            <v>PSS</v>
          </cell>
        </row>
        <row r="739">
          <cell r="C739" t="str">
            <v>PSS</v>
          </cell>
        </row>
        <row r="740">
          <cell r="C740" t="str">
            <v>PSP</v>
          </cell>
        </row>
        <row r="741">
          <cell r="C741" t="str">
            <v>PSP</v>
          </cell>
        </row>
        <row r="742">
          <cell r="C742" t="str">
            <v>GS</v>
          </cell>
        </row>
        <row r="743">
          <cell r="C743" t="str">
            <v>RS</v>
          </cell>
        </row>
        <row r="744">
          <cell r="C744" t="str">
            <v>RS</v>
          </cell>
        </row>
        <row r="745">
          <cell r="C745" t="str">
            <v>GS</v>
          </cell>
          <cell r="K745">
            <v>69693903.604106724</v>
          </cell>
        </row>
        <row r="746">
          <cell r="C746" t="str">
            <v>GS</v>
          </cell>
        </row>
        <row r="747">
          <cell r="C747" t="str">
            <v>GS3</v>
          </cell>
          <cell r="K747">
            <v>101721168.49297555</v>
          </cell>
        </row>
        <row r="748">
          <cell r="C748" t="str">
            <v>AES</v>
          </cell>
          <cell r="K748">
            <v>561000</v>
          </cell>
        </row>
        <row r="749">
          <cell r="C749" t="str">
            <v>AES</v>
          </cell>
        </row>
        <row r="750">
          <cell r="C750" t="str">
            <v>AES3</v>
          </cell>
          <cell r="K750">
            <v>11406000</v>
          </cell>
        </row>
        <row r="751">
          <cell r="C751" t="str">
            <v>AES3</v>
          </cell>
        </row>
        <row r="752">
          <cell r="C752" t="str">
            <v>AES3</v>
          </cell>
        </row>
        <row r="753">
          <cell r="C753" t="str">
            <v>AES3</v>
          </cell>
        </row>
        <row r="754">
          <cell r="C754" t="str">
            <v>AES3</v>
          </cell>
        </row>
        <row r="755">
          <cell r="C755" t="str">
            <v>AES</v>
          </cell>
        </row>
        <row r="756">
          <cell r="C756" t="str">
            <v>LE</v>
          </cell>
          <cell r="K756">
            <v>33106.414074477398</v>
          </cell>
        </row>
        <row r="757">
          <cell r="C757" t="str">
            <v>LE</v>
          </cell>
        </row>
        <row r="758">
          <cell r="C758" t="str">
            <v>LE</v>
          </cell>
        </row>
        <row r="759">
          <cell r="C759" t="str">
            <v>TE</v>
          </cell>
          <cell r="K759">
            <v>119265.43403866269</v>
          </cell>
        </row>
        <row r="760">
          <cell r="C760" t="str">
            <v>TE</v>
          </cell>
        </row>
        <row r="761">
          <cell r="C761" t="str">
            <v>TE</v>
          </cell>
        </row>
        <row r="762">
          <cell r="C762" t="str">
            <v>RTS</v>
          </cell>
        </row>
        <row r="763">
          <cell r="C763" t="str">
            <v>PSP</v>
          </cell>
        </row>
        <row r="764">
          <cell r="C764" t="str">
            <v>PSS</v>
          </cell>
          <cell r="K764">
            <v>199907571.76098618</v>
          </cell>
        </row>
        <row r="765">
          <cell r="C765" t="str">
            <v>PSP</v>
          </cell>
        </row>
        <row r="766">
          <cell r="C766" t="str">
            <v>PSS</v>
          </cell>
        </row>
        <row r="767">
          <cell r="C767" t="str">
            <v>TODP</v>
          </cell>
          <cell r="K767">
            <v>379899181.28394741</v>
          </cell>
        </row>
        <row r="768">
          <cell r="C768" t="str">
            <v>TODS</v>
          </cell>
        </row>
        <row r="769">
          <cell r="C769" t="str">
            <v>SQF</v>
          </cell>
        </row>
        <row r="770">
          <cell r="C770" t="str">
            <v>SQF</v>
          </cell>
        </row>
        <row r="771">
          <cell r="C771" t="str">
            <v>LQF</v>
          </cell>
        </row>
        <row r="772">
          <cell r="C772" t="str">
            <v>GS</v>
          </cell>
        </row>
        <row r="773">
          <cell r="C773" t="str">
            <v>GS3</v>
          </cell>
        </row>
        <row r="774">
          <cell r="C774" t="str">
            <v>RS</v>
          </cell>
        </row>
        <row r="775">
          <cell r="C775" t="str">
            <v>RS</v>
          </cell>
        </row>
        <row r="776">
          <cell r="C776" t="str">
            <v>CSR</v>
          </cell>
        </row>
        <row r="777">
          <cell r="C777" t="str">
            <v>CSR</v>
          </cell>
        </row>
        <row r="778">
          <cell r="C778" t="str">
            <v>CSR</v>
          </cell>
        </row>
        <row r="779">
          <cell r="C779" t="str">
            <v>CSR</v>
          </cell>
        </row>
        <row r="780">
          <cell r="C780" t="str">
            <v>CSR</v>
          </cell>
        </row>
        <row r="781">
          <cell r="C781" t="str">
            <v>GS</v>
          </cell>
        </row>
        <row r="782">
          <cell r="C782" t="str">
            <v>GS</v>
          </cell>
        </row>
        <row r="783">
          <cell r="C783" t="str">
            <v>GS</v>
          </cell>
        </row>
        <row r="784">
          <cell r="C784" t="str">
            <v>GS</v>
          </cell>
        </row>
        <row r="785">
          <cell r="C785" t="str">
            <v>GS</v>
          </cell>
        </row>
        <row r="786">
          <cell r="C786" t="str">
            <v>GS</v>
          </cell>
        </row>
        <row r="787">
          <cell r="C787" t="str">
            <v>GS</v>
          </cell>
        </row>
        <row r="788">
          <cell r="C788" t="str">
            <v>GS</v>
          </cell>
        </row>
        <row r="789">
          <cell r="C789" t="str">
            <v>GS</v>
          </cell>
        </row>
        <row r="790">
          <cell r="C790" t="str">
            <v>GS</v>
          </cell>
        </row>
        <row r="791">
          <cell r="C791" t="str">
            <v>GS</v>
          </cell>
        </row>
        <row r="792">
          <cell r="C792" t="str">
            <v>GS3</v>
          </cell>
        </row>
        <row r="793">
          <cell r="C793" t="str">
            <v>GS3</v>
          </cell>
        </row>
        <row r="794">
          <cell r="C794" t="str">
            <v>RTS</v>
          </cell>
        </row>
        <row r="795">
          <cell r="C795" t="str">
            <v>RTS</v>
          </cell>
          <cell r="K795">
            <v>116337251.81426908</v>
          </cell>
        </row>
        <row r="796">
          <cell r="C796" t="str">
            <v>PSP</v>
          </cell>
        </row>
        <row r="797">
          <cell r="C797" t="str">
            <v>PSP</v>
          </cell>
        </row>
        <row r="798">
          <cell r="C798" t="str">
            <v>PSS</v>
          </cell>
        </row>
        <row r="799">
          <cell r="C799" t="str">
            <v>PSS</v>
          </cell>
        </row>
        <row r="800">
          <cell r="C800" t="str">
            <v>PSP</v>
          </cell>
        </row>
        <row r="801">
          <cell r="C801" t="str">
            <v>PSP</v>
          </cell>
        </row>
        <row r="802">
          <cell r="C802" t="str">
            <v>PSS</v>
          </cell>
        </row>
        <row r="803">
          <cell r="C803" t="str">
            <v>PSS</v>
          </cell>
        </row>
        <row r="804">
          <cell r="C804" t="str">
            <v>TODP</v>
          </cell>
        </row>
        <row r="805">
          <cell r="C805" t="str">
            <v>TODP</v>
          </cell>
        </row>
        <row r="806">
          <cell r="C806" t="str">
            <v>TODS</v>
          </cell>
        </row>
        <row r="807">
          <cell r="C807" t="str">
            <v>TODS</v>
          </cell>
        </row>
        <row r="808">
          <cell r="C808" t="str">
            <v>GS3</v>
          </cell>
        </row>
        <row r="809">
          <cell r="C809" t="str">
            <v>GS3</v>
          </cell>
        </row>
        <row r="810">
          <cell r="C810" t="str">
            <v>FLS</v>
          </cell>
          <cell r="K810">
            <v>45065423.071025401</v>
          </cell>
        </row>
        <row r="811">
          <cell r="C811" t="str">
            <v>FLS</v>
          </cell>
        </row>
        <row r="817">
          <cell r="C817" t="str">
            <v>RS</v>
          </cell>
        </row>
        <row r="818">
          <cell r="C818" t="str">
            <v>RS</v>
          </cell>
          <cell r="K818">
            <v>556162998.52850509</v>
          </cell>
        </row>
        <row r="819">
          <cell r="C819" t="str">
            <v>RS</v>
          </cell>
        </row>
        <row r="820">
          <cell r="C820" t="str">
            <v>RS</v>
          </cell>
        </row>
        <row r="821">
          <cell r="C821" t="str">
            <v>RTOD-E</v>
          </cell>
          <cell r="K821">
            <v>27075.944299446401</v>
          </cell>
        </row>
        <row r="822">
          <cell r="C822" t="str">
            <v>RTOD-D</v>
          </cell>
        </row>
        <row r="823">
          <cell r="C823" t="str">
            <v>RS</v>
          </cell>
        </row>
        <row r="824">
          <cell r="C824" t="str">
            <v>RS</v>
          </cell>
        </row>
        <row r="825">
          <cell r="C825" t="str">
            <v>RS</v>
          </cell>
        </row>
        <row r="826">
          <cell r="C826" t="str">
            <v>RS</v>
          </cell>
        </row>
        <row r="827">
          <cell r="C827" t="str">
            <v>RTS</v>
          </cell>
        </row>
        <row r="828">
          <cell r="C828" t="str">
            <v>PSP</v>
          </cell>
          <cell r="K828">
            <v>15665945.619956572</v>
          </cell>
        </row>
        <row r="829">
          <cell r="C829" t="str">
            <v>PSS</v>
          </cell>
        </row>
        <row r="830">
          <cell r="C830" t="str">
            <v>TODP</v>
          </cell>
        </row>
        <row r="831">
          <cell r="C831" t="str">
            <v>PSP</v>
          </cell>
        </row>
        <row r="832">
          <cell r="C832" t="str">
            <v>PSS</v>
          </cell>
        </row>
        <row r="833">
          <cell r="C833" t="str">
            <v>TODP</v>
          </cell>
        </row>
        <row r="834">
          <cell r="C834" t="str">
            <v>TODS</v>
          </cell>
          <cell r="K834">
            <v>148685179.84497198</v>
          </cell>
        </row>
        <row r="835">
          <cell r="C835" t="str">
            <v>TOD</v>
          </cell>
        </row>
        <row r="836">
          <cell r="C836" t="str">
            <v>MPT</v>
          </cell>
        </row>
        <row r="837">
          <cell r="C837" t="str">
            <v>MPP</v>
          </cell>
        </row>
        <row r="838">
          <cell r="C838" t="str">
            <v>LTOD</v>
          </cell>
        </row>
        <row r="839">
          <cell r="C839" t="str">
            <v>LTOD</v>
          </cell>
        </row>
        <row r="840">
          <cell r="C840" t="str">
            <v>MPP PF</v>
          </cell>
        </row>
        <row r="841">
          <cell r="C841" t="str">
            <v>MPT PF</v>
          </cell>
        </row>
        <row r="842">
          <cell r="C842" t="str">
            <v>LEV</v>
          </cell>
        </row>
        <row r="843">
          <cell r="C843" t="str">
            <v>GS</v>
          </cell>
        </row>
        <row r="844">
          <cell r="C844" t="str">
            <v>GS</v>
          </cell>
        </row>
        <row r="845">
          <cell r="C845" t="str">
            <v>GS3</v>
          </cell>
        </row>
        <row r="846">
          <cell r="C846" t="str">
            <v>GS3</v>
          </cell>
        </row>
        <row r="847">
          <cell r="C847" t="str">
            <v>LEV</v>
          </cell>
        </row>
        <row r="848">
          <cell r="C848" t="str">
            <v>CSR</v>
          </cell>
        </row>
        <row r="849">
          <cell r="C849" t="str">
            <v>CSR</v>
          </cell>
        </row>
        <row r="850">
          <cell r="C850" t="str">
            <v>CSR</v>
          </cell>
        </row>
        <row r="851">
          <cell r="C851" t="str">
            <v>CSR</v>
          </cell>
        </row>
        <row r="852">
          <cell r="C852" t="str">
            <v>CSR</v>
          </cell>
        </row>
        <row r="853">
          <cell r="C853" t="str">
            <v>CSR</v>
          </cell>
        </row>
        <row r="854">
          <cell r="C854" t="str">
            <v>CSR</v>
          </cell>
        </row>
        <row r="855">
          <cell r="C855" t="str">
            <v>CSR</v>
          </cell>
        </row>
        <row r="856">
          <cell r="C856" t="str">
            <v>LEV</v>
          </cell>
        </row>
        <row r="857">
          <cell r="C857" t="str">
            <v>LEV</v>
          </cell>
        </row>
        <row r="858">
          <cell r="C858" t="str">
            <v>GS</v>
          </cell>
        </row>
        <row r="859">
          <cell r="C859" t="str">
            <v>PSP</v>
          </cell>
        </row>
        <row r="860">
          <cell r="C860" t="str">
            <v>PSS</v>
          </cell>
        </row>
        <row r="861">
          <cell r="C861" t="str">
            <v>PSS</v>
          </cell>
        </row>
        <row r="862">
          <cell r="C862" t="str">
            <v>PSP</v>
          </cell>
        </row>
        <row r="863">
          <cell r="C863" t="str">
            <v>PSP</v>
          </cell>
        </row>
        <row r="864">
          <cell r="C864" t="str">
            <v>GS</v>
          </cell>
        </row>
        <row r="865">
          <cell r="C865" t="str">
            <v>RS</v>
          </cell>
        </row>
        <row r="866">
          <cell r="C866" t="str">
            <v>RS</v>
          </cell>
        </row>
        <row r="867">
          <cell r="C867" t="str">
            <v>GS</v>
          </cell>
          <cell r="K867">
            <v>71190036.833182618</v>
          </cell>
        </row>
        <row r="868">
          <cell r="C868" t="str">
            <v>GS</v>
          </cell>
        </row>
        <row r="869">
          <cell r="C869" t="str">
            <v>GS3</v>
          </cell>
          <cell r="K869">
            <v>103949887.8395537</v>
          </cell>
        </row>
        <row r="870">
          <cell r="C870" t="str">
            <v>AES</v>
          </cell>
          <cell r="K870">
            <v>565000</v>
          </cell>
        </row>
        <row r="871">
          <cell r="C871" t="str">
            <v>AES</v>
          </cell>
        </row>
        <row r="872">
          <cell r="C872" t="str">
            <v>AES3</v>
          </cell>
          <cell r="K872">
            <v>11472000</v>
          </cell>
        </row>
        <row r="873">
          <cell r="C873" t="str">
            <v>AES3</v>
          </cell>
        </row>
        <row r="874">
          <cell r="C874" t="str">
            <v>AES3</v>
          </cell>
        </row>
        <row r="875">
          <cell r="C875" t="str">
            <v>AES3</v>
          </cell>
        </row>
        <row r="876">
          <cell r="C876" t="str">
            <v>AES3</v>
          </cell>
        </row>
        <row r="877">
          <cell r="C877" t="str">
            <v>AES</v>
          </cell>
        </row>
        <row r="878">
          <cell r="C878" t="str">
            <v>LE</v>
          </cell>
          <cell r="K878">
            <v>37369.097054274018</v>
          </cell>
        </row>
        <row r="879">
          <cell r="C879" t="str">
            <v>LE</v>
          </cell>
        </row>
        <row r="880">
          <cell r="C880" t="str">
            <v>LE</v>
          </cell>
        </row>
        <row r="881">
          <cell r="C881" t="str">
            <v>TE</v>
          </cell>
          <cell r="K881">
            <v>116512.01135184469</v>
          </cell>
        </row>
        <row r="882">
          <cell r="C882" t="str">
            <v>TE</v>
          </cell>
        </row>
        <row r="883">
          <cell r="C883" t="str">
            <v>TE</v>
          </cell>
        </row>
        <row r="884">
          <cell r="C884" t="str">
            <v>RTS</v>
          </cell>
        </row>
        <row r="885">
          <cell r="C885" t="str">
            <v>PSP</v>
          </cell>
        </row>
        <row r="886">
          <cell r="C886" t="str">
            <v>PSS</v>
          </cell>
          <cell r="K886">
            <v>206745987.73112172</v>
          </cell>
        </row>
        <row r="887">
          <cell r="C887" t="str">
            <v>PSP</v>
          </cell>
        </row>
        <row r="888">
          <cell r="C888" t="str">
            <v>PSS</v>
          </cell>
        </row>
        <row r="889">
          <cell r="C889" t="str">
            <v>TODP</v>
          </cell>
          <cell r="K889">
            <v>381512521.33969343</v>
          </cell>
        </row>
        <row r="890">
          <cell r="C890" t="str">
            <v>TODS</v>
          </cell>
        </row>
        <row r="891">
          <cell r="C891" t="str">
            <v>SQF</v>
          </cell>
        </row>
        <row r="892">
          <cell r="C892" t="str">
            <v>SQF</v>
          </cell>
        </row>
        <row r="893">
          <cell r="C893" t="str">
            <v>LQF</v>
          </cell>
        </row>
        <row r="894">
          <cell r="C894" t="str">
            <v>GS</v>
          </cell>
        </row>
        <row r="895">
          <cell r="C895" t="str">
            <v>GS3</v>
          </cell>
        </row>
        <row r="896">
          <cell r="C896" t="str">
            <v>RS</v>
          </cell>
        </row>
        <row r="897">
          <cell r="C897" t="str">
            <v>RS</v>
          </cell>
        </row>
        <row r="898">
          <cell r="C898" t="str">
            <v>CSR</v>
          </cell>
        </row>
        <row r="899">
          <cell r="C899" t="str">
            <v>CSR</v>
          </cell>
        </row>
        <row r="900">
          <cell r="C900" t="str">
            <v>CSR</v>
          </cell>
        </row>
        <row r="901">
          <cell r="C901" t="str">
            <v>CSR</v>
          </cell>
        </row>
        <row r="902">
          <cell r="C902" t="str">
            <v>CSR</v>
          </cell>
        </row>
        <row r="903">
          <cell r="C903" t="str">
            <v>GS</v>
          </cell>
        </row>
        <row r="904">
          <cell r="C904" t="str">
            <v>GS</v>
          </cell>
        </row>
        <row r="905">
          <cell r="C905" t="str">
            <v>GS</v>
          </cell>
        </row>
        <row r="906">
          <cell r="C906" t="str">
            <v>GS</v>
          </cell>
        </row>
        <row r="907">
          <cell r="C907" t="str">
            <v>GS</v>
          </cell>
        </row>
        <row r="908">
          <cell r="C908" t="str">
            <v>GS</v>
          </cell>
        </row>
        <row r="909">
          <cell r="C909" t="str">
            <v>GS</v>
          </cell>
        </row>
        <row r="910">
          <cell r="C910" t="str">
            <v>GS</v>
          </cell>
        </row>
        <row r="911">
          <cell r="C911" t="str">
            <v>GS</v>
          </cell>
        </row>
        <row r="912">
          <cell r="C912" t="str">
            <v>GS</v>
          </cell>
        </row>
        <row r="913">
          <cell r="C913" t="str">
            <v>GS</v>
          </cell>
        </row>
        <row r="914">
          <cell r="C914" t="str">
            <v>GS3</v>
          </cell>
        </row>
        <row r="915">
          <cell r="C915" t="str">
            <v>GS3</v>
          </cell>
        </row>
        <row r="916">
          <cell r="C916" t="str">
            <v>RTS</v>
          </cell>
        </row>
        <row r="917">
          <cell r="C917" t="str">
            <v>RTS</v>
          </cell>
          <cell r="K917">
            <v>129687063.75810871</v>
          </cell>
        </row>
        <row r="918">
          <cell r="C918" t="str">
            <v>PSP</v>
          </cell>
        </row>
        <row r="919">
          <cell r="C919" t="str">
            <v>PSP</v>
          </cell>
        </row>
        <row r="920">
          <cell r="C920" t="str">
            <v>PSS</v>
          </cell>
        </row>
        <row r="921">
          <cell r="C921" t="str">
            <v>PSS</v>
          </cell>
        </row>
        <row r="922">
          <cell r="C922" t="str">
            <v>PSP</v>
          </cell>
        </row>
        <row r="923">
          <cell r="C923" t="str">
            <v>PSP</v>
          </cell>
        </row>
        <row r="924">
          <cell r="C924" t="str">
            <v>PSS</v>
          </cell>
        </row>
        <row r="925">
          <cell r="C925" t="str">
            <v>PSS</v>
          </cell>
        </row>
        <row r="926">
          <cell r="C926" t="str">
            <v>TODP</v>
          </cell>
        </row>
        <row r="927">
          <cell r="C927" t="str">
            <v>TODP</v>
          </cell>
        </row>
        <row r="928">
          <cell r="C928" t="str">
            <v>TODS</v>
          </cell>
        </row>
        <row r="929">
          <cell r="C929" t="str">
            <v>TODS</v>
          </cell>
        </row>
        <row r="930">
          <cell r="C930" t="str">
            <v>GS3</v>
          </cell>
        </row>
        <row r="931">
          <cell r="C931" t="str">
            <v>GS3</v>
          </cell>
        </row>
        <row r="932">
          <cell r="C932" t="str">
            <v>FLS</v>
          </cell>
          <cell r="K932">
            <v>46455195.103482999</v>
          </cell>
        </row>
        <row r="933">
          <cell r="C933" t="str">
            <v>FLS</v>
          </cell>
        </row>
        <row r="939">
          <cell r="C939" t="str">
            <v>RS</v>
          </cell>
        </row>
        <row r="940">
          <cell r="C940" t="str">
            <v>RS</v>
          </cell>
          <cell r="K940">
            <v>569946895.89519346</v>
          </cell>
        </row>
        <row r="941">
          <cell r="C941" t="str">
            <v>RS</v>
          </cell>
        </row>
        <row r="942">
          <cell r="C942" t="str">
            <v>RS</v>
          </cell>
        </row>
        <row r="943">
          <cell r="C943" t="str">
            <v>RTOD-E</v>
          </cell>
          <cell r="K943">
            <v>28493.718719622269</v>
          </cell>
        </row>
        <row r="944">
          <cell r="C944" t="str">
            <v>RTOD-D</v>
          </cell>
        </row>
        <row r="945">
          <cell r="C945" t="str">
            <v>RS</v>
          </cell>
        </row>
        <row r="946">
          <cell r="C946" t="str">
            <v>RS</v>
          </cell>
        </row>
        <row r="947">
          <cell r="C947" t="str">
            <v>RS</v>
          </cell>
        </row>
        <row r="948">
          <cell r="C948" t="str">
            <v>RS</v>
          </cell>
        </row>
        <row r="949">
          <cell r="C949" t="str">
            <v>RTS</v>
          </cell>
        </row>
        <row r="950">
          <cell r="C950" t="str">
            <v>PSP</v>
          </cell>
          <cell r="K950">
            <v>15732475.106791489</v>
          </cell>
        </row>
        <row r="951">
          <cell r="C951" t="str">
            <v>PSS</v>
          </cell>
        </row>
        <row r="952">
          <cell r="C952" t="str">
            <v>TODP</v>
          </cell>
        </row>
        <row r="953">
          <cell r="C953" t="str">
            <v>PSP</v>
          </cell>
        </row>
        <row r="954">
          <cell r="C954" t="str">
            <v>PSS</v>
          </cell>
        </row>
        <row r="955">
          <cell r="C955" t="str">
            <v>TODP</v>
          </cell>
        </row>
        <row r="956">
          <cell r="C956" t="str">
            <v>TODS</v>
          </cell>
          <cell r="K956">
            <v>150412747.67096141</v>
          </cell>
        </row>
        <row r="957">
          <cell r="C957" t="str">
            <v>TOD</v>
          </cell>
        </row>
        <row r="958">
          <cell r="C958" t="str">
            <v>MPT</v>
          </cell>
        </row>
        <row r="959">
          <cell r="C959" t="str">
            <v>MPP</v>
          </cell>
        </row>
        <row r="960">
          <cell r="C960" t="str">
            <v>LTOD</v>
          </cell>
        </row>
        <row r="961">
          <cell r="C961" t="str">
            <v>LTOD</v>
          </cell>
        </row>
        <row r="962">
          <cell r="C962" t="str">
            <v>MPP PF</v>
          </cell>
        </row>
        <row r="963">
          <cell r="C963" t="str">
            <v>MPT PF</v>
          </cell>
        </row>
        <row r="964">
          <cell r="C964" t="str">
            <v>LEV</v>
          </cell>
        </row>
        <row r="965">
          <cell r="C965" t="str">
            <v>GS</v>
          </cell>
        </row>
        <row r="966">
          <cell r="C966" t="str">
            <v>GS</v>
          </cell>
        </row>
        <row r="967">
          <cell r="C967" t="str">
            <v>GS3</v>
          </cell>
        </row>
        <row r="968">
          <cell r="C968" t="str">
            <v>GS3</v>
          </cell>
        </row>
        <row r="969">
          <cell r="C969" t="str">
            <v>LEV</v>
          </cell>
        </row>
        <row r="970">
          <cell r="C970" t="str">
            <v>CSR</v>
          </cell>
        </row>
        <row r="971">
          <cell r="C971" t="str">
            <v>CSR</v>
          </cell>
        </row>
        <row r="972">
          <cell r="C972" t="str">
            <v>CSR</v>
          </cell>
        </row>
        <row r="973">
          <cell r="C973" t="str">
            <v>CSR</v>
          </cell>
        </row>
        <row r="974">
          <cell r="C974" t="str">
            <v>CSR</v>
          </cell>
        </row>
        <row r="975">
          <cell r="C975" t="str">
            <v>CSR</v>
          </cell>
        </row>
        <row r="976">
          <cell r="C976" t="str">
            <v>CSR</v>
          </cell>
        </row>
        <row r="977">
          <cell r="C977" t="str">
            <v>CSR</v>
          </cell>
        </row>
        <row r="978">
          <cell r="C978" t="str">
            <v>LEV</v>
          </cell>
        </row>
        <row r="979">
          <cell r="C979" t="str">
            <v>LEV</v>
          </cell>
        </row>
        <row r="980">
          <cell r="C980" t="str">
            <v>GS</v>
          </cell>
        </row>
        <row r="981">
          <cell r="C981" t="str">
            <v>PSP</v>
          </cell>
        </row>
        <row r="982">
          <cell r="C982" t="str">
            <v>PSS</v>
          </cell>
        </row>
        <row r="983">
          <cell r="C983" t="str">
            <v>PSS</v>
          </cell>
        </row>
        <row r="984">
          <cell r="C984" t="str">
            <v>PSP</v>
          </cell>
        </row>
        <row r="985">
          <cell r="C985" t="str">
            <v>PSP</v>
          </cell>
        </row>
        <row r="986">
          <cell r="C986" t="str">
            <v>GS</v>
          </cell>
        </row>
        <row r="987">
          <cell r="C987" t="str">
            <v>RS</v>
          </cell>
        </row>
        <row r="988">
          <cell r="C988" t="str">
            <v>RS</v>
          </cell>
        </row>
        <row r="989">
          <cell r="C989" t="str">
            <v>GS</v>
          </cell>
          <cell r="K989">
            <v>59909053.487447366</v>
          </cell>
        </row>
        <row r="990">
          <cell r="C990" t="str">
            <v>GS</v>
          </cell>
        </row>
        <row r="991">
          <cell r="C991" t="str">
            <v>GS3</v>
          </cell>
          <cell r="K991">
            <v>88794483.672051951</v>
          </cell>
        </row>
        <row r="992">
          <cell r="C992" t="str">
            <v>AES</v>
          </cell>
          <cell r="K992">
            <v>477000</v>
          </cell>
        </row>
        <row r="993">
          <cell r="C993" t="str">
            <v>AES</v>
          </cell>
        </row>
        <row r="994">
          <cell r="C994" t="str">
            <v>AES3</v>
          </cell>
          <cell r="K994">
            <v>9701000</v>
          </cell>
        </row>
        <row r="995">
          <cell r="C995" t="str">
            <v>AES3</v>
          </cell>
        </row>
        <row r="996">
          <cell r="C996" t="str">
            <v>AES3</v>
          </cell>
        </row>
        <row r="997">
          <cell r="C997" t="str">
            <v>AES3</v>
          </cell>
        </row>
        <row r="998">
          <cell r="C998" t="str">
            <v>AES3</v>
          </cell>
        </row>
        <row r="999">
          <cell r="C999" t="str">
            <v>AES</v>
          </cell>
        </row>
        <row r="1000">
          <cell r="C1000" t="str">
            <v>LE</v>
          </cell>
          <cell r="K1000">
            <v>36873.136108390332</v>
          </cell>
        </row>
        <row r="1001">
          <cell r="C1001" t="str">
            <v>LE</v>
          </cell>
        </row>
        <row r="1002">
          <cell r="C1002" t="str">
            <v>LE</v>
          </cell>
        </row>
        <row r="1003">
          <cell r="C1003" t="str">
            <v>TE</v>
          </cell>
          <cell r="K1003">
            <v>107387.88233657608</v>
          </cell>
        </row>
        <row r="1004">
          <cell r="C1004" t="str">
            <v>TE</v>
          </cell>
        </row>
        <row r="1005">
          <cell r="C1005" t="str">
            <v>TE</v>
          </cell>
        </row>
        <row r="1006">
          <cell r="C1006" t="str">
            <v>RTS</v>
          </cell>
        </row>
        <row r="1007">
          <cell r="C1007" t="str">
            <v>PSP</v>
          </cell>
        </row>
        <row r="1008">
          <cell r="C1008" t="str">
            <v>PSS</v>
          </cell>
          <cell r="K1008">
            <v>183639756.3256999</v>
          </cell>
        </row>
        <row r="1009">
          <cell r="C1009" t="str">
            <v>PSP</v>
          </cell>
        </row>
        <row r="1010">
          <cell r="C1010" t="str">
            <v>PSS</v>
          </cell>
        </row>
        <row r="1011">
          <cell r="C1011" t="str">
            <v>TODP</v>
          </cell>
          <cell r="K1011">
            <v>323285622.61627239</v>
          </cell>
        </row>
        <row r="1012">
          <cell r="C1012" t="str">
            <v>TODS</v>
          </cell>
        </row>
        <row r="1013">
          <cell r="C1013" t="str">
            <v>SQF</v>
          </cell>
        </row>
        <row r="1014">
          <cell r="C1014" t="str">
            <v>SQF</v>
          </cell>
        </row>
        <row r="1015">
          <cell r="C1015" t="str">
            <v>LQF</v>
          </cell>
        </row>
        <row r="1016">
          <cell r="C1016" t="str">
            <v>GS</v>
          </cell>
        </row>
        <row r="1017">
          <cell r="C1017" t="str">
            <v>GS3</v>
          </cell>
        </row>
        <row r="1018">
          <cell r="C1018" t="str">
            <v>RS</v>
          </cell>
        </row>
        <row r="1019">
          <cell r="C1019" t="str">
            <v>RS</v>
          </cell>
        </row>
        <row r="1020">
          <cell r="C1020" t="str">
            <v>CSR</v>
          </cell>
        </row>
        <row r="1021">
          <cell r="C1021" t="str">
            <v>CSR</v>
          </cell>
        </row>
        <row r="1022">
          <cell r="C1022" t="str">
            <v>CSR</v>
          </cell>
        </row>
        <row r="1023">
          <cell r="C1023" t="str">
            <v>CSR</v>
          </cell>
        </row>
        <row r="1024">
          <cell r="C1024" t="str">
            <v>CSR</v>
          </cell>
        </row>
        <row r="1025">
          <cell r="C1025" t="str">
            <v>GS</v>
          </cell>
        </row>
        <row r="1026">
          <cell r="C1026" t="str">
            <v>GS</v>
          </cell>
        </row>
        <row r="1027">
          <cell r="C1027" t="str">
            <v>GS</v>
          </cell>
        </row>
        <row r="1028">
          <cell r="C1028" t="str">
            <v>GS</v>
          </cell>
        </row>
        <row r="1029">
          <cell r="C1029" t="str">
            <v>GS</v>
          </cell>
        </row>
        <row r="1030">
          <cell r="C1030" t="str">
            <v>GS</v>
          </cell>
        </row>
        <row r="1031">
          <cell r="C1031" t="str">
            <v>GS</v>
          </cell>
        </row>
        <row r="1032">
          <cell r="C1032" t="str">
            <v>GS</v>
          </cell>
        </row>
        <row r="1033">
          <cell r="C1033" t="str">
            <v>GS</v>
          </cell>
        </row>
        <row r="1034">
          <cell r="C1034" t="str">
            <v>GS</v>
          </cell>
        </row>
        <row r="1035">
          <cell r="C1035" t="str">
            <v>GS</v>
          </cell>
        </row>
        <row r="1036">
          <cell r="C1036" t="str">
            <v>GS3</v>
          </cell>
        </row>
        <row r="1037">
          <cell r="C1037" t="str">
            <v>GS3</v>
          </cell>
        </row>
        <row r="1038">
          <cell r="C1038" t="str">
            <v>RTS</v>
          </cell>
        </row>
        <row r="1039">
          <cell r="C1039" t="str">
            <v>RTS</v>
          </cell>
          <cell r="K1039">
            <v>111979737.34417948</v>
          </cell>
        </row>
        <row r="1040">
          <cell r="C1040" t="str">
            <v>PSP</v>
          </cell>
        </row>
        <row r="1041">
          <cell r="C1041" t="str">
            <v>PSP</v>
          </cell>
        </row>
        <row r="1042">
          <cell r="C1042" t="str">
            <v>PSS</v>
          </cell>
        </row>
        <row r="1043">
          <cell r="C1043" t="str">
            <v>PSS</v>
          </cell>
        </row>
        <row r="1044">
          <cell r="C1044" t="str">
            <v>PSP</v>
          </cell>
        </row>
        <row r="1045">
          <cell r="C1045" t="str">
            <v>PSP</v>
          </cell>
        </row>
        <row r="1046">
          <cell r="C1046" t="str">
            <v>PSS</v>
          </cell>
        </row>
        <row r="1047">
          <cell r="C1047" t="str">
            <v>PSS</v>
          </cell>
        </row>
        <row r="1048">
          <cell r="C1048" t="str">
            <v>TODP</v>
          </cell>
        </row>
        <row r="1049">
          <cell r="C1049" t="str">
            <v>TODP</v>
          </cell>
        </row>
        <row r="1050">
          <cell r="C1050" t="str">
            <v>TODS</v>
          </cell>
        </row>
        <row r="1051">
          <cell r="C1051" t="str">
            <v>TODS</v>
          </cell>
        </row>
        <row r="1052">
          <cell r="C1052" t="str">
            <v>GS3</v>
          </cell>
        </row>
        <row r="1053">
          <cell r="C1053" t="str">
            <v>GS3</v>
          </cell>
        </row>
        <row r="1054">
          <cell r="C1054" t="str">
            <v>FLS</v>
          </cell>
          <cell r="K1054">
            <v>46738188.728823803</v>
          </cell>
        </row>
        <row r="1055">
          <cell r="C1055" t="str">
            <v>FLS</v>
          </cell>
        </row>
        <row r="1061">
          <cell r="C1061" t="str">
            <v>RS</v>
          </cell>
        </row>
        <row r="1062">
          <cell r="C1062" t="str">
            <v>RS</v>
          </cell>
          <cell r="K1062">
            <v>419057958.94622535</v>
          </cell>
        </row>
        <row r="1063">
          <cell r="C1063" t="str">
            <v>RS</v>
          </cell>
        </row>
        <row r="1064">
          <cell r="C1064" t="str">
            <v>RS</v>
          </cell>
        </row>
        <row r="1065">
          <cell r="C1065" t="str">
            <v>RTOD-E</v>
          </cell>
          <cell r="K1065">
            <v>21528.40945077801</v>
          </cell>
        </row>
        <row r="1066">
          <cell r="C1066" t="str">
            <v>RTOD-D</v>
          </cell>
        </row>
        <row r="1067">
          <cell r="C1067" t="str">
            <v>RS</v>
          </cell>
        </row>
        <row r="1068">
          <cell r="C1068" t="str">
            <v>RS</v>
          </cell>
        </row>
        <row r="1069">
          <cell r="C1069" t="str">
            <v>RS</v>
          </cell>
        </row>
        <row r="1070">
          <cell r="C1070" t="str">
            <v>RS</v>
          </cell>
        </row>
        <row r="1071">
          <cell r="C1071" t="str">
            <v>RTS</v>
          </cell>
        </row>
        <row r="1072">
          <cell r="C1072" t="str">
            <v>PSP</v>
          </cell>
          <cell r="K1072">
            <v>13331365.88108341</v>
          </cell>
        </row>
        <row r="1073">
          <cell r="C1073" t="str">
            <v>PSS</v>
          </cell>
        </row>
        <row r="1074">
          <cell r="C1074" t="str">
            <v>TODP</v>
          </cell>
        </row>
        <row r="1075">
          <cell r="C1075" t="str">
            <v>PSP</v>
          </cell>
        </row>
        <row r="1076">
          <cell r="C1076" t="str">
            <v>PSS</v>
          </cell>
        </row>
        <row r="1077">
          <cell r="C1077" t="str">
            <v>TODP</v>
          </cell>
        </row>
        <row r="1078">
          <cell r="C1078" t="str">
            <v>TODS</v>
          </cell>
          <cell r="K1078">
            <v>132958193.11196809</v>
          </cell>
        </row>
        <row r="1079">
          <cell r="C1079" t="str">
            <v>TOD</v>
          </cell>
        </row>
        <row r="1080">
          <cell r="C1080" t="str">
            <v>MPT</v>
          </cell>
        </row>
        <row r="1081">
          <cell r="C1081" t="str">
            <v>MPP</v>
          </cell>
        </row>
        <row r="1082">
          <cell r="C1082" t="str">
            <v>LTOD</v>
          </cell>
        </row>
        <row r="1083">
          <cell r="C1083" t="str">
            <v>LTOD</v>
          </cell>
        </row>
        <row r="1084">
          <cell r="C1084" t="str">
            <v>MPP PF</v>
          </cell>
        </row>
        <row r="1085">
          <cell r="C1085" t="str">
            <v>MPT PF</v>
          </cell>
        </row>
        <row r="1086">
          <cell r="C1086" t="str">
            <v>LEV</v>
          </cell>
        </row>
        <row r="1087">
          <cell r="C1087" t="str">
            <v>GS</v>
          </cell>
        </row>
        <row r="1088">
          <cell r="C1088" t="str">
            <v>GS</v>
          </cell>
        </row>
        <row r="1089">
          <cell r="C1089" t="str">
            <v>GS3</v>
          </cell>
        </row>
        <row r="1090">
          <cell r="C1090" t="str">
            <v>GS3</v>
          </cell>
        </row>
        <row r="1091">
          <cell r="C1091" t="str">
            <v>LEV</v>
          </cell>
        </row>
        <row r="1092">
          <cell r="C1092" t="str">
            <v>CSR</v>
          </cell>
        </row>
        <row r="1093">
          <cell r="C1093" t="str">
            <v>CSR</v>
          </cell>
        </row>
        <row r="1094">
          <cell r="C1094" t="str">
            <v>CSR</v>
          </cell>
        </row>
        <row r="1095">
          <cell r="C1095" t="str">
            <v>CSR</v>
          </cell>
        </row>
        <row r="1096">
          <cell r="C1096" t="str">
            <v>CSR</v>
          </cell>
        </row>
        <row r="1097">
          <cell r="C1097" t="str">
            <v>CSR</v>
          </cell>
        </row>
        <row r="1098">
          <cell r="C1098" t="str">
            <v>CSR</v>
          </cell>
        </row>
        <row r="1099">
          <cell r="C1099" t="str">
            <v>CSR</v>
          </cell>
        </row>
        <row r="1100">
          <cell r="C1100" t="str">
            <v>LEV</v>
          </cell>
        </row>
        <row r="1101">
          <cell r="C1101" t="str">
            <v>LEV</v>
          </cell>
        </row>
        <row r="1102">
          <cell r="C1102" t="str">
            <v>GS</v>
          </cell>
        </row>
        <row r="1103">
          <cell r="C1103" t="str">
            <v>PSP</v>
          </cell>
        </row>
        <row r="1104">
          <cell r="C1104" t="str">
            <v>PSS</v>
          </cell>
        </row>
        <row r="1105">
          <cell r="C1105" t="str">
            <v>PSS</v>
          </cell>
        </row>
        <row r="1106">
          <cell r="C1106" t="str">
            <v>PSP</v>
          </cell>
        </row>
        <row r="1107">
          <cell r="C1107" t="str">
            <v>PSP</v>
          </cell>
        </row>
        <row r="1108">
          <cell r="C1108" t="str">
            <v>GS</v>
          </cell>
        </row>
        <row r="1109">
          <cell r="C1109" t="str">
            <v>RS</v>
          </cell>
        </row>
        <row r="1110">
          <cell r="C1110" t="str">
            <v>RS</v>
          </cell>
        </row>
        <row r="1111">
          <cell r="C1111" t="str">
            <v>GS</v>
          </cell>
          <cell r="K1111">
            <v>54052188.097867072</v>
          </cell>
        </row>
        <row r="1112">
          <cell r="C1112" t="str">
            <v>GS</v>
          </cell>
        </row>
        <row r="1113">
          <cell r="C1113" t="str">
            <v>GS3</v>
          </cell>
          <cell r="K1113">
            <v>83271225.000115886</v>
          </cell>
        </row>
        <row r="1114">
          <cell r="C1114" t="str">
            <v>AES</v>
          </cell>
          <cell r="K1114">
            <v>521000</v>
          </cell>
        </row>
        <row r="1115">
          <cell r="C1115" t="str">
            <v>AES</v>
          </cell>
        </row>
        <row r="1116">
          <cell r="C1116" t="str">
            <v>AES3</v>
          </cell>
          <cell r="K1116">
            <v>10592000</v>
          </cell>
        </row>
        <row r="1117">
          <cell r="C1117" t="str">
            <v>AES3</v>
          </cell>
        </row>
        <row r="1118">
          <cell r="C1118" t="str">
            <v>AES3</v>
          </cell>
        </row>
        <row r="1119">
          <cell r="C1119" t="str">
            <v>AES3</v>
          </cell>
        </row>
        <row r="1120">
          <cell r="C1120" t="str">
            <v>AES3</v>
          </cell>
        </row>
        <row r="1121">
          <cell r="C1121" t="str">
            <v>AES</v>
          </cell>
        </row>
        <row r="1122">
          <cell r="C1122" t="str">
            <v>LE</v>
          </cell>
          <cell r="K1122">
            <v>41987.15172469052</v>
          </cell>
        </row>
        <row r="1123">
          <cell r="C1123" t="str">
            <v>LE</v>
          </cell>
        </row>
        <row r="1124">
          <cell r="C1124" t="str">
            <v>LE</v>
          </cell>
        </row>
        <row r="1125">
          <cell r="C1125" t="str">
            <v>TE</v>
          </cell>
          <cell r="K1125">
            <v>117147.25571744112</v>
          </cell>
        </row>
        <row r="1126">
          <cell r="C1126" t="str">
            <v>TE</v>
          </cell>
        </row>
        <row r="1127">
          <cell r="C1127" t="str">
            <v>TE</v>
          </cell>
        </row>
        <row r="1128">
          <cell r="C1128" t="str">
            <v>RTS</v>
          </cell>
        </row>
        <row r="1129">
          <cell r="C1129" t="str">
            <v>PSP</v>
          </cell>
        </row>
        <row r="1130">
          <cell r="C1130" t="str">
            <v>PSS</v>
          </cell>
          <cell r="K1130">
            <v>180935926.02177373</v>
          </cell>
        </row>
        <row r="1131">
          <cell r="C1131" t="str">
            <v>PSP</v>
          </cell>
        </row>
        <row r="1132">
          <cell r="C1132" t="str">
            <v>PSS</v>
          </cell>
        </row>
        <row r="1133">
          <cell r="C1133" t="str">
            <v>TODP</v>
          </cell>
          <cell r="K1133">
            <v>338904319.41432756</v>
          </cell>
        </row>
        <row r="1134">
          <cell r="C1134" t="str">
            <v>TODS</v>
          </cell>
        </row>
        <row r="1135">
          <cell r="C1135" t="str">
            <v>SQF</v>
          </cell>
        </row>
        <row r="1136">
          <cell r="C1136" t="str">
            <v>SQF</v>
          </cell>
        </row>
        <row r="1137">
          <cell r="C1137" t="str">
            <v>LQF</v>
          </cell>
        </row>
        <row r="1138">
          <cell r="C1138" t="str">
            <v>GS</v>
          </cell>
        </row>
        <row r="1139">
          <cell r="C1139" t="str">
            <v>GS3</v>
          </cell>
        </row>
        <row r="1140">
          <cell r="C1140" t="str">
            <v>RS</v>
          </cell>
        </row>
        <row r="1141">
          <cell r="C1141" t="str">
            <v>RS</v>
          </cell>
        </row>
        <row r="1142">
          <cell r="C1142" t="str">
            <v>CSR</v>
          </cell>
        </row>
        <row r="1143">
          <cell r="C1143" t="str">
            <v>CSR</v>
          </cell>
        </row>
        <row r="1144">
          <cell r="C1144" t="str">
            <v>CSR</v>
          </cell>
        </row>
        <row r="1145">
          <cell r="C1145" t="str">
            <v>CSR</v>
          </cell>
        </row>
        <row r="1146">
          <cell r="C1146" t="str">
            <v>CSR</v>
          </cell>
        </row>
        <row r="1147">
          <cell r="C1147" t="str">
            <v>GS</v>
          </cell>
        </row>
        <row r="1148">
          <cell r="C1148" t="str">
            <v>GS</v>
          </cell>
        </row>
        <row r="1149">
          <cell r="C1149" t="str">
            <v>GS</v>
          </cell>
        </row>
        <row r="1150">
          <cell r="C1150" t="str">
            <v>GS</v>
          </cell>
        </row>
        <row r="1151">
          <cell r="C1151" t="str">
            <v>GS</v>
          </cell>
        </row>
        <row r="1152">
          <cell r="C1152" t="str">
            <v>GS</v>
          </cell>
        </row>
        <row r="1153">
          <cell r="C1153" t="str">
            <v>GS</v>
          </cell>
        </row>
        <row r="1154">
          <cell r="C1154" t="str">
            <v>GS</v>
          </cell>
        </row>
        <row r="1155">
          <cell r="C1155" t="str">
            <v>GS</v>
          </cell>
        </row>
        <row r="1156">
          <cell r="C1156" t="str">
            <v>GS</v>
          </cell>
        </row>
        <row r="1157">
          <cell r="C1157" t="str">
            <v>GS</v>
          </cell>
        </row>
        <row r="1158">
          <cell r="C1158" t="str">
            <v>GS3</v>
          </cell>
        </row>
        <row r="1159">
          <cell r="C1159" t="str">
            <v>GS3</v>
          </cell>
        </row>
        <row r="1160">
          <cell r="C1160" t="str">
            <v>RTS</v>
          </cell>
        </row>
        <row r="1161">
          <cell r="C1161" t="str">
            <v>RTS</v>
          </cell>
          <cell r="K1161">
            <v>124634979.18482535</v>
          </cell>
        </row>
        <row r="1162">
          <cell r="C1162" t="str">
            <v>PSP</v>
          </cell>
        </row>
        <row r="1163">
          <cell r="C1163" t="str">
            <v>PSP</v>
          </cell>
        </row>
        <row r="1164">
          <cell r="C1164" t="str">
            <v>PSS</v>
          </cell>
        </row>
        <row r="1165">
          <cell r="C1165" t="str">
            <v>PSS</v>
          </cell>
        </row>
        <row r="1166">
          <cell r="C1166" t="str">
            <v>PSP</v>
          </cell>
        </row>
        <row r="1167">
          <cell r="C1167" t="str">
            <v>PSP</v>
          </cell>
        </row>
        <row r="1168">
          <cell r="C1168" t="str">
            <v>PSS</v>
          </cell>
        </row>
        <row r="1169">
          <cell r="C1169" t="str">
            <v>PSS</v>
          </cell>
        </row>
        <row r="1170">
          <cell r="C1170" t="str">
            <v>TODP</v>
          </cell>
        </row>
        <row r="1171">
          <cell r="C1171" t="str">
            <v>TODP</v>
          </cell>
        </row>
        <row r="1172">
          <cell r="C1172" t="str">
            <v>TODS</v>
          </cell>
        </row>
        <row r="1173">
          <cell r="C1173" t="str">
            <v>TODS</v>
          </cell>
        </row>
        <row r="1174">
          <cell r="C1174" t="str">
            <v>GS3</v>
          </cell>
        </row>
        <row r="1175">
          <cell r="C1175" t="str">
            <v>GS3</v>
          </cell>
        </row>
        <row r="1176">
          <cell r="C1176" t="str">
            <v>FLS</v>
          </cell>
          <cell r="K1176">
            <v>47163116.536751904</v>
          </cell>
        </row>
        <row r="1177">
          <cell r="C1177" t="str">
            <v>FLS</v>
          </cell>
        </row>
        <row r="1183">
          <cell r="C1183" t="str">
            <v>RS</v>
          </cell>
        </row>
        <row r="1184">
          <cell r="C1184" t="str">
            <v>RS</v>
          </cell>
          <cell r="K1184">
            <v>361122074.30423146</v>
          </cell>
        </row>
        <row r="1185">
          <cell r="C1185" t="str">
            <v>RS</v>
          </cell>
        </row>
        <row r="1186">
          <cell r="C1186" t="str">
            <v>RS</v>
          </cell>
        </row>
        <row r="1187">
          <cell r="C1187" t="str">
            <v>RTOD-E</v>
          </cell>
          <cell r="K1187">
            <v>19032.144537139611</v>
          </cell>
        </row>
        <row r="1188">
          <cell r="C1188" t="str">
            <v>RTOD-D</v>
          </cell>
        </row>
        <row r="1189">
          <cell r="C1189" t="str">
            <v>RS</v>
          </cell>
        </row>
        <row r="1190">
          <cell r="C1190" t="str">
            <v>RS</v>
          </cell>
        </row>
        <row r="1191">
          <cell r="C1191" t="str">
            <v>RS</v>
          </cell>
        </row>
        <row r="1192">
          <cell r="C1192" t="str">
            <v>RS</v>
          </cell>
        </row>
        <row r="1193">
          <cell r="C1193" t="str">
            <v>RTS</v>
          </cell>
        </row>
        <row r="1194">
          <cell r="C1194" t="str">
            <v>PSP</v>
          </cell>
          <cell r="K1194">
            <v>13975435.852137227</v>
          </cell>
        </row>
        <row r="1195">
          <cell r="C1195" t="str">
            <v>PSS</v>
          </cell>
        </row>
        <row r="1196">
          <cell r="C1196" t="str">
            <v>TODP</v>
          </cell>
        </row>
        <row r="1197">
          <cell r="C1197" t="str">
            <v>PSP</v>
          </cell>
        </row>
        <row r="1198">
          <cell r="C1198" t="str">
            <v>PSS</v>
          </cell>
        </row>
        <row r="1199">
          <cell r="C1199" t="str">
            <v>TODP</v>
          </cell>
        </row>
        <row r="1200">
          <cell r="C1200" t="str">
            <v>TODS</v>
          </cell>
          <cell r="K1200">
            <v>140186468.13315609</v>
          </cell>
        </row>
        <row r="1201">
          <cell r="C1201" t="str">
            <v>TOD</v>
          </cell>
        </row>
        <row r="1202">
          <cell r="C1202" t="str">
            <v>MPT</v>
          </cell>
        </row>
        <row r="1203">
          <cell r="C1203" t="str">
            <v>MPP</v>
          </cell>
        </row>
        <row r="1204">
          <cell r="C1204" t="str">
            <v>LTOD</v>
          </cell>
        </row>
        <row r="1205">
          <cell r="C1205" t="str">
            <v>LTOD</v>
          </cell>
        </row>
        <row r="1206">
          <cell r="C1206" t="str">
            <v>MPP PF</v>
          </cell>
        </row>
        <row r="1207">
          <cell r="C1207" t="str">
            <v>MPT PF</v>
          </cell>
        </row>
        <row r="1208">
          <cell r="C1208" t="str">
            <v>LEV</v>
          </cell>
        </row>
        <row r="1209">
          <cell r="C1209" t="str">
            <v>GS</v>
          </cell>
        </row>
        <row r="1210">
          <cell r="C1210" t="str">
            <v>GS</v>
          </cell>
        </row>
        <row r="1211">
          <cell r="C1211" t="str">
            <v>GS3</v>
          </cell>
        </row>
        <row r="1212">
          <cell r="C1212" t="str">
            <v>GS3</v>
          </cell>
        </row>
        <row r="1213">
          <cell r="C1213" t="str">
            <v>LEV</v>
          </cell>
        </row>
        <row r="1214">
          <cell r="C1214" t="str">
            <v>CSR</v>
          </cell>
        </row>
        <row r="1215">
          <cell r="C1215" t="str">
            <v>CSR</v>
          </cell>
        </row>
        <row r="1216">
          <cell r="C1216" t="str">
            <v>CSR</v>
          </cell>
        </row>
        <row r="1217">
          <cell r="C1217" t="str">
            <v>CSR</v>
          </cell>
        </row>
        <row r="1218">
          <cell r="C1218" t="str">
            <v>CSR</v>
          </cell>
        </row>
        <row r="1219">
          <cell r="C1219" t="str">
            <v>CSR</v>
          </cell>
        </row>
        <row r="1220">
          <cell r="C1220" t="str">
            <v>CSR</v>
          </cell>
        </row>
        <row r="1221">
          <cell r="C1221" t="str">
            <v>CSR</v>
          </cell>
        </row>
        <row r="1222">
          <cell r="C1222" t="str">
            <v>LEV</v>
          </cell>
        </row>
        <row r="1223">
          <cell r="C1223" t="str">
            <v>LEV</v>
          </cell>
        </row>
        <row r="1224">
          <cell r="C1224" t="str">
            <v>GS</v>
          </cell>
        </row>
        <row r="1225">
          <cell r="C1225" t="str">
            <v>PSP</v>
          </cell>
        </row>
        <row r="1226">
          <cell r="C1226" t="str">
            <v>PSS</v>
          </cell>
        </row>
        <row r="1227">
          <cell r="C1227" t="str">
            <v>PSS</v>
          </cell>
        </row>
        <row r="1228">
          <cell r="C1228" t="str">
            <v>PSP</v>
          </cell>
        </row>
        <row r="1229">
          <cell r="C1229" t="str">
            <v>PSP</v>
          </cell>
        </row>
        <row r="1230">
          <cell r="C1230" t="str">
            <v>GS</v>
          </cell>
        </row>
        <row r="1231">
          <cell r="C1231" t="str">
            <v>RS</v>
          </cell>
        </row>
        <row r="1232">
          <cell r="C1232" t="str">
            <v>RS</v>
          </cell>
        </row>
        <row r="1233">
          <cell r="C1233" t="str">
            <v>GS</v>
          </cell>
          <cell r="K1233">
            <v>54242795.903693855</v>
          </cell>
        </row>
        <row r="1234">
          <cell r="C1234" t="str">
            <v>GS</v>
          </cell>
        </row>
        <row r="1235">
          <cell r="C1235" t="str">
            <v>GS3</v>
          </cell>
          <cell r="K1235">
            <v>78819352.802513227</v>
          </cell>
        </row>
        <row r="1236">
          <cell r="C1236" t="str">
            <v>AES</v>
          </cell>
          <cell r="K1236">
            <v>605000</v>
          </cell>
        </row>
        <row r="1237">
          <cell r="C1237" t="str">
            <v>AES</v>
          </cell>
        </row>
        <row r="1238">
          <cell r="C1238" t="str">
            <v>AES3</v>
          </cell>
          <cell r="K1238">
            <v>12300000</v>
          </cell>
        </row>
        <row r="1239">
          <cell r="C1239" t="str">
            <v>AES3</v>
          </cell>
        </row>
        <row r="1240">
          <cell r="C1240" t="str">
            <v>AES3</v>
          </cell>
        </row>
        <row r="1241">
          <cell r="C1241" t="str">
            <v>AES3</v>
          </cell>
        </row>
        <row r="1242">
          <cell r="C1242" t="str">
            <v>AES3</v>
          </cell>
        </row>
        <row r="1243">
          <cell r="C1243" t="str">
            <v>AES</v>
          </cell>
        </row>
        <row r="1244">
          <cell r="C1244" t="str">
            <v>LE</v>
          </cell>
          <cell r="K1244">
            <v>50090.764433614298</v>
          </cell>
        </row>
        <row r="1245">
          <cell r="C1245" t="str">
            <v>LE</v>
          </cell>
        </row>
        <row r="1246">
          <cell r="C1246" t="str">
            <v>LE</v>
          </cell>
        </row>
        <row r="1247">
          <cell r="C1247" t="str">
            <v>TE</v>
          </cell>
          <cell r="K1247">
            <v>128553.97199665004</v>
          </cell>
        </row>
        <row r="1248">
          <cell r="C1248" t="str">
            <v>TE</v>
          </cell>
        </row>
        <row r="1249">
          <cell r="C1249" t="str">
            <v>TE</v>
          </cell>
        </row>
        <row r="1250">
          <cell r="C1250" t="str">
            <v>RTS</v>
          </cell>
        </row>
        <row r="1251">
          <cell r="C1251" t="str">
            <v>PSP</v>
          </cell>
        </row>
        <row r="1252">
          <cell r="C1252" t="str">
            <v>PSS</v>
          </cell>
          <cell r="K1252">
            <v>169713757.87580806</v>
          </cell>
        </row>
        <row r="1253">
          <cell r="C1253" t="str">
            <v>PSP</v>
          </cell>
        </row>
        <row r="1254">
          <cell r="C1254" t="str">
            <v>PSS</v>
          </cell>
        </row>
        <row r="1255">
          <cell r="C1255" t="str">
            <v>TODP</v>
          </cell>
          <cell r="K1255">
            <v>346339180.6060186</v>
          </cell>
        </row>
        <row r="1256">
          <cell r="C1256" t="str">
            <v>TODS</v>
          </cell>
        </row>
        <row r="1257">
          <cell r="C1257" t="str">
            <v>SQF</v>
          </cell>
        </row>
        <row r="1258">
          <cell r="C1258" t="str">
            <v>SQF</v>
          </cell>
        </row>
        <row r="1259">
          <cell r="C1259" t="str">
            <v>LQF</v>
          </cell>
        </row>
        <row r="1260">
          <cell r="C1260" t="str">
            <v>GS</v>
          </cell>
        </row>
        <row r="1261">
          <cell r="C1261" t="str">
            <v>GS3</v>
          </cell>
        </row>
        <row r="1262">
          <cell r="C1262" t="str">
            <v>RS</v>
          </cell>
        </row>
        <row r="1263">
          <cell r="C1263" t="str">
            <v>RS</v>
          </cell>
        </row>
        <row r="1264">
          <cell r="C1264" t="str">
            <v>CSR</v>
          </cell>
        </row>
        <row r="1265">
          <cell r="C1265" t="str">
            <v>CSR</v>
          </cell>
        </row>
        <row r="1266">
          <cell r="C1266" t="str">
            <v>CSR</v>
          </cell>
        </row>
        <row r="1267">
          <cell r="C1267" t="str">
            <v>CSR</v>
          </cell>
        </row>
        <row r="1268">
          <cell r="C1268" t="str">
            <v>CSR</v>
          </cell>
        </row>
        <row r="1269">
          <cell r="C1269" t="str">
            <v>GS</v>
          </cell>
        </row>
        <row r="1270">
          <cell r="C1270" t="str">
            <v>GS</v>
          </cell>
        </row>
        <row r="1271">
          <cell r="C1271" t="str">
            <v>GS</v>
          </cell>
        </row>
        <row r="1272">
          <cell r="C1272" t="str">
            <v>GS</v>
          </cell>
        </row>
        <row r="1273">
          <cell r="C1273" t="str">
            <v>GS</v>
          </cell>
        </row>
        <row r="1274">
          <cell r="C1274" t="str">
            <v>GS</v>
          </cell>
        </row>
        <row r="1275">
          <cell r="C1275" t="str">
            <v>GS</v>
          </cell>
        </row>
        <row r="1276">
          <cell r="C1276" t="str">
            <v>GS</v>
          </cell>
        </row>
        <row r="1277">
          <cell r="C1277" t="str">
            <v>GS</v>
          </cell>
        </row>
        <row r="1278">
          <cell r="C1278" t="str">
            <v>GS</v>
          </cell>
        </row>
        <row r="1279">
          <cell r="C1279" t="str">
            <v>GS</v>
          </cell>
        </row>
        <row r="1280">
          <cell r="C1280" t="str">
            <v>GS3</v>
          </cell>
        </row>
        <row r="1281">
          <cell r="C1281" t="str">
            <v>GS3</v>
          </cell>
        </row>
        <row r="1282">
          <cell r="C1282" t="str">
            <v>RTS</v>
          </cell>
        </row>
        <row r="1283">
          <cell r="C1283" t="str">
            <v>RTS</v>
          </cell>
          <cell r="K1283">
            <v>128966898.62774912</v>
          </cell>
        </row>
        <row r="1284">
          <cell r="C1284" t="str">
            <v>PSP</v>
          </cell>
        </row>
        <row r="1285">
          <cell r="C1285" t="str">
            <v>PSP</v>
          </cell>
        </row>
        <row r="1286">
          <cell r="C1286" t="str">
            <v>PSS</v>
          </cell>
        </row>
        <row r="1287">
          <cell r="C1287" t="str">
            <v>PSS</v>
          </cell>
        </row>
        <row r="1288">
          <cell r="C1288" t="str">
            <v>PSP</v>
          </cell>
        </row>
        <row r="1289">
          <cell r="C1289" t="str">
            <v>PSP</v>
          </cell>
        </row>
        <row r="1290">
          <cell r="C1290" t="str">
            <v>PSS</v>
          </cell>
        </row>
        <row r="1291">
          <cell r="C1291" t="str">
            <v>PSS</v>
          </cell>
        </row>
        <row r="1292">
          <cell r="C1292" t="str">
            <v>TODP</v>
          </cell>
        </row>
        <row r="1293">
          <cell r="C1293" t="str">
            <v>TODP</v>
          </cell>
        </row>
        <row r="1294">
          <cell r="C1294" t="str">
            <v>TODS</v>
          </cell>
        </row>
        <row r="1295">
          <cell r="C1295" t="str">
            <v>TODS</v>
          </cell>
        </row>
        <row r="1296">
          <cell r="C1296" t="str">
            <v>GS3</v>
          </cell>
        </row>
        <row r="1297">
          <cell r="C1297" t="str">
            <v>GS3</v>
          </cell>
        </row>
        <row r="1298">
          <cell r="C1298" t="str">
            <v>FLS</v>
          </cell>
          <cell r="K1298">
            <v>45730937.483929999</v>
          </cell>
        </row>
        <row r="1299">
          <cell r="C1299" t="str">
            <v>FLS</v>
          </cell>
        </row>
        <row r="1305">
          <cell r="C1305" t="str">
            <v>RS</v>
          </cell>
        </row>
        <row r="1306">
          <cell r="C1306" t="str">
            <v>RS</v>
          </cell>
          <cell r="K1306">
            <v>456877357.94351453</v>
          </cell>
        </row>
        <row r="1307">
          <cell r="C1307" t="str">
            <v>RS</v>
          </cell>
        </row>
        <row r="1308">
          <cell r="C1308" t="str">
            <v>RS</v>
          </cell>
        </row>
        <row r="1309">
          <cell r="C1309" t="str">
            <v>RTOD-E</v>
          </cell>
          <cell r="K1309">
            <v>24684.149398597205</v>
          </cell>
        </row>
        <row r="1310">
          <cell r="C1310" t="str">
            <v>RTOD-D</v>
          </cell>
        </row>
        <row r="1311">
          <cell r="C1311" t="str">
            <v>RS</v>
          </cell>
        </row>
        <row r="1312">
          <cell r="C1312" t="str">
            <v>RS</v>
          </cell>
        </row>
        <row r="1313">
          <cell r="C1313" t="str">
            <v>RS</v>
          </cell>
        </row>
        <row r="1314">
          <cell r="C1314" t="str">
            <v>RS</v>
          </cell>
        </row>
        <row r="1315">
          <cell r="C1315" t="str">
            <v>RTS</v>
          </cell>
        </row>
        <row r="1316">
          <cell r="C1316" t="str">
            <v>PSP</v>
          </cell>
          <cell r="K1316">
            <v>14282028.066227578</v>
          </cell>
        </row>
        <row r="1317">
          <cell r="C1317" t="str">
            <v>PSS</v>
          </cell>
        </row>
        <row r="1318">
          <cell r="C1318" t="str">
            <v>TODP</v>
          </cell>
        </row>
        <row r="1319">
          <cell r="C1319" t="str">
            <v>PSP</v>
          </cell>
        </row>
        <row r="1320">
          <cell r="C1320" t="str">
            <v>PSS</v>
          </cell>
        </row>
        <row r="1321">
          <cell r="C1321" t="str">
            <v>TODP</v>
          </cell>
        </row>
        <row r="1322">
          <cell r="C1322" t="str">
            <v>TODS</v>
          </cell>
          <cell r="K1322">
            <v>142849344.65883482</v>
          </cell>
        </row>
        <row r="1323">
          <cell r="C1323" t="str">
            <v>TOD</v>
          </cell>
        </row>
        <row r="1324">
          <cell r="C1324" t="str">
            <v>MPT</v>
          </cell>
        </row>
        <row r="1325">
          <cell r="C1325" t="str">
            <v>MPP</v>
          </cell>
        </row>
        <row r="1326">
          <cell r="C1326" t="str">
            <v>LTOD</v>
          </cell>
        </row>
        <row r="1327">
          <cell r="C1327" t="str">
            <v>LTOD</v>
          </cell>
        </row>
        <row r="1328">
          <cell r="C1328" t="str">
            <v>MPP PF</v>
          </cell>
        </row>
        <row r="1329">
          <cell r="C1329" t="str">
            <v>MPT PF</v>
          </cell>
        </row>
        <row r="1330">
          <cell r="C1330" t="str">
            <v>LEV</v>
          </cell>
        </row>
        <row r="1331">
          <cell r="C1331" t="str">
            <v>GS</v>
          </cell>
        </row>
        <row r="1332">
          <cell r="C1332" t="str">
            <v>GS</v>
          </cell>
        </row>
        <row r="1333">
          <cell r="C1333" t="str">
            <v>GS3</v>
          </cell>
        </row>
        <row r="1334">
          <cell r="C1334" t="str">
            <v>GS3</v>
          </cell>
        </row>
        <row r="1335">
          <cell r="C1335" t="str">
            <v>LEV</v>
          </cell>
        </row>
        <row r="1336">
          <cell r="C1336" t="str">
            <v>CSR</v>
          </cell>
        </row>
        <row r="1337">
          <cell r="C1337" t="str">
            <v>CSR</v>
          </cell>
        </row>
        <row r="1338">
          <cell r="C1338" t="str">
            <v>CSR</v>
          </cell>
        </row>
        <row r="1339">
          <cell r="C1339" t="str">
            <v>CSR</v>
          </cell>
        </row>
        <row r="1340">
          <cell r="C1340" t="str">
            <v>CSR</v>
          </cell>
        </row>
        <row r="1341">
          <cell r="C1341" t="str">
            <v>CSR</v>
          </cell>
        </row>
        <row r="1342">
          <cell r="C1342" t="str">
            <v>CSR</v>
          </cell>
        </row>
        <row r="1343">
          <cell r="C1343" t="str">
            <v>CSR</v>
          </cell>
        </row>
        <row r="1344">
          <cell r="C1344" t="str">
            <v>LEV</v>
          </cell>
        </row>
        <row r="1345">
          <cell r="C1345" t="str">
            <v>LEV</v>
          </cell>
        </row>
        <row r="1346">
          <cell r="C1346" t="str">
            <v>GS</v>
          </cell>
        </row>
        <row r="1347">
          <cell r="C1347" t="str">
            <v>PSP</v>
          </cell>
        </row>
        <row r="1348">
          <cell r="C1348" t="str">
            <v>PSS</v>
          </cell>
        </row>
        <row r="1349">
          <cell r="C1349" t="str">
            <v>PSS</v>
          </cell>
        </row>
        <row r="1350">
          <cell r="C1350" t="str">
            <v>PSP</v>
          </cell>
        </row>
        <row r="1351">
          <cell r="C1351" t="str">
            <v>PSP</v>
          </cell>
        </row>
        <row r="1352">
          <cell r="C1352" t="str">
            <v>GS</v>
          </cell>
        </row>
        <row r="1353">
          <cell r="C1353" t="str">
            <v>RS</v>
          </cell>
        </row>
        <row r="1354">
          <cell r="C1354" t="str">
            <v>RS</v>
          </cell>
        </row>
        <row r="1355">
          <cell r="C1355" t="str">
            <v>GS</v>
          </cell>
          <cell r="K1355">
            <v>79580535.01830551</v>
          </cell>
        </row>
        <row r="1356">
          <cell r="C1356" t="str">
            <v>GS</v>
          </cell>
        </row>
        <row r="1357">
          <cell r="C1357" t="str">
            <v>GS3</v>
          </cell>
          <cell r="K1357">
            <v>86182211.971874446</v>
          </cell>
        </row>
        <row r="1358">
          <cell r="C1358" t="str">
            <v>AES</v>
          </cell>
          <cell r="K1358">
            <v>677000</v>
          </cell>
        </row>
        <row r="1359">
          <cell r="C1359" t="str">
            <v>AES</v>
          </cell>
        </row>
        <row r="1360">
          <cell r="C1360" t="str">
            <v>AES3</v>
          </cell>
          <cell r="K1360">
            <v>13749000</v>
          </cell>
        </row>
        <row r="1361">
          <cell r="C1361" t="str">
            <v>AES3</v>
          </cell>
        </row>
        <row r="1362">
          <cell r="C1362" t="str">
            <v>AES3</v>
          </cell>
        </row>
        <row r="1363">
          <cell r="C1363" t="str">
            <v>AES3</v>
          </cell>
        </row>
        <row r="1364">
          <cell r="C1364" t="str">
            <v>AES3</v>
          </cell>
        </row>
        <row r="1365">
          <cell r="C1365" t="str">
            <v>AES</v>
          </cell>
        </row>
        <row r="1366">
          <cell r="C1366" t="str">
            <v>LE</v>
          </cell>
          <cell r="K1366">
            <v>52416.58819487811</v>
          </cell>
        </row>
        <row r="1367">
          <cell r="C1367" t="str">
            <v>LE</v>
          </cell>
        </row>
        <row r="1368">
          <cell r="C1368" t="str">
            <v>LE</v>
          </cell>
        </row>
        <row r="1369">
          <cell r="C1369" t="str">
            <v>TE</v>
          </cell>
          <cell r="K1369">
            <v>164746.68685094907</v>
          </cell>
        </row>
        <row r="1370">
          <cell r="C1370" t="str">
            <v>TE</v>
          </cell>
        </row>
        <row r="1371">
          <cell r="C1371" t="str">
            <v>TE</v>
          </cell>
        </row>
        <row r="1372">
          <cell r="C1372" t="str">
            <v>RTS</v>
          </cell>
        </row>
        <row r="1373">
          <cell r="C1373" t="str">
            <v>PSP</v>
          </cell>
        </row>
        <row r="1374">
          <cell r="C1374" t="str">
            <v>PSS</v>
          </cell>
          <cell r="K1374">
            <v>184186312.3441284</v>
          </cell>
        </row>
        <row r="1375">
          <cell r="C1375" t="str">
            <v>PSP</v>
          </cell>
        </row>
        <row r="1376">
          <cell r="C1376" t="str">
            <v>PSS</v>
          </cell>
        </row>
        <row r="1377">
          <cell r="C1377" t="str">
            <v>TODP</v>
          </cell>
          <cell r="K1377">
            <v>338786007.96074069</v>
          </cell>
        </row>
        <row r="1378">
          <cell r="C1378" t="str">
            <v>TODS</v>
          </cell>
        </row>
        <row r="1379">
          <cell r="C1379" t="str">
            <v>SQF</v>
          </cell>
        </row>
        <row r="1380">
          <cell r="C1380" t="str">
            <v>SQF</v>
          </cell>
        </row>
        <row r="1381">
          <cell r="C1381" t="str">
            <v>LQF</v>
          </cell>
        </row>
        <row r="1382">
          <cell r="C1382" t="str">
            <v>GS</v>
          </cell>
        </row>
        <row r="1383">
          <cell r="C1383" t="str">
            <v>GS3</v>
          </cell>
        </row>
        <row r="1384">
          <cell r="C1384" t="str">
            <v>RS</v>
          </cell>
        </row>
        <row r="1385">
          <cell r="C1385" t="str">
            <v>RS</v>
          </cell>
        </row>
        <row r="1386">
          <cell r="C1386" t="str">
            <v>CSR</v>
          </cell>
        </row>
        <row r="1387">
          <cell r="C1387" t="str">
            <v>CSR</v>
          </cell>
        </row>
        <row r="1388">
          <cell r="C1388" t="str">
            <v>CSR</v>
          </cell>
        </row>
        <row r="1389">
          <cell r="C1389" t="str">
            <v>CSR</v>
          </cell>
        </row>
        <row r="1390">
          <cell r="C1390" t="str">
            <v>CSR</v>
          </cell>
        </row>
        <row r="1391">
          <cell r="C1391" t="str">
            <v>GS</v>
          </cell>
        </row>
        <row r="1392">
          <cell r="C1392" t="str">
            <v>GS</v>
          </cell>
        </row>
        <row r="1393">
          <cell r="C1393" t="str">
            <v>GS</v>
          </cell>
        </row>
        <row r="1394">
          <cell r="C1394" t="str">
            <v>GS</v>
          </cell>
        </row>
        <row r="1395">
          <cell r="C1395" t="str">
            <v>GS</v>
          </cell>
        </row>
        <row r="1396">
          <cell r="C1396" t="str">
            <v>GS</v>
          </cell>
        </row>
        <row r="1397">
          <cell r="C1397" t="str">
            <v>GS</v>
          </cell>
        </row>
        <row r="1398">
          <cell r="C1398" t="str">
            <v>GS</v>
          </cell>
        </row>
        <row r="1399">
          <cell r="C1399" t="str">
            <v>GS</v>
          </cell>
        </row>
        <row r="1400">
          <cell r="C1400" t="str">
            <v>GS</v>
          </cell>
        </row>
        <row r="1401">
          <cell r="C1401" t="str">
            <v>GS</v>
          </cell>
        </row>
        <row r="1402">
          <cell r="C1402" t="str">
            <v>GS3</v>
          </cell>
        </row>
        <row r="1403">
          <cell r="C1403" t="str">
            <v>GS3</v>
          </cell>
        </row>
        <row r="1404">
          <cell r="C1404" t="str">
            <v>RTS</v>
          </cell>
        </row>
        <row r="1405">
          <cell r="C1405" t="str">
            <v>RTS</v>
          </cell>
          <cell r="K1405">
            <v>128141620.01965322</v>
          </cell>
        </row>
        <row r="1406">
          <cell r="C1406" t="str">
            <v>PSP</v>
          </cell>
        </row>
        <row r="1407">
          <cell r="C1407" t="str">
            <v>PSP</v>
          </cell>
        </row>
        <row r="1408">
          <cell r="C1408" t="str">
            <v>PSS</v>
          </cell>
        </row>
        <row r="1409">
          <cell r="C1409" t="str">
            <v>PSS</v>
          </cell>
        </row>
        <row r="1410">
          <cell r="C1410" t="str">
            <v>PSP</v>
          </cell>
        </row>
        <row r="1411">
          <cell r="C1411" t="str">
            <v>PSP</v>
          </cell>
        </row>
        <row r="1412">
          <cell r="C1412" t="str">
            <v>PSS</v>
          </cell>
        </row>
        <row r="1413">
          <cell r="C1413" t="str">
            <v>PSS</v>
          </cell>
        </row>
        <row r="1414">
          <cell r="C1414" t="str">
            <v>TODP</v>
          </cell>
        </row>
        <row r="1415">
          <cell r="C1415" t="str">
            <v>TODP</v>
          </cell>
        </row>
        <row r="1416">
          <cell r="C1416" t="str">
            <v>TODS</v>
          </cell>
        </row>
        <row r="1417">
          <cell r="C1417" t="str">
            <v>TODS</v>
          </cell>
        </row>
        <row r="1418">
          <cell r="C1418" t="str">
            <v>GS3</v>
          </cell>
        </row>
        <row r="1419">
          <cell r="C1419" t="str">
            <v>GS3</v>
          </cell>
        </row>
        <row r="1420">
          <cell r="C1420" t="str">
            <v>FLS</v>
          </cell>
          <cell r="K1420">
            <v>41843538.999491803</v>
          </cell>
        </row>
        <row r="1421">
          <cell r="C1421" t="str">
            <v>FLS</v>
          </cell>
        </row>
        <row r="1427">
          <cell r="C1427" t="str">
            <v>RS</v>
          </cell>
        </row>
        <row r="1428">
          <cell r="C1428" t="str">
            <v>RS</v>
          </cell>
          <cell r="K1428">
            <v>643584709.73703372</v>
          </cell>
        </row>
        <row r="1429">
          <cell r="C1429" t="str">
            <v>RS</v>
          </cell>
        </row>
        <row r="1430">
          <cell r="C1430" t="str">
            <v>RS</v>
          </cell>
        </row>
        <row r="1431">
          <cell r="C1431" t="str">
            <v>RTOD-E</v>
          </cell>
          <cell r="K1431">
            <v>35559.366300397873</v>
          </cell>
        </row>
        <row r="1432">
          <cell r="C1432" t="str">
            <v>RTOD-D</v>
          </cell>
        </row>
        <row r="1433">
          <cell r="C1433" t="str">
            <v>RS</v>
          </cell>
        </row>
        <row r="1434">
          <cell r="C1434" t="str">
            <v>RS</v>
          </cell>
        </row>
        <row r="1435">
          <cell r="C1435" t="str">
            <v>RS</v>
          </cell>
        </row>
        <row r="1436">
          <cell r="C1436" t="str">
            <v>RS</v>
          </cell>
        </row>
        <row r="1437">
          <cell r="C1437" t="str">
            <v>RTS</v>
          </cell>
        </row>
        <row r="1438">
          <cell r="C1438" t="str">
            <v>PSP</v>
          </cell>
          <cell r="K1438">
            <v>13970557.029308898</v>
          </cell>
        </row>
        <row r="1439">
          <cell r="C1439" t="str">
            <v>PSS</v>
          </cell>
        </row>
        <row r="1440">
          <cell r="C1440" t="str">
            <v>TODP</v>
          </cell>
        </row>
        <row r="1441">
          <cell r="C1441" t="str">
            <v>PSP</v>
          </cell>
        </row>
        <row r="1442">
          <cell r="C1442" t="str">
            <v>PSS</v>
          </cell>
        </row>
        <row r="1443">
          <cell r="C1443" t="str">
            <v>TODP</v>
          </cell>
        </row>
        <row r="1444">
          <cell r="C1444" t="str">
            <v>TODS</v>
          </cell>
          <cell r="K1444">
            <v>141890406.98313552</v>
          </cell>
        </row>
        <row r="1445">
          <cell r="C1445" t="str">
            <v>TOD</v>
          </cell>
        </row>
        <row r="1446">
          <cell r="C1446" t="str">
            <v>MPT</v>
          </cell>
        </row>
        <row r="1447">
          <cell r="C1447" t="str">
            <v>MPP</v>
          </cell>
        </row>
        <row r="1448">
          <cell r="C1448" t="str">
            <v>LTOD</v>
          </cell>
        </row>
        <row r="1449">
          <cell r="C1449" t="str">
            <v>LTOD</v>
          </cell>
        </row>
        <row r="1450">
          <cell r="C1450" t="str">
            <v>MPP PF</v>
          </cell>
        </row>
        <row r="1451">
          <cell r="C1451" t="str">
            <v>MPT PF</v>
          </cell>
        </row>
        <row r="1452">
          <cell r="C1452" t="str">
            <v>LEV</v>
          </cell>
        </row>
        <row r="1453">
          <cell r="C1453" t="str">
            <v>GS</v>
          </cell>
        </row>
        <row r="1454">
          <cell r="C1454" t="str">
            <v>GS</v>
          </cell>
        </row>
        <row r="1455">
          <cell r="C1455" t="str">
            <v>GS3</v>
          </cell>
        </row>
        <row r="1456">
          <cell r="C1456" t="str">
            <v>GS3</v>
          </cell>
        </row>
        <row r="1457">
          <cell r="C1457" t="str">
            <v>LEV</v>
          </cell>
        </row>
        <row r="1458">
          <cell r="C1458" t="str">
            <v>CSR</v>
          </cell>
        </row>
        <row r="1459">
          <cell r="C1459" t="str">
            <v>CSR</v>
          </cell>
        </row>
        <row r="1460">
          <cell r="C1460" t="str">
            <v>CSR</v>
          </cell>
        </row>
        <row r="1461">
          <cell r="C1461" t="str">
            <v>CSR</v>
          </cell>
        </row>
        <row r="1462">
          <cell r="C1462" t="str">
            <v>CSR</v>
          </cell>
        </row>
        <row r="1463">
          <cell r="C1463" t="str">
            <v>CSR</v>
          </cell>
        </row>
        <row r="1464">
          <cell r="C1464" t="str">
            <v>CSR</v>
          </cell>
        </row>
        <row r="1465">
          <cell r="C1465" t="str">
            <v>CSR</v>
          </cell>
        </row>
        <row r="1466">
          <cell r="C1466" t="str">
            <v>LEV</v>
          </cell>
        </row>
        <row r="1467">
          <cell r="C1467" t="str">
            <v>LEV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68C0-0FED-45C9-9E59-2283EDD3BD67}">
  <sheetPr>
    <pageSetUpPr fitToPage="1"/>
  </sheetPr>
  <dimension ref="A2:J45"/>
  <sheetViews>
    <sheetView tabSelected="1" view="pageLayout" zoomScaleNormal="85" workbookViewId="0">
      <selection activeCell="A10" sqref="A10"/>
    </sheetView>
  </sheetViews>
  <sheetFormatPr defaultRowHeight="15.75" x14ac:dyDescent="0.25"/>
  <cols>
    <col min="1" max="1" width="51.140625" style="155" customWidth="1"/>
    <col min="2" max="7" width="20.140625" style="155" customWidth="1"/>
    <col min="8" max="8" width="16.140625" style="155" customWidth="1"/>
    <col min="9" max="9" width="5.140625" style="155" customWidth="1"/>
    <col min="10" max="10" width="16.140625" style="155" customWidth="1"/>
    <col min="11" max="14" width="10.42578125" style="155" bestFit="1" customWidth="1"/>
    <col min="15" max="15" width="4.5703125" style="155" customWidth="1"/>
    <col min="16" max="16" width="11" style="155" customWidth="1"/>
    <col min="17" max="16384" width="9.140625" style="155"/>
  </cols>
  <sheetData>
    <row r="2" spans="1:8" ht="20.25" x14ac:dyDescent="0.3">
      <c r="A2" s="203" t="s">
        <v>162</v>
      </c>
      <c r="B2" s="203"/>
      <c r="C2" s="203"/>
      <c r="D2" s="203"/>
      <c r="E2" s="203"/>
      <c r="F2" s="203"/>
      <c r="G2" s="203"/>
      <c r="H2" s="203"/>
    </row>
    <row r="3" spans="1:8" ht="20.25" x14ac:dyDescent="0.3">
      <c r="A3" s="203" t="s">
        <v>163</v>
      </c>
      <c r="B3" s="203"/>
      <c r="C3" s="203"/>
      <c r="D3" s="203"/>
      <c r="E3" s="203"/>
      <c r="F3" s="203"/>
      <c r="G3" s="203"/>
      <c r="H3" s="203"/>
    </row>
    <row r="4" spans="1:8" ht="16.5" thickBot="1" x14ac:dyDescent="0.3"/>
    <row r="5" spans="1:8" ht="16.5" thickBot="1" x14ac:dyDescent="0.3">
      <c r="A5" s="156"/>
      <c r="B5" s="157" t="s">
        <v>170</v>
      </c>
      <c r="C5" s="158"/>
      <c r="D5" s="158"/>
      <c r="E5" s="159" t="s">
        <v>169</v>
      </c>
      <c r="F5" s="160"/>
      <c r="G5" s="161"/>
    </row>
    <row r="6" spans="1:8" s="168" customFormat="1" ht="63.75" customHeight="1" x14ac:dyDescent="0.25">
      <c r="A6" s="162"/>
      <c r="B6" s="163" t="s">
        <v>132</v>
      </c>
      <c r="C6" s="164" t="s">
        <v>168</v>
      </c>
      <c r="D6" s="164" t="s">
        <v>133</v>
      </c>
      <c r="E6" s="205" t="s">
        <v>132</v>
      </c>
      <c r="F6" s="206" t="s">
        <v>168</v>
      </c>
      <c r="G6" s="207" t="s">
        <v>133</v>
      </c>
    </row>
    <row r="7" spans="1:8" s="168" customFormat="1" x14ac:dyDescent="0.25">
      <c r="A7" s="162"/>
      <c r="B7" s="163"/>
      <c r="C7" s="164"/>
      <c r="D7" s="164"/>
      <c r="E7" s="165"/>
      <c r="F7" s="208"/>
      <c r="G7" s="167"/>
    </row>
    <row r="8" spans="1:8" x14ac:dyDescent="0.25">
      <c r="A8" s="169" t="s">
        <v>22</v>
      </c>
      <c r="B8" s="170">
        <f>+'TODS Rates Agg Dem Ex.'!F17</f>
        <v>2.2999999999999998</v>
      </c>
      <c r="C8" s="171">
        <f>+B8*$C24</f>
        <v>9064.2999999999993</v>
      </c>
      <c r="D8" s="172"/>
      <c r="E8" s="173">
        <f>+'TODS Rates Agg Dem Ex.'!K17</f>
        <v>3.76</v>
      </c>
      <c r="F8" s="174">
        <f>+E8*$C24</f>
        <v>14818.16</v>
      </c>
      <c r="G8" s="175"/>
    </row>
    <row r="9" spans="1:8" x14ac:dyDescent="0.25">
      <c r="A9" s="176" t="s">
        <v>122</v>
      </c>
      <c r="B9" s="170">
        <f>+'TODS Rates Agg Dem Ex.'!F18</f>
        <v>0.28939037990604927</v>
      </c>
      <c r="C9" s="171"/>
      <c r="D9" s="171">
        <f>+B9*$D24</f>
        <v>1072.7701383117246</v>
      </c>
      <c r="E9" s="173">
        <f>+'TODS Rates Agg Dem Ex.'!K18</f>
        <v>0.47309036019423706</v>
      </c>
      <c r="F9" s="174"/>
      <c r="G9" s="177">
        <f>+E9*$D24</f>
        <v>1753.7459652400369</v>
      </c>
    </row>
    <row r="10" spans="1:8" x14ac:dyDescent="0.25">
      <c r="A10" s="176" t="s">
        <v>167</v>
      </c>
      <c r="B10" s="170">
        <f>+'TODS Rates Agg Dem Ex.'!F19</f>
        <v>2.0106096200939505</v>
      </c>
      <c r="C10" s="171"/>
      <c r="D10" s="171">
        <f>+B10*$D24</f>
        <v>7453.3298616882748</v>
      </c>
      <c r="E10" s="173">
        <f>+'TODS Rates Agg Dem Ex.'!K19</f>
        <v>3.2869096398057627</v>
      </c>
      <c r="F10" s="174"/>
      <c r="G10" s="177">
        <f>+E10*$D24</f>
        <v>12184.574034759962</v>
      </c>
    </row>
    <row r="11" spans="1:8" x14ac:dyDescent="0.25">
      <c r="A11" s="169" t="s">
        <v>23</v>
      </c>
      <c r="B11" s="170">
        <f>+'TODS Rates Agg Dem Ex.'!F20</f>
        <v>7.63</v>
      </c>
      <c r="C11" s="171">
        <f>+B11*$C25</f>
        <v>32015.48</v>
      </c>
      <c r="D11" s="171"/>
      <c r="E11" s="173">
        <f>+'TODS Rates Agg Dem Ex.'!K20</f>
        <v>7.62</v>
      </c>
      <c r="F11" s="174">
        <f>+E11*$C25</f>
        <v>31973.52</v>
      </c>
      <c r="G11" s="177"/>
    </row>
    <row r="12" spans="1:8" x14ac:dyDescent="0.25">
      <c r="A12" s="176" t="s">
        <v>123</v>
      </c>
      <c r="B12" s="170">
        <f>+'TODS Rates Agg Dem Ex.'!F21</f>
        <v>0.96002112986224175</v>
      </c>
      <c r="C12" s="171"/>
      <c r="D12" s="171">
        <f>+B12*$D25</f>
        <v>3789.0682024774396</v>
      </c>
      <c r="E12" s="173">
        <f>+'TODS Rates Agg Dem Ex.'!K21</f>
        <v>0.95876291081917209</v>
      </c>
      <c r="F12" s="174"/>
      <c r="G12" s="177">
        <f>+E12*$D25</f>
        <v>3784.1021891059099</v>
      </c>
    </row>
    <row r="13" spans="1:8" x14ac:dyDescent="0.25">
      <c r="A13" s="176" t="s">
        <v>166</v>
      </c>
      <c r="B13" s="170">
        <f>+'TODS Rates Agg Dem Ex.'!F22</f>
        <v>6.6699788701377578</v>
      </c>
      <c r="C13" s="171"/>
      <c r="D13" s="171">
        <f>+B13*$D25</f>
        <v>26325.467285977265</v>
      </c>
      <c r="E13" s="173">
        <f>+'TODS Rates Agg Dem Ex.'!K22</f>
        <v>6.6612370891808279</v>
      </c>
      <c r="F13" s="174"/>
      <c r="G13" s="177">
        <f>+E13*$D25</f>
        <v>26290.964707620809</v>
      </c>
    </row>
    <row r="14" spans="1:8" x14ac:dyDescent="0.25">
      <c r="A14" s="169" t="s">
        <v>24</v>
      </c>
      <c r="B14" s="170">
        <f>+'TODS Rates Agg Dem Ex.'!F23</f>
        <v>9.89</v>
      </c>
      <c r="C14" s="171">
        <f>+B14*$C26</f>
        <v>43525.89</v>
      </c>
      <c r="D14" s="171"/>
      <c r="E14" s="173">
        <f>+'TODS Rates Agg Dem Ex.'!K23</f>
        <v>9.89</v>
      </c>
      <c r="F14" s="174">
        <f>+E14*$C26</f>
        <v>43525.89</v>
      </c>
      <c r="G14" s="177"/>
    </row>
    <row r="15" spans="1:8" x14ac:dyDescent="0.25">
      <c r="A15" s="176" t="s">
        <v>124</v>
      </c>
      <c r="B15" s="170">
        <f>+'TODS Rates Agg Dem Ex.'!F24</f>
        <v>1.2443786335960121</v>
      </c>
      <c r="C15" s="171"/>
      <c r="D15" s="171">
        <f>+B15*$D26</f>
        <v>5151.3382208709909</v>
      </c>
      <c r="E15" s="173">
        <f>+'TODS Rates Agg Dem Ex.'!K24</f>
        <v>1.2443786335960121</v>
      </c>
      <c r="F15" s="174"/>
      <c r="G15" s="177">
        <f>+E15*$D26</f>
        <v>5151.3382208709909</v>
      </c>
    </row>
    <row r="16" spans="1:8" ht="16.5" thickBot="1" x14ac:dyDescent="0.3">
      <c r="A16" s="176" t="s">
        <v>165</v>
      </c>
      <c r="B16" s="170">
        <f>+'TODS Rates Agg Dem Ex.'!F25</f>
        <v>8.6456213664039883</v>
      </c>
      <c r="C16" s="171"/>
      <c r="D16" s="171">
        <f>+B16*$D26</f>
        <v>35790.167546700693</v>
      </c>
      <c r="E16" s="178">
        <f>+'TODS Rates Agg Dem Ex.'!K25</f>
        <v>8.6456213664039883</v>
      </c>
      <c r="F16" s="179"/>
      <c r="G16" s="180">
        <f>+E16*$D26</f>
        <v>35790.167546700693</v>
      </c>
    </row>
    <row r="17" spans="1:10" x14ac:dyDescent="0.25">
      <c r="A17" s="181" t="s">
        <v>134</v>
      </c>
      <c r="B17" s="182"/>
      <c r="C17" s="183">
        <f>+SUM(C8:C16)</f>
        <v>84605.67</v>
      </c>
      <c r="D17" s="184">
        <f>+SUM(D8:D16)</f>
        <v>79582.141256026385</v>
      </c>
      <c r="E17" s="185"/>
      <c r="F17" s="186">
        <f>+SUM(F8:F16)</f>
        <v>90317.57</v>
      </c>
      <c r="G17" s="187">
        <f>+SUM(G8:G16)</f>
        <v>84954.892664298401</v>
      </c>
    </row>
    <row r="18" spans="1:10" x14ac:dyDescent="0.25">
      <c r="A18" s="188" t="s">
        <v>135</v>
      </c>
      <c r="B18" s="189"/>
      <c r="D18" s="190">
        <f>+D17-C17</f>
        <v>-5023.528743973613</v>
      </c>
      <c r="G18" s="190">
        <f>+G17-F17</f>
        <v>-5362.6773357016064</v>
      </c>
    </row>
    <row r="19" spans="1:10" ht="16.5" thickBot="1" x14ac:dyDescent="0.3">
      <c r="A19" s="191" t="s">
        <v>136</v>
      </c>
      <c r="B19" s="192"/>
      <c r="C19" s="193"/>
      <c r="D19" s="194">
        <f>+D18*12</f>
        <v>-60282.344927683356</v>
      </c>
      <c r="E19" s="179"/>
      <c r="F19" s="179"/>
      <c r="G19" s="194">
        <f>+G18*12</f>
        <v>-64352.128028419276</v>
      </c>
    </row>
    <row r="20" spans="1:10" x14ac:dyDescent="0.25">
      <c r="A20" s="195"/>
      <c r="D20" s="174"/>
      <c r="E20" s="174"/>
      <c r="F20" s="174"/>
      <c r="G20" s="174"/>
    </row>
    <row r="21" spans="1:10" x14ac:dyDescent="0.25">
      <c r="D21" s="196"/>
      <c r="E21" s="196"/>
      <c r="F21" s="196"/>
    </row>
    <row r="22" spans="1:10" ht="49.5" customHeight="1" x14ac:dyDescent="0.25">
      <c r="A22" s="197" t="s">
        <v>137</v>
      </c>
      <c r="B22" s="197"/>
      <c r="C22" s="166" t="s">
        <v>138</v>
      </c>
      <c r="D22" s="166" t="s">
        <v>139</v>
      </c>
    </row>
    <row r="23" spans="1:10" x14ac:dyDescent="0.25">
      <c r="C23" s="168"/>
    </row>
    <row r="24" spans="1:10" x14ac:dyDescent="0.25">
      <c r="A24" s="155" t="s">
        <v>140</v>
      </c>
      <c r="C24" s="198">
        <f>+J38</f>
        <v>3941</v>
      </c>
      <c r="D24" s="198">
        <f>MAX(B37:H37)</f>
        <v>3707</v>
      </c>
    </row>
    <row r="25" spans="1:10" x14ac:dyDescent="0.25">
      <c r="A25" s="155" t="s">
        <v>141</v>
      </c>
      <c r="C25" s="198">
        <v>4196</v>
      </c>
      <c r="D25" s="198">
        <f>+$D$24/$C$24*C25</f>
        <v>3946.8591727987819</v>
      </c>
    </row>
    <row r="26" spans="1:10" x14ac:dyDescent="0.25">
      <c r="A26" s="155" t="s">
        <v>142</v>
      </c>
      <c r="C26" s="198">
        <v>4401</v>
      </c>
      <c r="D26" s="198">
        <f>+$D$24/$C$24*C26</f>
        <v>4139.6871352448616</v>
      </c>
    </row>
    <row r="27" spans="1:10" x14ac:dyDescent="0.25">
      <c r="D27" s="168"/>
    </row>
    <row r="28" spans="1:10" x14ac:dyDescent="0.25">
      <c r="A28" s="197" t="s">
        <v>143</v>
      </c>
    </row>
    <row r="29" spans="1:10" x14ac:dyDescent="0.25">
      <c r="B29" s="199" t="s">
        <v>144</v>
      </c>
      <c r="C29" s="199" t="s">
        <v>145</v>
      </c>
      <c r="D29" s="199" t="s">
        <v>146</v>
      </c>
      <c r="E29" s="199" t="s">
        <v>147</v>
      </c>
      <c r="F29" s="199" t="s">
        <v>148</v>
      </c>
      <c r="G29" s="199" t="s">
        <v>149</v>
      </c>
      <c r="H29" s="199" t="s">
        <v>150</v>
      </c>
      <c r="I29" s="197"/>
      <c r="J29" s="200" t="s">
        <v>151</v>
      </c>
    </row>
    <row r="30" spans="1:10" x14ac:dyDescent="0.25">
      <c r="A30" s="155" t="s">
        <v>152</v>
      </c>
      <c r="B30" s="201">
        <v>501</v>
      </c>
      <c r="C30" s="201">
        <v>530</v>
      </c>
      <c r="D30" s="201">
        <v>432</v>
      </c>
      <c r="E30" s="201">
        <v>437</v>
      </c>
      <c r="F30" s="201">
        <v>553</v>
      </c>
      <c r="G30" s="201">
        <v>582</v>
      </c>
      <c r="H30" s="201">
        <v>557</v>
      </c>
      <c r="I30" s="201"/>
      <c r="J30" s="201">
        <f>MAX(B30:H30)</f>
        <v>582</v>
      </c>
    </row>
    <row r="31" spans="1:10" x14ac:dyDescent="0.25">
      <c r="A31" s="155" t="s">
        <v>153</v>
      </c>
      <c r="B31" s="201">
        <v>414</v>
      </c>
      <c r="C31" s="201">
        <v>570</v>
      </c>
      <c r="D31" s="201">
        <v>423</v>
      </c>
      <c r="E31" s="201">
        <v>431</v>
      </c>
      <c r="F31" s="201">
        <v>520</v>
      </c>
      <c r="G31" s="201">
        <v>413</v>
      </c>
      <c r="H31" s="201">
        <v>509</v>
      </c>
      <c r="I31" s="201"/>
      <c r="J31" s="201">
        <f t="shared" ref="J31:J36" si="0">MAX(B31:H31)</f>
        <v>570</v>
      </c>
    </row>
    <row r="32" spans="1:10" x14ac:dyDescent="0.25">
      <c r="A32" s="155" t="s">
        <v>154</v>
      </c>
      <c r="B32" s="201">
        <v>553</v>
      </c>
      <c r="C32" s="201">
        <v>419</v>
      </c>
      <c r="D32" s="201">
        <v>472</v>
      </c>
      <c r="E32" s="201">
        <v>564</v>
      </c>
      <c r="F32" s="201">
        <v>539</v>
      </c>
      <c r="G32" s="201">
        <v>412</v>
      </c>
      <c r="H32" s="201">
        <v>527</v>
      </c>
      <c r="I32" s="201"/>
      <c r="J32" s="201">
        <f t="shared" si="0"/>
        <v>564</v>
      </c>
    </row>
    <row r="33" spans="1:10" x14ac:dyDescent="0.25">
      <c r="A33" s="155" t="s">
        <v>155</v>
      </c>
      <c r="B33" s="201">
        <v>567</v>
      </c>
      <c r="C33" s="201">
        <v>416</v>
      </c>
      <c r="D33" s="201">
        <v>568</v>
      </c>
      <c r="E33" s="201">
        <v>410</v>
      </c>
      <c r="F33" s="201">
        <v>509</v>
      </c>
      <c r="G33" s="201">
        <v>498</v>
      </c>
      <c r="H33" s="201">
        <v>557</v>
      </c>
      <c r="I33" s="201"/>
      <c r="J33" s="201">
        <f t="shared" si="0"/>
        <v>568</v>
      </c>
    </row>
    <row r="34" spans="1:10" x14ac:dyDescent="0.25">
      <c r="A34" s="155" t="s">
        <v>156</v>
      </c>
      <c r="B34" s="201">
        <v>508</v>
      </c>
      <c r="C34" s="201">
        <v>403</v>
      </c>
      <c r="D34" s="201">
        <v>587</v>
      </c>
      <c r="E34" s="201">
        <v>552</v>
      </c>
      <c r="F34" s="201">
        <v>516</v>
      </c>
      <c r="G34" s="201">
        <v>408</v>
      </c>
      <c r="H34" s="201">
        <v>558</v>
      </c>
      <c r="I34" s="201"/>
      <c r="J34" s="201">
        <f t="shared" si="0"/>
        <v>587</v>
      </c>
    </row>
    <row r="35" spans="1:10" x14ac:dyDescent="0.25">
      <c r="A35" s="155" t="s">
        <v>157</v>
      </c>
      <c r="B35" s="201">
        <v>488</v>
      </c>
      <c r="C35" s="201">
        <v>547</v>
      </c>
      <c r="D35" s="201">
        <v>424</v>
      </c>
      <c r="E35" s="201">
        <v>477</v>
      </c>
      <c r="F35" s="201">
        <v>556</v>
      </c>
      <c r="G35" s="201">
        <v>446</v>
      </c>
      <c r="H35" s="201">
        <v>433</v>
      </c>
      <c r="I35" s="201"/>
      <c r="J35" s="201">
        <f t="shared" si="0"/>
        <v>556</v>
      </c>
    </row>
    <row r="36" spans="1:10" ht="16.5" thickBot="1" x14ac:dyDescent="0.3">
      <c r="A36" s="155" t="s">
        <v>158</v>
      </c>
      <c r="B36" s="201">
        <v>478</v>
      </c>
      <c r="C36" s="201">
        <v>500</v>
      </c>
      <c r="D36" s="201">
        <v>499</v>
      </c>
      <c r="E36" s="201">
        <v>430</v>
      </c>
      <c r="F36" s="201">
        <v>514</v>
      </c>
      <c r="G36" s="201">
        <v>476</v>
      </c>
      <c r="H36" s="201">
        <v>430</v>
      </c>
      <c r="I36" s="201"/>
      <c r="J36" s="201">
        <f t="shared" si="0"/>
        <v>514</v>
      </c>
    </row>
    <row r="37" spans="1:10" ht="16.5" thickBot="1" x14ac:dyDescent="0.3">
      <c r="A37" s="197" t="s">
        <v>159</v>
      </c>
      <c r="B37" s="201">
        <f>+SUM(B30:B36)</f>
        <v>3509</v>
      </c>
      <c r="C37" s="201">
        <f t="shared" ref="C37:H37" si="1">+SUM(C30:C36)</f>
        <v>3385</v>
      </c>
      <c r="D37" s="201">
        <f t="shared" si="1"/>
        <v>3405</v>
      </c>
      <c r="E37" s="201">
        <f t="shared" si="1"/>
        <v>3301</v>
      </c>
      <c r="F37" s="202">
        <f t="shared" si="1"/>
        <v>3707</v>
      </c>
      <c r="G37" s="201">
        <f t="shared" si="1"/>
        <v>3235</v>
      </c>
      <c r="H37" s="201">
        <f t="shared" si="1"/>
        <v>3571</v>
      </c>
      <c r="I37" s="201"/>
      <c r="J37" s="201"/>
    </row>
    <row r="38" spans="1:10" ht="16.5" thickBot="1" x14ac:dyDescent="0.3">
      <c r="A38" s="197" t="s">
        <v>160</v>
      </c>
      <c r="J38" s="202">
        <f>+SUM(J30:J36)</f>
        <v>3941</v>
      </c>
    </row>
    <row r="41" spans="1:10" x14ac:dyDescent="0.25">
      <c r="A41" s="197" t="s">
        <v>161</v>
      </c>
    </row>
    <row r="42" spans="1:10" x14ac:dyDescent="0.25">
      <c r="B42" s="199" t="s">
        <v>144</v>
      </c>
      <c r="C42" s="199" t="s">
        <v>145</v>
      </c>
      <c r="D42" s="199" t="s">
        <v>146</v>
      </c>
      <c r="E42" s="199" t="s">
        <v>147</v>
      </c>
      <c r="F42" s="199" t="s">
        <v>148</v>
      </c>
      <c r="G42" s="199" t="s">
        <v>149</v>
      </c>
      <c r="H42" s="199" t="s">
        <v>150</v>
      </c>
      <c r="I42" s="197"/>
      <c r="J42" s="200" t="s">
        <v>151</v>
      </c>
    </row>
    <row r="43" spans="1:10" ht="16.5" thickBot="1" x14ac:dyDescent="0.3">
      <c r="A43" s="155" t="s">
        <v>152</v>
      </c>
      <c r="B43" s="201">
        <f>+B37</f>
        <v>3509</v>
      </c>
      <c r="C43" s="201">
        <f t="shared" ref="C43:H43" si="2">+C37</f>
        <v>3385</v>
      </c>
      <c r="D43" s="201">
        <f t="shared" si="2"/>
        <v>3405</v>
      </c>
      <c r="E43" s="201">
        <f t="shared" si="2"/>
        <v>3301</v>
      </c>
      <c r="F43" s="201">
        <f t="shared" si="2"/>
        <v>3707</v>
      </c>
      <c r="G43" s="201">
        <f t="shared" si="2"/>
        <v>3235</v>
      </c>
      <c r="H43" s="201">
        <f t="shared" si="2"/>
        <v>3571</v>
      </c>
      <c r="I43" s="201"/>
      <c r="J43" s="201">
        <f>MAX(B43:H43)</f>
        <v>3707</v>
      </c>
    </row>
    <row r="44" spans="1:10" ht="16.5" thickBot="1" x14ac:dyDescent="0.3">
      <c r="A44" s="197" t="s">
        <v>159</v>
      </c>
      <c r="B44" s="201">
        <f>+B43</f>
        <v>3509</v>
      </c>
      <c r="C44" s="201">
        <f t="shared" ref="C44:H44" si="3">+C43</f>
        <v>3385</v>
      </c>
      <c r="D44" s="201">
        <f t="shared" si="3"/>
        <v>3405</v>
      </c>
      <c r="E44" s="201">
        <f t="shared" si="3"/>
        <v>3301</v>
      </c>
      <c r="F44" s="202">
        <f t="shared" si="3"/>
        <v>3707</v>
      </c>
      <c r="G44" s="201">
        <f t="shared" si="3"/>
        <v>3235</v>
      </c>
      <c r="H44" s="201">
        <f t="shared" si="3"/>
        <v>3571</v>
      </c>
      <c r="I44" s="201"/>
      <c r="J44" s="201"/>
    </row>
    <row r="45" spans="1:10" ht="16.5" thickBot="1" x14ac:dyDescent="0.3">
      <c r="A45" s="197" t="s">
        <v>160</v>
      </c>
      <c r="J45" s="202">
        <f>+J43</f>
        <v>3707</v>
      </c>
    </row>
  </sheetData>
  <mergeCells count="4">
    <mergeCell ref="B5:D5"/>
    <mergeCell ref="E5:G5"/>
    <mergeCell ref="A2:H2"/>
    <mergeCell ref="A3:H3"/>
  </mergeCells>
  <pageMargins left="0.7" right="0.7" top="0.75" bottom="0.75" header="0.3" footer="0.3"/>
  <pageSetup scale="59" orientation="landscape" horizontalDpi="1200" verticalDpi="1200" r:id="rId1"/>
  <headerFooter scaleWithDoc="0">
    <oddHeader>&amp;R&amp;"Times New Roman,Bold"&amp;12Kroger Response to Commission Staff's First Request for Information to the Kroger Co.
Attachment 1(d)_LGE Example Aggregate Demand TODS Billing Comparison
Page 1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2AA5-D750-45C7-A68F-6359861CAD04}">
  <sheetPr>
    <pageSetUpPr fitToPage="1"/>
  </sheetPr>
  <dimension ref="A1:M52"/>
  <sheetViews>
    <sheetView view="pageLayout" zoomScale="70" zoomScaleNormal="100" zoomScalePageLayoutView="70" workbookViewId="0">
      <selection activeCell="A5" sqref="A5:M5"/>
    </sheetView>
  </sheetViews>
  <sheetFormatPr defaultRowHeight="15" x14ac:dyDescent="0.25"/>
  <cols>
    <col min="2" max="2" width="56.42578125" customWidth="1"/>
    <col min="3" max="3" width="16.5703125" customWidth="1"/>
    <col min="4" max="4" width="14.42578125" customWidth="1"/>
    <col min="5" max="5" width="17.7109375" customWidth="1"/>
    <col min="6" max="6" width="14.85546875" customWidth="1"/>
    <col min="7" max="7" width="19.5703125" bestFit="1" customWidth="1"/>
    <col min="8" max="9" width="19.5703125" customWidth="1"/>
    <col min="10" max="10" width="3.7109375" customWidth="1"/>
    <col min="11" max="11" width="11.7109375" bestFit="1" customWidth="1"/>
    <col min="12" max="12" width="19.85546875" bestFit="1" customWidth="1"/>
  </cols>
  <sheetData>
    <row r="1" spans="1:13" x14ac:dyDescent="0.2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3"/>
      <c r="L1" s="4" t="s">
        <v>0</v>
      </c>
    </row>
    <row r="2" spans="1:13" x14ac:dyDescent="0.25">
      <c r="A2" s="1" t="s">
        <v>46</v>
      </c>
      <c r="B2" s="2"/>
      <c r="C2" s="2"/>
      <c r="D2" s="2"/>
      <c r="E2" s="2"/>
      <c r="F2" s="2"/>
      <c r="G2" s="2"/>
      <c r="H2" s="2"/>
      <c r="I2" s="2"/>
      <c r="J2" s="2"/>
      <c r="K2" s="3"/>
      <c r="L2" s="4" t="s">
        <v>1</v>
      </c>
    </row>
    <row r="3" spans="1:13" x14ac:dyDescent="0.25">
      <c r="A3" s="5" t="s">
        <v>47</v>
      </c>
      <c r="B3" s="2"/>
      <c r="C3" s="2"/>
      <c r="D3" s="2"/>
      <c r="E3" s="2"/>
      <c r="F3" s="2"/>
      <c r="G3" s="2"/>
      <c r="H3" s="2"/>
      <c r="I3" s="2"/>
      <c r="J3" s="2"/>
      <c r="K3" s="3"/>
      <c r="L3" s="6" t="s">
        <v>2</v>
      </c>
    </row>
    <row r="4" spans="1:13" x14ac:dyDescent="0.25">
      <c r="A4" s="5"/>
      <c r="B4" s="2"/>
      <c r="C4" s="2"/>
      <c r="D4" s="2"/>
      <c r="E4" s="2"/>
      <c r="F4" s="2"/>
      <c r="G4" s="2"/>
      <c r="H4" s="2"/>
      <c r="I4" s="2"/>
      <c r="J4" s="2"/>
      <c r="K4" s="3"/>
      <c r="L4" s="6"/>
    </row>
    <row r="5" spans="1:13" ht="21" x14ac:dyDescent="0.35">
      <c r="A5" s="204" t="s">
        <v>171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1:13" ht="21" x14ac:dyDescent="0.35">
      <c r="A6" s="204" t="s">
        <v>164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</row>
    <row r="7" spans="1:13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3"/>
      <c r="L7" s="6"/>
    </row>
    <row r="8" spans="1:13" x14ac:dyDescent="0.25">
      <c r="A8" s="7"/>
      <c r="B8" s="53"/>
      <c r="C8" s="54"/>
      <c r="D8" s="8"/>
      <c r="E8" s="53"/>
      <c r="F8" s="55" t="s">
        <v>3</v>
      </c>
      <c r="G8" s="55"/>
      <c r="H8" s="55" t="s">
        <v>4</v>
      </c>
      <c r="I8" s="55"/>
      <c r="J8" s="56"/>
      <c r="K8" s="53"/>
      <c r="L8" s="54"/>
    </row>
    <row r="9" spans="1:13" x14ac:dyDescent="0.25">
      <c r="A9" s="9"/>
      <c r="B9" s="10"/>
      <c r="C9" s="53"/>
      <c r="D9" s="53"/>
      <c r="E9" s="53"/>
      <c r="F9" s="57" t="s">
        <v>3</v>
      </c>
      <c r="G9" s="11" t="s">
        <v>5</v>
      </c>
      <c r="H9" s="58"/>
      <c r="I9" s="12"/>
      <c r="J9" s="12"/>
      <c r="K9" s="12"/>
      <c r="L9" s="13" t="s">
        <v>5</v>
      </c>
    </row>
    <row r="10" spans="1:13" x14ac:dyDescent="0.25">
      <c r="A10" s="9"/>
      <c r="B10" s="12"/>
      <c r="C10" s="59" t="s">
        <v>6</v>
      </c>
      <c r="D10" s="14" t="s">
        <v>7</v>
      </c>
      <c r="E10" s="13" t="s">
        <v>8</v>
      </c>
      <c r="F10" s="59" t="s">
        <v>9</v>
      </c>
      <c r="G10" s="13" t="s">
        <v>10</v>
      </c>
      <c r="H10" s="59" t="s">
        <v>9</v>
      </c>
      <c r="I10" s="13" t="s">
        <v>11</v>
      </c>
      <c r="J10" s="12"/>
      <c r="K10" s="13" t="s">
        <v>12</v>
      </c>
      <c r="L10" s="13" t="s">
        <v>10</v>
      </c>
    </row>
    <row r="11" spans="1:13" x14ac:dyDescent="0.25">
      <c r="A11" s="15"/>
      <c r="B11" s="16"/>
      <c r="C11" s="17"/>
      <c r="D11" s="18" t="s">
        <v>13</v>
      </c>
      <c r="E11" s="19" t="s">
        <v>14</v>
      </c>
      <c r="F11" s="60" t="s">
        <v>15</v>
      </c>
      <c r="G11" s="19" t="s">
        <v>3</v>
      </c>
      <c r="H11" s="60" t="s">
        <v>15</v>
      </c>
      <c r="I11" s="19" t="s">
        <v>16</v>
      </c>
      <c r="J11" s="16"/>
      <c r="K11" s="19" t="s">
        <v>17</v>
      </c>
      <c r="L11" s="19" t="s">
        <v>18</v>
      </c>
    </row>
    <row r="12" spans="1:13" x14ac:dyDescent="0.25">
      <c r="A12" s="12"/>
      <c r="B12" s="12"/>
      <c r="C12" s="20"/>
      <c r="D12" s="13"/>
      <c r="E12" s="13"/>
      <c r="F12" s="21"/>
      <c r="G12" s="13"/>
      <c r="H12" s="13"/>
      <c r="I12" s="13"/>
      <c r="J12" s="22"/>
      <c r="K12" s="12"/>
      <c r="L12" s="13"/>
    </row>
    <row r="13" spans="1:13" x14ac:dyDescent="0.25">
      <c r="A13" s="61" t="s">
        <v>19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3" x14ac:dyDescent="0.25">
      <c r="A14" s="23"/>
      <c r="B14" s="24" t="s">
        <v>20</v>
      </c>
      <c r="C14" s="25">
        <v>184327.44326444159</v>
      </c>
      <c r="D14" s="12"/>
      <c r="E14" s="12"/>
      <c r="F14" s="26">
        <v>6.58</v>
      </c>
      <c r="G14" s="27">
        <v>1212874.58</v>
      </c>
      <c r="H14" s="28">
        <v>6.58</v>
      </c>
      <c r="I14" s="27">
        <v>1212874.58</v>
      </c>
      <c r="J14" s="12"/>
      <c r="K14" s="29">
        <v>6.58</v>
      </c>
      <c r="L14" s="27">
        <v>1212874.58</v>
      </c>
    </row>
    <row r="15" spans="1:13" x14ac:dyDescent="0.25">
      <c r="A15" s="23"/>
      <c r="B15" s="12" t="s">
        <v>21</v>
      </c>
      <c r="C15" s="12"/>
      <c r="D15" s="12"/>
      <c r="E15" s="25">
        <v>1288178137.3084989</v>
      </c>
      <c r="F15" s="30">
        <v>2.8129999999999999E-2</v>
      </c>
      <c r="G15" s="31">
        <v>36236451</v>
      </c>
      <c r="H15" s="30">
        <v>2.8129999999999999E-2</v>
      </c>
      <c r="I15" s="31">
        <v>36236451</v>
      </c>
      <c r="J15" s="12"/>
      <c r="K15" s="32">
        <v>3.2919999999999998E-2</v>
      </c>
      <c r="L15" s="27">
        <v>42406824.280000001</v>
      </c>
    </row>
    <row r="16" spans="1:13" x14ac:dyDescent="0.25">
      <c r="A16" s="23"/>
      <c r="B16" s="12"/>
      <c r="C16" s="12"/>
      <c r="D16" s="12"/>
      <c r="E16" s="12"/>
      <c r="F16" s="33"/>
      <c r="G16" s="34"/>
      <c r="H16" s="33"/>
      <c r="I16" s="34"/>
      <c r="J16" s="12"/>
      <c r="K16" s="35"/>
      <c r="L16" s="36"/>
    </row>
    <row r="17" spans="1:12" x14ac:dyDescent="0.25">
      <c r="A17" s="53"/>
      <c r="B17" s="12" t="s">
        <v>22</v>
      </c>
      <c r="C17" s="37"/>
      <c r="D17" s="25">
        <v>4406484.1747975927</v>
      </c>
      <c r="E17" s="12"/>
      <c r="F17" s="28">
        <v>2.2999999999999998</v>
      </c>
      <c r="G17" s="31">
        <v>10134913.6</v>
      </c>
      <c r="H17" s="28">
        <v>2.2999999999999998</v>
      </c>
      <c r="I17" s="31">
        <v>10134913.6</v>
      </c>
      <c r="J17" s="12"/>
      <c r="K17" s="26">
        <v>3.76</v>
      </c>
      <c r="L17" s="27">
        <v>16568380.5</v>
      </c>
    </row>
    <row r="18" spans="1:12" x14ac:dyDescent="0.25">
      <c r="A18" s="53"/>
      <c r="B18" s="141" t="s">
        <v>122</v>
      </c>
      <c r="C18" s="142"/>
      <c r="D18" s="143">
        <f>D17</f>
        <v>4406484.1747975927</v>
      </c>
      <c r="E18" s="142"/>
      <c r="F18" s="144">
        <f>+F17*'TODS Unit Costs (As-Filed)'!$D$62</f>
        <v>0.28939037990604927</v>
      </c>
      <c r="G18" s="142">
        <f>D18*F18</f>
        <v>1275194.1293946693</v>
      </c>
      <c r="H18" s="144"/>
      <c r="I18" s="145"/>
      <c r="J18" s="142"/>
      <c r="K18" s="144">
        <f>+K17*'TODS Unit Costs (As-Filed)'!$D$62</f>
        <v>0.47309036019423706</v>
      </c>
      <c r="L18" s="142">
        <f>+D18*K18</f>
        <v>2084665.1854451986</v>
      </c>
    </row>
    <row r="19" spans="1:12" x14ac:dyDescent="0.25">
      <c r="A19" s="53"/>
      <c r="B19" s="141" t="s">
        <v>167</v>
      </c>
      <c r="C19" s="142"/>
      <c r="D19" s="143">
        <f>D17</f>
        <v>4406484.1747975927</v>
      </c>
      <c r="E19" s="142"/>
      <c r="F19" s="144">
        <f>+F17-F18</f>
        <v>2.0106096200939505</v>
      </c>
      <c r="G19" s="142">
        <f>G17-G18</f>
        <v>8859719.4706053305</v>
      </c>
      <c r="H19" s="144"/>
      <c r="I19" s="145"/>
      <c r="J19" s="142"/>
      <c r="K19" s="144">
        <f>+K17-K18</f>
        <v>3.2869096398057627</v>
      </c>
      <c r="L19" s="142">
        <f>L17-L18</f>
        <v>14483715.314554801</v>
      </c>
    </row>
    <row r="20" spans="1:12" x14ac:dyDescent="0.25">
      <c r="A20" s="53"/>
      <c r="B20" s="12" t="s">
        <v>23</v>
      </c>
      <c r="C20" s="37"/>
      <c r="D20" s="25">
        <v>3268347.8466120353</v>
      </c>
      <c r="E20" s="12"/>
      <c r="F20" s="28">
        <v>7.63</v>
      </c>
      <c r="G20" s="31">
        <v>24937494.07</v>
      </c>
      <c r="H20" s="28">
        <v>7.63</v>
      </c>
      <c r="I20" s="31">
        <v>24937494.07</v>
      </c>
      <c r="J20" s="12"/>
      <c r="K20" s="26">
        <v>7.62</v>
      </c>
      <c r="L20" s="27">
        <v>24904810.59</v>
      </c>
    </row>
    <row r="21" spans="1:12" x14ac:dyDescent="0.25">
      <c r="A21" s="53"/>
      <c r="B21" s="141" t="s">
        <v>123</v>
      </c>
      <c r="C21" s="142"/>
      <c r="D21" s="143">
        <f>D20</f>
        <v>3268347.8466120353</v>
      </c>
      <c r="E21" s="142"/>
      <c r="F21" s="144">
        <f>+F20*'TODS Unit Costs (As-Filed)'!$D$62</f>
        <v>0.96002112986224175</v>
      </c>
      <c r="G21" s="142">
        <f>D21*F21</f>
        <v>3137682.9924873109</v>
      </c>
      <c r="H21" s="144"/>
      <c r="I21" s="145"/>
      <c r="J21" s="142"/>
      <c r="K21" s="144">
        <f>+K20*'TODS Unit Costs (As-Filed)'!$D$62</f>
        <v>0.95876291081917209</v>
      </c>
      <c r="L21" s="142">
        <f>+D21*K21</f>
        <v>3133570.6949873278</v>
      </c>
    </row>
    <row r="22" spans="1:12" x14ac:dyDescent="0.25">
      <c r="A22" s="53"/>
      <c r="B22" s="141" t="s">
        <v>166</v>
      </c>
      <c r="C22" s="142"/>
      <c r="D22" s="143">
        <f>D20</f>
        <v>3268347.8466120353</v>
      </c>
      <c r="E22" s="142"/>
      <c r="F22" s="144">
        <f>+F20-F21</f>
        <v>6.6699788701377578</v>
      </c>
      <c r="G22" s="142">
        <f>G20-G21</f>
        <v>21799811.077512689</v>
      </c>
      <c r="H22" s="144"/>
      <c r="I22" s="145"/>
      <c r="J22" s="142"/>
      <c r="K22" s="144">
        <f>+K20-K21</f>
        <v>6.6612370891808279</v>
      </c>
      <c r="L22" s="142">
        <f>L20-L21</f>
        <v>21771239.895012673</v>
      </c>
    </row>
    <row r="23" spans="1:12" x14ac:dyDescent="0.25">
      <c r="A23" s="53"/>
      <c r="B23" s="12" t="s">
        <v>24</v>
      </c>
      <c r="C23" s="37"/>
      <c r="D23" s="25">
        <v>3183735.8239008416</v>
      </c>
      <c r="E23" s="12"/>
      <c r="F23" s="28">
        <v>9.89</v>
      </c>
      <c r="G23" s="31">
        <v>31487147.300000001</v>
      </c>
      <c r="H23" s="28">
        <v>9.89</v>
      </c>
      <c r="I23" s="31">
        <v>31487147.300000001</v>
      </c>
      <c r="J23" s="12"/>
      <c r="K23" s="26">
        <v>9.89</v>
      </c>
      <c r="L23" s="27">
        <v>31487147.300000001</v>
      </c>
    </row>
    <row r="24" spans="1:12" x14ac:dyDescent="0.25">
      <c r="A24" s="53"/>
      <c r="B24" s="141" t="s">
        <v>124</v>
      </c>
      <c r="C24" s="142"/>
      <c r="D24" s="143">
        <f>D23</f>
        <v>3183735.8239008416</v>
      </c>
      <c r="E24" s="142"/>
      <c r="F24" s="144">
        <f>+F23*'TODS Unit Costs (As-Filed)'!$D$62</f>
        <v>1.2443786335960121</v>
      </c>
      <c r="G24" s="142">
        <f>D24*F24</f>
        <v>3961772.8342764033</v>
      </c>
      <c r="H24" s="144"/>
      <c r="I24" s="145"/>
      <c r="J24" s="142"/>
      <c r="K24" s="144">
        <f>+K23*'TODS Unit Costs (As-Filed)'!$D$62</f>
        <v>1.2443786335960121</v>
      </c>
      <c r="L24" s="142">
        <f>+D24*K24</f>
        <v>3961772.8342764033</v>
      </c>
    </row>
    <row r="25" spans="1:12" x14ac:dyDescent="0.25">
      <c r="A25" s="53"/>
      <c r="B25" s="141" t="s">
        <v>165</v>
      </c>
      <c r="C25" s="142"/>
      <c r="D25" s="143">
        <f>D23</f>
        <v>3183735.8239008416</v>
      </c>
      <c r="E25" s="142"/>
      <c r="F25" s="144">
        <f>+F23-F24</f>
        <v>8.6456213664039883</v>
      </c>
      <c r="G25" s="142">
        <f>G23-G24</f>
        <v>27525374.465723597</v>
      </c>
      <c r="H25" s="144"/>
      <c r="I25" s="145"/>
      <c r="J25" s="142"/>
      <c r="K25" s="144">
        <f>+K23-K24</f>
        <v>8.6456213664039883</v>
      </c>
      <c r="L25" s="142">
        <f>L23-L24</f>
        <v>27525374.465723597</v>
      </c>
    </row>
    <row r="26" spans="1:12" x14ac:dyDescent="0.25">
      <c r="A26" s="53"/>
      <c r="B26" s="12" t="s">
        <v>25</v>
      </c>
      <c r="C26" s="38"/>
      <c r="D26" s="25">
        <v>19992.599999999995</v>
      </c>
      <c r="E26" s="12"/>
      <c r="F26" s="28">
        <v>1.84</v>
      </c>
      <c r="G26" s="31">
        <v>36786.379999999997</v>
      </c>
      <c r="H26" s="28">
        <v>1.84</v>
      </c>
      <c r="I26" s="31">
        <v>36786.383999999998</v>
      </c>
      <c r="J26" s="12"/>
      <c r="K26" s="26">
        <v>1.93</v>
      </c>
      <c r="L26" s="27">
        <v>38585.72</v>
      </c>
    </row>
    <row r="27" spans="1:12" ht="16.5" x14ac:dyDescent="0.35">
      <c r="A27" s="53"/>
      <c r="B27" s="24"/>
      <c r="C27" s="12"/>
      <c r="D27" s="12"/>
      <c r="E27" s="12"/>
      <c r="F27" s="12"/>
      <c r="G27" s="39"/>
      <c r="H27" s="12"/>
      <c r="I27" s="39"/>
      <c r="J27" s="12"/>
      <c r="K27" s="12"/>
      <c r="L27" s="40"/>
    </row>
    <row r="28" spans="1:12" x14ac:dyDescent="0.25">
      <c r="A28" s="53"/>
      <c r="B28" s="12" t="s">
        <v>26</v>
      </c>
      <c r="C28" s="12"/>
      <c r="D28" s="12"/>
      <c r="E28" s="25">
        <v>-46128.432111807822</v>
      </c>
      <c r="F28" s="30">
        <v>2.8129999999999999E-2</v>
      </c>
      <c r="G28" s="31">
        <v>-1297.5927953051539</v>
      </c>
      <c r="H28" s="30">
        <v>2.8129999999999999E-2</v>
      </c>
      <c r="I28" s="31">
        <v>-1297.5927953051539</v>
      </c>
      <c r="J28" s="12"/>
      <c r="K28" s="32">
        <v>3.2919999999999998E-2</v>
      </c>
      <c r="L28" s="27">
        <v>-1518.5479851207135</v>
      </c>
    </row>
    <row r="29" spans="1:12" x14ac:dyDescent="0.25">
      <c r="A29" s="53"/>
      <c r="B29" s="12" t="s">
        <v>27</v>
      </c>
      <c r="C29" s="12"/>
      <c r="D29" s="12"/>
      <c r="E29" s="25">
        <v>0</v>
      </c>
      <c r="F29" s="30">
        <v>2.1729999999999999E-2</v>
      </c>
      <c r="G29" s="31">
        <v>0</v>
      </c>
      <c r="H29" s="30">
        <v>2.1729999999999999E-2</v>
      </c>
      <c r="I29" s="31">
        <v>0</v>
      </c>
      <c r="J29" s="12"/>
      <c r="K29" s="30">
        <v>2.1729999999999999E-2</v>
      </c>
      <c r="L29" s="27">
        <v>0</v>
      </c>
    </row>
    <row r="30" spans="1:12" x14ac:dyDescent="0.25">
      <c r="A30" s="53"/>
      <c r="B30" s="24" t="s">
        <v>28</v>
      </c>
      <c r="C30" s="12"/>
      <c r="D30" s="12"/>
      <c r="E30" s="12"/>
      <c r="F30" s="12"/>
      <c r="G30" s="31">
        <v>0</v>
      </c>
      <c r="H30" s="12"/>
      <c r="I30" s="31">
        <v>0</v>
      </c>
      <c r="J30" s="12"/>
      <c r="K30" s="12"/>
      <c r="L30" s="3">
        <v>0</v>
      </c>
    </row>
    <row r="31" spans="1:12" x14ac:dyDescent="0.25">
      <c r="A31" s="53"/>
      <c r="B31" s="24" t="s">
        <v>29</v>
      </c>
      <c r="C31" s="12"/>
      <c r="D31" s="12"/>
      <c r="E31" s="12"/>
      <c r="F31" s="12"/>
      <c r="G31" s="31">
        <v>0</v>
      </c>
      <c r="H31" s="12"/>
      <c r="I31" s="31">
        <v>0</v>
      </c>
      <c r="J31" s="12"/>
      <c r="K31" s="12"/>
      <c r="L31" s="3">
        <v>0</v>
      </c>
    </row>
    <row r="32" spans="1:12" x14ac:dyDescent="0.25">
      <c r="A32" s="53"/>
      <c r="B32" s="24" t="s">
        <v>30</v>
      </c>
      <c r="C32" s="12"/>
      <c r="D32" s="12"/>
      <c r="E32" s="12"/>
      <c r="F32" s="12"/>
      <c r="G32" s="31">
        <v>0</v>
      </c>
      <c r="H32" s="12"/>
      <c r="I32" s="31">
        <v>0</v>
      </c>
      <c r="J32" s="12"/>
      <c r="K32" s="12"/>
      <c r="L32" s="3">
        <v>0</v>
      </c>
    </row>
    <row r="33" spans="1:12" ht="16.5" x14ac:dyDescent="0.35">
      <c r="A33" s="53"/>
      <c r="B33" s="24"/>
      <c r="C33" s="12"/>
      <c r="D33" s="12"/>
      <c r="E33" s="12"/>
      <c r="F33" s="12"/>
      <c r="G33" s="39"/>
      <c r="H33" s="12"/>
      <c r="I33" s="39"/>
      <c r="J33" s="12"/>
      <c r="K33" s="12"/>
      <c r="L33" s="40"/>
    </row>
    <row r="34" spans="1:12" x14ac:dyDescent="0.25">
      <c r="A34" s="23"/>
      <c r="B34" s="41" t="s">
        <v>31</v>
      </c>
      <c r="C34" s="12"/>
      <c r="D34" s="12"/>
      <c r="E34" s="12"/>
      <c r="F34" s="12"/>
      <c r="G34" s="43">
        <f>SUM(G14:G32)-SUM(G18:G19,G21:G22,G24:G25)</f>
        <v>104044369.33720469</v>
      </c>
      <c r="H34" s="12"/>
      <c r="I34" s="43">
        <f>SUM(I14:I32)-SUM(I18:I19,I21:I22,I24:I25)</f>
        <v>104044369.34120469</v>
      </c>
      <c r="J34" s="12"/>
      <c r="K34" s="12"/>
      <c r="L34" s="43">
        <f>SUM(L14:L32)-SUM(L18:L19,L21:L22,L24:L25)</f>
        <v>116617104.42201491</v>
      </c>
    </row>
    <row r="35" spans="1:12" ht="16.5" x14ac:dyDescent="0.35">
      <c r="A35" s="23"/>
      <c r="B35" s="12" t="s">
        <v>32</v>
      </c>
      <c r="C35" s="12"/>
      <c r="D35" s="12"/>
      <c r="E35" s="12"/>
      <c r="F35" s="12"/>
      <c r="G35" s="44">
        <v>1</v>
      </c>
      <c r="H35" s="12"/>
      <c r="I35" s="44">
        <v>1</v>
      </c>
      <c r="J35" s="12"/>
      <c r="K35" s="12"/>
      <c r="L35" s="44">
        <v>1</v>
      </c>
    </row>
    <row r="36" spans="1:12" x14ac:dyDescent="0.25">
      <c r="A36" s="23"/>
      <c r="B36" s="41" t="s">
        <v>33</v>
      </c>
      <c r="C36" s="12"/>
      <c r="D36" s="12"/>
      <c r="E36" s="12"/>
      <c r="F36" s="12"/>
      <c r="G36" s="42">
        <f>+G34*G35</f>
        <v>104044369.33720469</v>
      </c>
      <c r="H36" s="12"/>
      <c r="I36" s="42">
        <f>+I34*I35</f>
        <v>104044369.34120469</v>
      </c>
      <c r="J36" s="12"/>
      <c r="K36" s="12"/>
      <c r="L36" s="42">
        <f>+L34*L35</f>
        <v>116617104.42201491</v>
      </c>
    </row>
    <row r="37" spans="1:12" x14ac:dyDescent="0.25">
      <c r="A37" s="23"/>
      <c r="B37" s="12"/>
      <c r="C37" s="12"/>
      <c r="D37" s="12"/>
      <c r="E37" s="6"/>
      <c r="F37" s="12"/>
      <c r="G37" s="45"/>
      <c r="H37" s="45"/>
      <c r="I37" s="45"/>
      <c r="J37" s="12"/>
      <c r="K37" s="12"/>
      <c r="L37" s="12"/>
    </row>
    <row r="38" spans="1:12" x14ac:dyDescent="0.25">
      <c r="A38" s="62"/>
      <c r="B38" s="12" t="s">
        <v>34</v>
      </c>
      <c r="C38" s="12"/>
      <c r="D38" s="12"/>
      <c r="E38" s="12"/>
      <c r="F38" s="12"/>
      <c r="G38" s="31">
        <v>-12452521.48</v>
      </c>
      <c r="H38" s="31"/>
      <c r="I38" s="31">
        <v>-2774395.9699999997</v>
      </c>
      <c r="J38" s="12"/>
      <c r="K38" s="12"/>
      <c r="L38" s="27">
        <v>-2774395.9699999997</v>
      </c>
    </row>
    <row r="39" spans="1:12" x14ac:dyDescent="0.25">
      <c r="A39" s="62"/>
      <c r="B39" s="12" t="s">
        <v>35</v>
      </c>
      <c r="C39" s="12"/>
      <c r="D39" s="12"/>
      <c r="E39" s="12"/>
      <c r="F39" s="12"/>
      <c r="G39" s="27"/>
      <c r="H39" s="27"/>
      <c r="I39" s="27">
        <v>356189.85999999987</v>
      </c>
      <c r="J39" s="12"/>
      <c r="K39" s="12"/>
      <c r="L39" s="27"/>
    </row>
    <row r="40" spans="1:12" x14ac:dyDescent="0.25">
      <c r="A40" s="62"/>
      <c r="B40" s="24"/>
      <c r="C40" s="12"/>
      <c r="D40" s="12"/>
      <c r="E40" s="12"/>
      <c r="F40" s="12"/>
      <c r="G40" s="46"/>
      <c r="H40" s="46"/>
      <c r="I40" s="46"/>
      <c r="J40" s="12"/>
      <c r="K40" s="12"/>
      <c r="L40" s="12"/>
    </row>
    <row r="41" spans="1:12" ht="16.5" x14ac:dyDescent="0.35">
      <c r="A41" s="53"/>
      <c r="B41" s="47" t="s">
        <v>36</v>
      </c>
      <c r="C41" s="12"/>
      <c r="D41" s="12"/>
      <c r="E41" s="12"/>
      <c r="F41" s="48"/>
      <c r="G41" s="49">
        <f>+G36+G38</f>
        <v>91591847.857204691</v>
      </c>
      <c r="H41" s="49"/>
      <c r="I41" s="49">
        <f>+I36+I38</f>
        <v>101269973.37120469</v>
      </c>
      <c r="J41" s="12"/>
      <c r="K41" s="12"/>
      <c r="L41" s="49">
        <f>+L36+L38</f>
        <v>113842708.45201491</v>
      </c>
    </row>
    <row r="42" spans="1:12" x14ac:dyDescent="0.25">
      <c r="A42" s="23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25">
      <c r="A43" s="53"/>
      <c r="B43" s="24" t="s">
        <v>37</v>
      </c>
      <c r="C43" s="12"/>
      <c r="D43" s="12"/>
      <c r="E43" s="12"/>
      <c r="F43" s="12"/>
      <c r="G43" s="27">
        <v>-1884693.06</v>
      </c>
      <c r="H43" s="27"/>
      <c r="I43" s="27">
        <v>-1884693.06</v>
      </c>
      <c r="J43" s="12"/>
      <c r="K43" s="12"/>
      <c r="L43" s="27">
        <v>-1884693.06</v>
      </c>
    </row>
    <row r="44" spans="1:12" x14ac:dyDescent="0.25">
      <c r="A44" s="53"/>
      <c r="B44" s="24" t="s">
        <v>38</v>
      </c>
      <c r="C44" s="12"/>
      <c r="D44" s="12"/>
      <c r="E44" s="12"/>
      <c r="F44" s="12"/>
      <c r="G44" s="27">
        <v>233694.07999999999</v>
      </c>
      <c r="H44" s="27"/>
      <c r="I44" s="27">
        <v>233694.07999999999</v>
      </c>
      <c r="J44" s="12"/>
      <c r="K44" s="12"/>
      <c r="L44" s="27">
        <v>233694.07999999999</v>
      </c>
    </row>
    <row r="45" spans="1:12" x14ac:dyDescent="0.25">
      <c r="A45" s="53"/>
      <c r="B45" s="24" t="s">
        <v>39</v>
      </c>
      <c r="C45" s="12"/>
      <c r="D45" s="12"/>
      <c r="E45" s="12"/>
      <c r="F45" s="12"/>
      <c r="G45" s="27">
        <v>1093122.42</v>
      </c>
      <c r="H45" s="27"/>
      <c r="I45" s="27">
        <v>736932.56</v>
      </c>
      <c r="J45" s="12"/>
      <c r="K45" s="12"/>
      <c r="L45" s="27">
        <v>736932.56</v>
      </c>
    </row>
    <row r="46" spans="1:12" x14ac:dyDescent="0.25">
      <c r="A46" s="53"/>
      <c r="B46" s="24" t="s">
        <v>40</v>
      </c>
      <c r="C46" s="12"/>
      <c r="D46" s="12"/>
      <c r="E46" s="12"/>
      <c r="F46" s="12"/>
      <c r="G46" s="27">
        <v>-98449.39</v>
      </c>
      <c r="H46" s="27"/>
      <c r="I46" s="27">
        <v>-98449.39</v>
      </c>
      <c r="J46" s="12"/>
      <c r="K46" s="12"/>
      <c r="L46" s="27">
        <v>-98449.39</v>
      </c>
    </row>
    <row r="47" spans="1:12" x14ac:dyDescent="0.25">
      <c r="A47" s="23"/>
      <c r="B47" s="12" t="s">
        <v>41</v>
      </c>
      <c r="C47" s="12"/>
      <c r="D47" s="12"/>
      <c r="E47" s="12"/>
      <c r="F47" s="12"/>
      <c r="G47" s="27">
        <v>12452521.48</v>
      </c>
      <c r="H47" s="27"/>
      <c r="I47" s="27">
        <v>2774395.9699999997</v>
      </c>
      <c r="J47" s="12"/>
      <c r="K47" s="12"/>
      <c r="L47" s="27">
        <v>2774395.9699999997</v>
      </c>
    </row>
    <row r="48" spans="1:12" x14ac:dyDescent="0.25">
      <c r="A48" s="23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6.5" x14ac:dyDescent="0.35">
      <c r="A49" s="23"/>
      <c r="B49" s="47" t="s">
        <v>42</v>
      </c>
      <c r="C49" s="12"/>
      <c r="D49" s="12"/>
      <c r="E49" s="12"/>
      <c r="F49" s="12"/>
      <c r="G49" s="49">
        <f>+SUM(G41:G47)</f>
        <v>103388043.38720469</v>
      </c>
      <c r="H49" s="49"/>
      <c r="I49" s="49">
        <f>+SUM(I41:I47)</f>
        <v>103031853.53120469</v>
      </c>
      <c r="J49" s="12"/>
      <c r="K49" s="12"/>
      <c r="L49" s="49">
        <f>+SUM(L41:L47)</f>
        <v>115604588.6120149</v>
      </c>
    </row>
    <row r="50" spans="1:12" x14ac:dyDescent="0.25">
      <c r="A50" s="23"/>
      <c r="B50" s="12"/>
      <c r="C50" s="12"/>
      <c r="D50" s="12"/>
      <c r="E50" s="12"/>
      <c r="F50" s="12"/>
      <c r="G50" s="50"/>
      <c r="H50" s="50"/>
      <c r="I50" s="50"/>
      <c r="J50" s="12"/>
      <c r="K50" s="12"/>
      <c r="L50" s="12"/>
    </row>
    <row r="51" spans="1:12" x14ac:dyDescent="0.25">
      <c r="A51" s="23"/>
      <c r="B51" s="41" t="s">
        <v>43</v>
      </c>
      <c r="C51" s="12"/>
      <c r="D51" s="12"/>
      <c r="E51" s="12"/>
      <c r="F51" s="12"/>
      <c r="G51" s="12"/>
      <c r="H51" s="12"/>
      <c r="I51" s="12"/>
      <c r="J51" s="12"/>
      <c r="K51" s="12"/>
      <c r="L51" s="43">
        <f>+L49-G49</f>
        <v>12216545.224810213</v>
      </c>
    </row>
    <row r="52" spans="1:12" x14ac:dyDescent="0.25">
      <c r="A52" s="23"/>
      <c r="B52" s="12" t="s">
        <v>44</v>
      </c>
      <c r="C52" s="12"/>
      <c r="D52" s="7"/>
      <c r="E52" s="12"/>
      <c r="F52" s="12"/>
      <c r="G52" s="12"/>
      <c r="H52" s="12"/>
      <c r="I52" s="12"/>
      <c r="J52" s="12"/>
      <c r="K52" s="12"/>
      <c r="L52" s="51">
        <f>+L51/G49</f>
        <v>0.11816207004766793</v>
      </c>
    </row>
  </sheetData>
  <mergeCells count="4">
    <mergeCell ref="F8:G8"/>
    <mergeCell ref="H8:I8"/>
    <mergeCell ref="A5:M5"/>
    <mergeCell ref="A6:M6"/>
  </mergeCells>
  <pageMargins left="0.7" right="0.7" top="0.93214285714285716" bottom="0.75" header="0.3" footer="0.3"/>
  <pageSetup scale="52" orientation="landscape" r:id="rId1"/>
  <headerFooter scaleWithDoc="0">
    <oddHeader>&amp;R&amp;"Times New Roman,Bold"&amp;12'Kroger Response to Commission Staff's First Request for Information to the Kroger Co.
Attachment 1(d)_LGE Example Aggregate Demand TODS Billing Comparison
Page 2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E140-77C2-4E41-A945-364F995F3D9B}">
  <sheetPr>
    <pageSetUpPr fitToPage="1"/>
  </sheetPr>
  <dimension ref="A1:N69"/>
  <sheetViews>
    <sheetView view="pageLayout" topLeftCell="A26" zoomScale="55" zoomScaleNormal="80" zoomScaleSheetLayoutView="80" zoomScalePageLayoutView="55" workbookViewId="0">
      <selection activeCell="K58" sqref="K58"/>
    </sheetView>
  </sheetViews>
  <sheetFormatPr defaultRowHeight="15" x14ac:dyDescent="0.25"/>
  <cols>
    <col min="1" max="1" width="4.5703125" style="65" customWidth="1"/>
    <col min="2" max="2" width="41.140625" style="65" bestFit="1" customWidth="1"/>
    <col min="3" max="3" width="30.5703125" style="65" hidden="1" customWidth="1"/>
    <col min="4" max="4" width="28.28515625" style="65" customWidth="1"/>
    <col min="5" max="5" width="22.5703125" style="65" bestFit="1" customWidth="1"/>
    <col min="6" max="6" width="20.5703125" style="65" customWidth="1"/>
    <col min="7" max="8" width="22.5703125" style="65" bestFit="1" customWidth="1"/>
    <col min="9" max="9" width="24.5703125" style="65" bestFit="1" customWidth="1"/>
    <col min="10" max="10" width="37" style="65" bestFit="1" customWidth="1"/>
    <col min="11" max="11" width="21.42578125" style="65" customWidth="1"/>
    <col min="12" max="12" width="17.85546875" style="65" customWidth="1"/>
    <col min="13" max="16384" width="9.140625" style="65"/>
  </cols>
  <sheetData>
    <row r="1" spans="1:14" ht="15.75" x14ac:dyDescent="0.25">
      <c r="A1" s="63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  <c r="M1" s="64"/>
      <c r="N1" s="64"/>
    </row>
    <row r="2" spans="1:14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67"/>
      <c r="N2" s="67"/>
    </row>
    <row r="3" spans="1:14" ht="15.75" x14ac:dyDescent="0.25">
      <c r="A3" s="68" t="s">
        <v>49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4"/>
      <c r="M3" s="64"/>
      <c r="N3" s="64"/>
    </row>
    <row r="4" spans="1:14" ht="15.75" x14ac:dyDescent="0.25">
      <c r="A4" s="68" t="s">
        <v>50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4"/>
      <c r="M4" s="64"/>
      <c r="N4" s="64"/>
    </row>
    <row r="5" spans="1:14" ht="15.75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4" ht="15.75" x14ac:dyDescent="0.25">
      <c r="A6" s="68" t="s">
        <v>51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4"/>
      <c r="M6" s="64"/>
      <c r="N6" s="64"/>
    </row>
    <row r="8" spans="1:14" ht="15.75" thickBot="1" x14ac:dyDescent="0.3"/>
    <row r="9" spans="1:14" ht="15.75" thickBot="1" x14ac:dyDescent="0.3">
      <c r="A9" s="71"/>
      <c r="B9" s="72"/>
      <c r="C9" s="73"/>
      <c r="D9" s="71"/>
      <c r="E9" s="74" t="s">
        <v>52</v>
      </c>
      <c r="F9" s="75"/>
      <c r="G9" s="76" t="s">
        <v>53</v>
      </c>
      <c r="H9" s="74" t="s">
        <v>54</v>
      </c>
      <c r="I9" s="75"/>
      <c r="J9" s="77" t="s">
        <v>55</v>
      </c>
      <c r="K9" s="73"/>
      <c r="L9" s="78"/>
    </row>
    <row r="10" spans="1:14" x14ac:dyDescent="0.25">
      <c r="A10" s="79"/>
      <c r="B10" s="80"/>
      <c r="C10" s="81"/>
      <c r="D10" s="81"/>
      <c r="E10" s="73"/>
      <c r="F10" s="73"/>
      <c r="G10" s="73"/>
      <c r="H10" s="73"/>
      <c r="I10" s="73"/>
      <c r="J10" s="71"/>
      <c r="K10" s="81"/>
      <c r="L10" s="82"/>
    </row>
    <row r="11" spans="1:14" x14ac:dyDescent="0.25">
      <c r="A11" s="79"/>
      <c r="B11" s="80"/>
      <c r="C11" s="81"/>
      <c r="D11" s="81"/>
      <c r="E11" s="81"/>
      <c r="F11" s="81"/>
      <c r="G11" s="81"/>
      <c r="H11" s="81"/>
      <c r="I11" s="81"/>
      <c r="J11" s="79"/>
      <c r="K11" s="81"/>
      <c r="L11" s="82"/>
    </row>
    <row r="12" spans="1:14" ht="15.75" thickBot="1" x14ac:dyDescent="0.3">
      <c r="A12" s="83"/>
      <c r="B12" s="84" t="s">
        <v>56</v>
      </c>
      <c r="C12" s="85" t="s">
        <v>57</v>
      </c>
      <c r="D12" s="85" t="s">
        <v>58</v>
      </c>
      <c r="E12" s="86" t="s">
        <v>59</v>
      </c>
      <c r="F12" s="86" t="s">
        <v>60</v>
      </c>
      <c r="G12" s="86" t="s">
        <v>59</v>
      </c>
      <c r="H12" s="86" t="s">
        <v>59</v>
      </c>
      <c r="I12" s="86" t="s">
        <v>61</v>
      </c>
      <c r="J12" s="87" t="s">
        <v>61</v>
      </c>
      <c r="K12" s="86" t="s">
        <v>8</v>
      </c>
      <c r="L12" s="86" t="s">
        <v>62</v>
      </c>
    </row>
    <row r="13" spans="1:14" x14ac:dyDescent="0.25">
      <c r="A13" s="88"/>
      <c r="B13" s="89"/>
      <c r="C13" s="90"/>
      <c r="D13" s="91"/>
      <c r="E13" s="92"/>
      <c r="F13" s="92"/>
      <c r="G13" s="92"/>
      <c r="H13" s="92"/>
      <c r="I13" s="92"/>
      <c r="J13" s="92"/>
      <c r="K13" s="93"/>
      <c r="L13" s="94"/>
    </row>
    <row r="14" spans="1:14" x14ac:dyDescent="0.25">
      <c r="A14" s="95" t="s">
        <v>63</v>
      </c>
      <c r="B14" s="96" t="s">
        <v>64</v>
      </c>
      <c r="C14" s="97"/>
      <c r="D14" s="98">
        <f>'[1]WSS-32'!L176</f>
        <v>283566434.68231529</v>
      </c>
      <c r="E14" s="99">
        <f>'[1]WSS-32'!L125+'[1]WSS-32'!L126+'[1]WSS-32'!L127</f>
        <v>197762667.89553675</v>
      </c>
      <c r="F14" s="99">
        <f>'[1]WSS-32'!L128</f>
        <v>8961060.6950090025</v>
      </c>
      <c r="G14" s="99">
        <f>'[1]WSS-32'!L137</f>
        <v>35415009.658602752</v>
      </c>
      <c r="H14" s="99">
        <f>'[1]WSS-32'!L147+'[1]WSS-32'!L149+'[1]WSS-32'!L154+'[1]WSS-32'!L143</f>
        <v>40506141.887092248</v>
      </c>
      <c r="I14" s="99">
        <f>'[1]WSS-32'!L148+'[1]WSS-32'!L150+'[1]WSS-32'!L155+'[1]WSS-32'!L159+'[1]WSS-32'!L162+'[1]WSS-32'!L165</f>
        <v>805949.6374307205</v>
      </c>
      <c r="J14" s="99">
        <f>'[1]WSS-32'!L168+'[1]WSS-32'!L171</f>
        <v>115604.90864384332</v>
      </c>
      <c r="K14" s="100">
        <f>SUM(E14:J14)</f>
        <v>283566434.68231529</v>
      </c>
      <c r="L14" s="97" t="str">
        <f>IF(ABS(K14-D14)&lt;0.01,"ok","err")</f>
        <v>ok</v>
      </c>
    </row>
    <row r="15" spans="1:14" x14ac:dyDescent="0.25">
      <c r="A15" s="101" t="s">
        <v>65</v>
      </c>
      <c r="B15" s="102" t="s">
        <v>66</v>
      </c>
      <c r="C15" s="97"/>
      <c r="D15" s="98">
        <v>0</v>
      </c>
      <c r="E15" s="99">
        <f t="shared" ref="E15:J15" si="0">(E14/$D$14)*$D$15</f>
        <v>0</v>
      </c>
      <c r="F15" s="99">
        <f t="shared" si="0"/>
        <v>0</v>
      </c>
      <c r="G15" s="99">
        <f t="shared" si="0"/>
        <v>0</v>
      </c>
      <c r="H15" s="99">
        <f t="shared" si="0"/>
        <v>0</v>
      </c>
      <c r="I15" s="99">
        <f t="shared" si="0"/>
        <v>0</v>
      </c>
      <c r="J15" s="99">
        <f t="shared" si="0"/>
        <v>0</v>
      </c>
      <c r="K15" s="100">
        <f>SUM(E15:J15)</f>
        <v>0</v>
      </c>
      <c r="L15" s="97" t="str">
        <f>IF(ABS(K15-D15)&lt;0.01,"ok","err")</f>
        <v>ok</v>
      </c>
    </row>
    <row r="16" spans="1:14" x14ac:dyDescent="0.25">
      <c r="A16" s="101" t="s">
        <v>67</v>
      </c>
      <c r="B16" s="102" t="s">
        <v>68</v>
      </c>
      <c r="C16" s="97"/>
      <c r="D16" s="98">
        <f>D14+D15</f>
        <v>283566434.68231529</v>
      </c>
      <c r="E16" s="99">
        <f t="shared" ref="E16:K16" si="1">E14+E15</f>
        <v>197762667.89553675</v>
      </c>
      <c r="F16" s="99">
        <f t="shared" si="1"/>
        <v>8961060.6950090025</v>
      </c>
      <c r="G16" s="99">
        <f t="shared" si="1"/>
        <v>35415009.658602752</v>
      </c>
      <c r="H16" s="99">
        <f t="shared" si="1"/>
        <v>40506141.887092248</v>
      </c>
      <c r="I16" s="99">
        <f t="shared" si="1"/>
        <v>805949.6374307205</v>
      </c>
      <c r="J16" s="99">
        <f t="shared" si="1"/>
        <v>115604.90864384332</v>
      </c>
      <c r="K16" s="100">
        <f t="shared" si="1"/>
        <v>283566434.68231529</v>
      </c>
      <c r="L16" s="97" t="str">
        <f>IF(ABS(K16-D16)&lt;0.01,"ok","err")</f>
        <v>ok</v>
      </c>
    </row>
    <row r="17" spans="1:12" x14ac:dyDescent="0.25">
      <c r="A17" s="101"/>
      <c r="B17" s="103"/>
      <c r="C17" s="104"/>
      <c r="D17" s="105"/>
      <c r="E17" s="106"/>
      <c r="F17" s="106"/>
      <c r="G17" s="106"/>
      <c r="H17" s="106"/>
      <c r="I17" s="106"/>
      <c r="J17" s="106"/>
      <c r="K17" s="100"/>
      <c r="L17" s="107"/>
    </row>
    <row r="18" spans="1:12" x14ac:dyDescent="0.25">
      <c r="A18" s="101" t="s">
        <v>69</v>
      </c>
      <c r="B18" s="96" t="s">
        <v>70</v>
      </c>
      <c r="C18" s="97"/>
      <c r="D18" s="108">
        <f>'[1]WSS-32'!L944</f>
        <v>8.5480103638019958E-2</v>
      </c>
      <c r="E18" s="109">
        <f t="shared" ref="E18:J18" si="2">D18</f>
        <v>8.5480103638019958E-2</v>
      </c>
      <c r="F18" s="109">
        <f t="shared" si="2"/>
        <v>8.5480103638019958E-2</v>
      </c>
      <c r="G18" s="109">
        <f t="shared" si="2"/>
        <v>8.5480103638019958E-2</v>
      </c>
      <c r="H18" s="109">
        <f t="shared" si="2"/>
        <v>8.5480103638019958E-2</v>
      </c>
      <c r="I18" s="109">
        <f t="shared" si="2"/>
        <v>8.5480103638019958E-2</v>
      </c>
      <c r="J18" s="109">
        <f t="shared" si="2"/>
        <v>8.5480103638019958E-2</v>
      </c>
      <c r="K18" s="100"/>
      <c r="L18" s="97"/>
    </row>
    <row r="19" spans="1:12" x14ac:dyDescent="0.25">
      <c r="A19" s="110"/>
      <c r="B19" s="96"/>
      <c r="C19" s="104"/>
      <c r="D19" s="105"/>
      <c r="E19" s="106"/>
      <c r="F19" s="106"/>
      <c r="G19" s="106"/>
      <c r="H19" s="106"/>
      <c r="I19" s="106"/>
      <c r="J19" s="106"/>
      <c r="K19" s="100"/>
      <c r="L19" s="107"/>
    </row>
    <row r="20" spans="1:12" x14ac:dyDescent="0.25">
      <c r="A20" s="101" t="s">
        <v>71</v>
      </c>
      <c r="B20" s="96" t="s">
        <v>72</v>
      </c>
      <c r="C20" s="97"/>
      <c r="D20" s="98">
        <f>D18*D16</f>
        <v>24239288.224908128</v>
      </c>
      <c r="E20" s="99">
        <f t="shared" ref="E20:J20" si="3">E18*E16</f>
        <v>16904773.347441804</v>
      </c>
      <c r="F20" s="99">
        <f t="shared" si="3"/>
        <v>765992.39691595663</v>
      </c>
      <c r="G20" s="99">
        <f t="shared" si="3"/>
        <v>3027278.6959588411</v>
      </c>
      <c r="H20" s="99">
        <f t="shared" si="3"/>
        <v>3462469.2064849865</v>
      </c>
      <c r="I20" s="99">
        <f t="shared" si="3"/>
        <v>68892.658534602597</v>
      </c>
      <c r="J20" s="99">
        <f t="shared" si="3"/>
        <v>9881.9195719395557</v>
      </c>
      <c r="K20" s="100">
        <f>SUM(E20:J20)</f>
        <v>24239288.224908132</v>
      </c>
      <c r="L20" s="97" t="str">
        <f>IF(ABS(K20-D20)&lt;0.01,"ok","err")</f>
        <v>ok</v>
      </c>
    </row>
    <row r="21" spans="1:12" x14ac:dyDescent="0.25">
      <c r="A21" s="110"/>
      <c r="B21" s="96"/>
      <c r="C21" s="104"/>
      <c r="D21" s="105"/>
      <c r="E21" s="106"/>
      <c r="F21" s="106"/>
      <c r="G21" s="106"/>
      <c r="H21" s="106"/>
      <c r="I21" s="106"/>
      <c r="J21" s="106"/>
      <c r="K21" s="100"/>
      <c r="L21" s="107"/>
    </row>
    <row r="22" spans="1:12" x14ac:dyDescent="0.25">
      <c r="A22" s="101" t="s">
        <v>73</v>
      </c>
      <c r="B22" s="96" t="s">
        <v>74</v>
      </c>
      <c r="C22" s="97"/>
      <c r="D22" s="98">
        <f>'[1]WSS-32'!L738</f>
        <v>6163317.125349869</v>
      </c>
      <c r="E22" s="99">
        <f t="shared" ref="E22:J22" si="4">(E14/$D$14)*$D$22</f>
        <v>4298372.0522528253</v>
      </c>
      <c r="F22" s="99">
        <f t="shared" si="4"/>
        <v>194768.67530081133</v>
      </c>
      <c r="G22" s="99">
        <f t="shared" si="4"/>
        <v>769745.31829845684</v>
      </c>
      <c r="H22" s="99">
        <f t="shared" si="4"/>
        <v>880401.08926945925</v>
      </c>
      <c r="I22" s="99">
        <f t="shared" si="4"/>
        <v>17517.317266802966</v>
      </c>
      <c r="J22" s="99">
        <f t="shared" si="4"/>
        <v>2512.6729615137433</v>
      </c>
      <c r="K22" s="100">
        <f>SUM(E22:J22)</f>
        <v>6163317.12534987</v>
      </c>
      <c r="L22" s="97" t="str">
        <f>IF(ABS(K22-D22)&lt;0.01,"ok","err")</f>
        <v>ok</v>
      </c>
    </row>
    <row r="23" spans="1:12" x14ac:dyDescent="0.25">
      <c r="A23" s="110"/>
      <c r="B23" s="96"/>
      <c r="C23" s="104"/>
      <c r="D23" s="105"/>
      <c r="E23" s="106"/>
      <c r="F23" s="106"/>
      <c r="G23" s="106"/>
      <c r="H23" s="106"/>
      <c r="I23" s="106"/>
      <c r="J23" s="106"/>
      <c r="K23" s="100"/>
      <c r="L23" s="107"/>
    </row>
    <row r="24" spans="1:12" x14ac:dyDescent="0.25">
      <c r="A24" s="101" t="s">
        <v>75</v>
      </c>
      <c r="B24" s="96" t="s">
        <v>76</v>
      </c>
      <c r="C24" s="97"/>
      <c r="D24" s="98">
        <f>D20-D22</f>
        <v>18075971.09955826</v>
      </c>
      <c r="E24" s="99">
        <f t="shared" ref="E24:J24" si="5">E20-E22</f>
        <v>12606401.295188978</v>
      </c>
      <c r="F24" s="99">
        <f t="shared" si="5"/>
        <v>571223.72161514533</v>
      </c>
      <c r="G24" s="99">
        <f t="shared" si="5"/>
        <v>2257533.3776603844</v>
      </c>
      <c r="H24" s="99">
        <f t="shared" si="5"/>
        <v>2582068.1172155272</v>
      </c>
      <c r="I24" s="99">
        <f t="shared" si="5"/>
        <v>51375.341267799631</v>
      </c>
      <c r="J24" s="99">
        <f t="shared" si="5"/>
        <v>7369.2466104258128</v>
      </c>
      <c r="K24" s="100">
        <f>SUM(E24:J24)</f>
        <v>18075971.09955826</v>
      </c>
      <c r="L24" s="97" t="str">
        <f>IF(ABS(K24-D24)&lt;0.01,"ok","err")</f>
        <v>ok</v>
      </c>
    </row>
    <row r="25" spans="1:12" x14ac:dyDescent="0.25">
      <c r="A25" s="110"/>
      <c r="B25" s="96"/>
      <c r="C25" s="104"/>
      <c r="D25" s="105"/>
      <c r="E25" s="106"/>
      <c r="F25" s="106"/>
      <c r="G25" s="106"/>
      <c r="H25" s="106"/>
      <c r="I25" s="106"/>
      <c r="J25" s="106"/>
      <c r="K25" s="100"/>
      <c r="L25" s="107"/>
    </row>
    <row r="26" spans="1:12" x14ac:dyDescent="0.25">
      <c r="A26" s="101" t="s">
        <v>77</v>
      </c>
      <c r="B26" s="96" t="s">
        <v>78</v>
      </c>
      <c r="C26" s="104"/>
      <c r="D26" s="98">
        <f>'[1]WSS-32'!L767+'[1]WSS-32'!L935</f>
        <v>3987082.4290141324</v>
      </c>
      <c r="E26" s="99">
        <f t="shared" ref="E26:J26" si="6">$D$26*(E24/$K$24)</f>
        <v>2780639.6027252604</v>
      </c>
      <c r="F26" s="99">
        <f t="shared" si="6"/>
        <v>125996.88564137304</v>
      </c>
      <c r="G26" s="99">
        <f t="shared" si="6"/>
        <v>497952.31544725189</v>
      </c>
      <c r="H26" s="99">
        <f t="shared" si="6"/>
        <v>569536.11863869487</v>
      </c>
      <c r="I26" s="99">
        <f t="shared" si="6"/>
        <v>11332.045140216802</v>
      </c>
      <c r="J26" s="99">
        <f t="shared" si="6"/>
        <v>1625.4614213351306</v>
      </c>
      <c r="K26" s="100">
        <f>SUM(E26:J26)</f>
        <v>3987082.4290141319</v>
      </c>
      <c r="L26" s="97" t="str">
        <f>IF(ABS(K26-D26)&lt;0.01,"ok","err")</f>
        <v>ok</v>
      </c>
    </row>
    <row r="27" spans="1:12" x14ac:dyDescent="0.25">
      <c r="A27" s="110"/>
      <c r="B27" s="96"/>
      <c r="C27" s="104"/>
      <c r="D27" s="105"/>
      <c r="E27" s="106"/>
      <c r="F27" s="106"/>
      <c r="G27" s="106"/>
      <c r="H27" s="106"/>
      <c r="I27" s="106"/>
      <c r="J27" s="106"/>
      <c r="K27" s="100"/>
      <c r="L27" s="107"/>
    </row>
    <row r="28" spans="1:12" x14ac:dyDescent="0.25">
      <c r="A28" s="101" t="s">
        <v>79</v>
      </c>
      <c r="B28" s="96" t="s">
        <v>80</v>
      </c>
      <c r="C28" s="97"/>
      <c r="D28" s="98">
        <f>'[1]WSS-32'!L758</f>
        <v>63134706.278719008</v>
      </c>
      <c r="E28" s="99">
        <f>'[1]WSS-32'!L182+'[1]WSS-32'!L183+'[1]WSS-32'!L184</f>
        <v>11023700.104048418</v>
      </c>
      <c r="F28" s="99">
        <f>'[1]WSS-32'!L185</f>
        <v>45453323.591409646</v>
      </c>
      <c r="G28" s="99">
        <f>'[1]WSS-32'!L194</f>
        <v>3518854.8915488119</v>
      </c>
      <c r="H28" s="99">
        <f>'[1]WSS-32'!L200+'[1]WSS-32'!L204+'[1]WSS-32'!L206+'[1]WSS-32'!L211</f>
        <v>2391775.4196617748</v>
      </c>
      <c r="I28" s="99">
        <f>'[1]WSS-32'!L205+'[1]WSS-32'!L207+'[1]WSS-32'!L212+'[1]WSS-32'!L216+'[1]WSS-32'!L219</f>
        <v>190814.75958740016</v>
      </c>
      <c r="J28" s="99">
        <f>'[1]WSS-32'!L225+'[1]WSS-32'!L228</f>
        <v>556237.51246295532</v>
      </c>
      <c r="K28" s="100">
        <f t="shared" ref="K28:K39" si="7">SUM(E28:J28)</f>
        <v>63134706.278719008</v>
      </c>
      <c r="L28" s="97" t="str">
        <f>IF(ABS(K28-D28)&lt;0.01,"ok","err")</f>
        <v>ok</v>
      </c>
    </row>
    <row r="29" spans="1:12" x14ac:dyDescent="0.25">
      <c r="A29" s="101" t="s">
        <v>81</v>
      </c>
      <c r="B29" s="96" t="s">
        <v>82</v>
      </c>
      <c r="C29" s="97"/>
      <c r="D29" s="111">
        <f>'[1]WSS-32'!L759</f>
        <v>24459931.187171981</v>
      </c>
      <c r="E29" s="112">
        <f>'[1]WSS-32'!L302</f>
        <v>20951166.128255177</v>
      </c>
      <c r="F29" s="112">
        <v>0</v>
      </c>
      <c r="G29" s="112">
        <f>'[1]WSS-32'!L308</f>
        <v>1487932.4432695669</v>
      </c>
      <c r="H29" s="112">
        <f>'[1]WSS-32'!L314+'[1]WSS-32'!L318+'[1]WSS-32'!L320+'[1]WSS-32'!L325</f>
        <v>1983058.2669310309</v>
      </c>
      <c r="I29" s="112">
        <f>'[1]WSS-32'!L319+'[1]WSS-32'!L321+'[1]WSS-32'!L326+'[1]WSS-32'!L330+'[1]WSS-32'!L333</f>
        <v>37774.348716205743</v>
      </c>
      <c r="J29" s="112">
        <v>0</v>
      </c>
      <c r="K29" s="100">
        <f t="shared" si="7"/>
        <v>24459931.187171981</v>
      </c>
      <c r="L29" s="97" t="str">
        <f>IF(ABS(K29-D29)&lt;0.01,"ok","err")</f>
        <v>ok</v>
      </c>
    </row>
    <row r="30" spans="1:12" x14ac:dyDescent="0.25">
      <c r="A30" s="101" t="s">
        <v>83</v>
      </c>
      <c r="B30" s="96" t="s">
        <v>84</v>
      </c>
      <c r="C30" s="97"/>
      <c r="D30" s="111">
        <f>'[1]WSS-32'!L764+'[1]WSS-32'!L765</f>
        <v>3385237.1825982039</v>
      </c>
      <c r="E30" s="112">
        <f>'[1]WSS-32'!L417+'[1]WSS-32'!L474+'[1]WSS-32'!L359+'[1]WSS-32'!L531+'[1]WSS-32'!L589</f>
        <v>2480433.1068992359</v>
      </c>
      <c r="F30" s="112">
        <f>'[1]WSS-32'!L356+'[1]WSS-32'!L357+'[1]WSS-32'!L358+'[1]WSS-32'!L414+'[1]WSS-32'!L415+'[1]WSS-32'!L416+'[1]WSS-32'!L471+'[1]WSS-32'!L472+'[1]WSS-32'!L473+'[1]WSS-32'!L528+'[1]WSS-32'!L529+'[1]WSS-32'!L530+'[1]WSS-32'!L586+'[1]WSS-32'!L587+'[1]WSS-32'!L588</f>
        <v>0</v>
      </c>
      <c r="G30" s="112">
        <f>'[1]WSS-32'!L365+'[1]WSS-32'!L423+'[1]WSS-32'!L480+'[1]WSS-32'!L537+'[1]WSS-32'!L595</f>
        <v>407150.39860606659</v>
      </c>
      <c r="H30" s="112">
        <f>'[1]WSS-32'!L371+'[1]WSS-32'!L375+'[1]WSS-32'!L377+'[1]WSS-32'!L382+'[1]WSS-32'!L429+'[1]WSS-32'!L433+'[1]WSS-32'!L435+'[1]WSS-32'!L440+'[1]WSS-32'!L486+'[1]WSS-32'!L490+'[1]WSS-32'!L492+'[1]WSS-32'!L497+'[1]WSS-32'!L543+'[1]WSS-32'!L547+'[1]WSS-32'!L549+'[1]WSS-32'!L554+'[1]WSS-32'!L601+'[1]WSS-32'!L605+'[1]WSS-32'!L607+'[1]WSS-32'!L612</f>
        <v>488330.25726254348</v>
      </c>
      <c r="I30" s="112">
        <f>'[1]WSS-32'!L376+'[1]WSS-32'!L378+'[1]WSS-32'!L383+'[1]WSS-32'!L387+'[1]WSS-32'!L391+'[1]WSS-32'!L434+'[1]WSS-32'!L436+'[1]WSS-32'!L441+'[1]WSS-32'!L445+'[1]WSS-32'!L448+'[1]WSS-32'!L491+'[1]WSS-32'!L493+'[1]WSS-32'!L498+'[1]WSS-32'!L502+'[1]WSS-32'!L505+'[1]WSS-32'!L548+'[1]WSS-32'!L550+'[1]WSS-32'!L555+'[1]WSS-32'!L559+'[1]WSS-32'!L562+'[1]WSS-32'!L606+'[1]WSS-32'!L608+'[1]WSS-32'!L613+'[1]WSS-32'!L617+'[1]WSS-32'!L620</f>
        <v>9323.4198303575904</v>
      </c>
      <c r="J30" s="112">
        <v>0</v>
      </c>
      <c r="K30" s="100">
        <f t="shared" si="7"/>
        <v>3385237.1825982034</v>
      </c>
      <c r="L30" s="97" t="str">
        <f>IF(ABS(K30-D30)&lt;0.01,"ok","err")</f>
        <v>ok</v>
      </c>
    </row>
    <row r="31" spans="1:12" x14ac:dyDescent="0.25">
      <c r="A31" s="101" t="s">
        <v>85</v>
      </c>
      <c r="B31" s="102" t="s">
        <v>86</v>
      </c>
      <c r="C31" s="97"/>
      <c r="D31" s="113">
        <f>'[1]WSS-32'!L769</f>
        <v>243198.08219650859</v>
      </c>
      <c r="E31" s="112">
        <f t="shared" ref="E31:J31" si="8">$D$31*(E14/$K$14)</f>
        <v>169609.28967542248</v>
      </c>
      <c r="F31" s="112">
        <f t="shared" si="8"/>
        <v>7685.3693135939247</v>
      </c>
      <c r="G31" s="112">
        <f t="shared" si="8"/>
        <v>30373.349510114505</v>
      </c>
      <c r="H31" s="112">
        <f t="shared" si="8"/>
        <v>34739.711119747924</v>
      </c>
      <c r="I31" s="112">
        <f t="shared" si="8"/>
        <v>691.21511644955842</v>
      </c>
      <c r="J31" s="112">
        <f t="shared" si="8"/>
        <v>99.147461180244775</v>
      </c>
      <c r="K31" s="100">
        <f t="shared" si="7"/>
        <v>243198.08219650862</v>
      </c>
      <c r="L31" s="97" t="str">
        <f>IF(ABS(K31-D31)&lt;0.01,"ok","err")</f>
        <v>ok</v>
      </c>
    </row>
    <row r="32" spans="1:12" x14ac:dyDescent="0.25">
      <c r="A32" s="101" t="s">
        <v>87</v>
      </c>
      <c r="B32" s="102" t="s">
        <v>88</v>
      </c>
      <c r="C32" s="97"/>
      <c r="D32" s="113">
        <v>0</v>
      </c>
      <c r="E32" s="112">
        <f>D32</f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00">
        <f t="shared" si="7"/>
        <v>0</v>
      </c>
      <c r="L32" s="97" t="str">
        <f t="shared" ref="L32:L39" si="9">IF(ABS(K32-D32)&lt;0.01,"ok","err")</f>
        <v>ok</v>
      </c>
    </row>
    <row r="33" spans="1:12" x14ac:dyDescent="0.25">
      <c r="A33" s="101" t="s">
        <v>89</v>
      </c>
      <c r="B33" s="102" t="s">
        <v>90</v>
      </c>
      <c r="C33" s="97"/>
      <c r="D33" s="113">
        <v>0</v>
      </c>
      <c r="E33" s="112">
        <v>0</v>
      </c>
      <c r="F33" s="112">
        <f>D33</f>
        <v>0</v>
      </c>
      <c r="G33" s="112">
        <v>0</v>
      </c>
      <c r="H33" s="112">
        <v>0</v>
      </c>
      <c r="I33" s="112">
        <v>0</v>
      </c>
      <c r="J33" s="112">
        <v>0</v>
      </c>
      <c r="K33" s="100">
        <f t="shared" si="7"/>
        <v>0</v>
      </c>
      <c r="L33" s="97" t="str">
        <f t="shared" si="9"/>
        <v>ok</v>
      </c>
    </row>
    <row r="34" spans="1:12" x14ac:dyDescent="0.25">
      <c r="A34" s="101" t="s">
        <v>91</v>
      </c>
      <c r="B34" s="96" t="s">
        <v>92</v>
      </c>
      <c r="C34" s="97"/>
      <c r="D34" s="113">
        <v>0</v>
      </c>
      <c r="E34" s="112">
        <v>0</v>
      </c>
      <c r="F34" s="112">
        <v>0</v>
      </c>
      <c r="G34" s="112">
        <f>D34</f>
        <v>0</v>
      </c>
      <c r="H34" s="112">
        <v>0</v>
      </c>
      <c r="I34" s="112">
        <v>0</v>
      </c>
      <c r="J34" s="112">
        <v>0</v>
      </c>
      <c r="K34" s="100">
        <f t="shared" si="7"/>
        <v>0</v>
      </c>
      <c r="L34" s="97" t="str">
        <f t="shared" si="9"/>
        <v>ok</v>
      </c>
    </row>
    <row r="35" spans="1:12" x14ac:dyDescent="0.25">
      <c r="A35" s="101" t="s">
        <v>93</v>
      </c>
      <c r="B35" s="96" t="s">
        <v>94</v>
      </c>
      <c r="C35" s="97"/>
      <c r="D35" s="113">
        <v>0</v>
      </c>
      <c r="E35" s="112">
        <v>0</v>
      </c>
      <c r="F35" s="112">
        <v>0</v>
      </c>
      <c r="G35" s="112">
        <v>0</v>
      </c>
      <c r="H35" s="112">
        <f>(H14/($I$14+$H$14)*$D$35)</f>
        <v>0</v>
      </c>
      <c r="I35" s="112">
        <f>(I14/($I$14+$H$14)*$D$35)</f>
        <v>0</v>
      </c>
      <c r="J35" s="112">
        <v>0</v>
      </c>
      <c r="K35" s="100">
        <f t="shared" si="7"/>
        <v>0</v>
      </c>
      <c r="L35" s="97" t="str">
        <f t="shared" si="9"/>
        <v>ok</v>
      </c>
    </row>
    <row r="36" spans="1:12" x14ac:dyDescent="0.25">
      <c r="A36" s="101" t="s">
        <v>95</v>
      </c>
      <c r="B36" s="96" t="s">
        <v>96</v>
      </c>
      <c r="C36" s="97"/>
      <c r="D36" s="111">
        <f>'[1]WSS-32'!L932+'[1]WSS-32'!L933</f>
        <v>46669.193332879222</v>
      </c>
      <c r="E36" s="112">
        <f t="shared" ref="E36:J36" si="10">(E14/($D$14)*$D$36)</f>
        <v>32547.660982452617</v>
      </c>
      <c r="F36" s="112">
        <f t="shared" si="10"/>
        <v>1474.8059815738188</v>
      </c>
      <c r="G36" s="112">
        <f t="shared" si="10"/>
        <v>5828.5809972353318</v>
      </c>
      <c r="H36" s="112">
        <f t="shared" si="10"/>
        <v>6666.4764784858371</v>
      </c>
      <c r="I36" s="112">
        <f t="shared" si="10"/>
        <v>132.64270677154286</v>
      </c>
      <c r="J36" s="112">
        <f t="shared" si="10"/>
        <v>19.026186360080636</v>
      </c>
      <c r="K36" s="100">
        <f t="shared" si="7"/>
        <v>46669.193332879222</v>
      </c>
      <c r="L36" s="97" t="str">
        <f t="shared" si="9"/>
        <v>ok</v>
      </c>
    </row>
    <row r="37" spans="1:12" x14ac:dyDescent="0.25">
      <c r="A37" s="101" t="s">
        <v>97</v>
      </c>
      <c r="B37" s="96" t="s">
        <v>98</v>
      </c>
      <c r="C37" s="114"/>
      <c r="D37" s="111">
        <v>0</v>
      </c>
      <c r="E37" s="112">
        <f>D37</f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00">
        <f t="shared" si="7"/>
        <v>0</v>
      </c>
      <c r="L37" s="97" t="str">
        <f t="shared" si="9"/>
        <v>ok</v>
      </c>
    </row>
    <row r="38" spans="1:12" x14ac:dyDescent="0.25">
      <c r="A38" s="101"/>
      <c r="B38" s="96"/>
      <c r="D38" s="98"/>
      <c r="E38" s="99"/>
      <c r="F38" s="99"/>
      <c r="G38" s="99"/>
      <c r="H38" s="99"/>
      <c r="I38" s="99"/>
      <c r="J38" s="99"/>
      <c r="K38" s="100"/>
      <c r="L38" s="97"/>
    </row>
    <row r="39" spans="1:12" x14ac:dyDescent="0.25">
      <c r="A39" s="101" t="s">
        <v>99</v>
      </c>
      <c r="B39" s="96" t="s">
        <v>100</v>
      </c>
      <c r="C39" s="97"/>
      <c r="D39" s="98">
        <f t="shared" ref="D39:J39" si="11">SUM(D32:D37)</f>
        <v>46669.193332879222</v>
      </c>
      <c r="E39" s="99">
        <f t="shared" si="11"/>
        <v>32547.660982452617</v>
      </c>
      <c r="F39" s="99">
        <f t="shared" si="11"/>
        <v>1474.8059815738188</v>
      </c>
      <c r="G39" s="99">
        <f t="shared" si="11"/>
        <v>5828.5809972353318</v>
      </c>
      <c r="H39" s="99">
        <f t="shared" si="11"/>
        <v>6666.4764784858371</v>
      </c>
      <c r="I39" s="99">
        <f t="shared" si="11"/>
        <v>132.64270677154286</v>
      </c>
      <c r="J39" s="99">
        <f t="shared" si="11"/>
        <v>19.026186360080636</v>
      </c>
      <c r="K39" s="100">
        <f t="shared" si="7"/>
        <v>46669.193332879222</v>
      </c>
      <c r="L39" s="97" t="str">
        <f t="shared" si="9"/>
        <v>ok</v>
      </c>
    </row>
    <row r="40" spans="1:12" x14ac:dyDescent="0.25">
      <c r="A40" s="110"/>
      <c r="B40" s="96"/>
      <c r="C40" s="104"/>
      <c r="D40" s="98"/>
      <c r="E40" s="106"/>
      <c r="F40" s="106"/>
      <c r="G40" s="106"/>
      <c r="H40" s="106"/>
      <c r="I40" s="106"/>
      <c r="J40" s="106"/>
      <c r="K40" s="115"/>
      <c r="L40" s="107"/>
    </row>
    <row r="41" spans="1:12" x14ac:dyDescent="0.25">
      <c r="A41" s="101" t="s">
        <v>101</v>
      </c>
      <c r="B41" s="96" t="s">
        <v>102</v>
      </c>
      <c r="C41" s="116"/>
      <c r="D41" s="98">
        <f t="shared" ref="D41:J41" si="12">SUM(D28:D31)+D22+D26+D39+D24</f>
        <v>119496112.57794084</v>
      </c>
      <c r="E41" s="99">
        <f t="shared" si="12"/>
        <v>54342869.24002777</v>
      </c>
      <c r="F41" s="99">
        <f t="shared" si="12"/>
        <v>46354473.049262144</v>
      </c>
      <c r="G41" s="99">
        <f t="shared" si="12"/>
        <v>8975370.6753378883</v>
      </c>
      <c r="H41" s="99">
        <f t="shared" si="12"/>
        <v>8936575.4565772638</v>
      </c>
      <c r="I41" s="99">
        <f t="shared" si="12"/>
        <v>318961.08963200398</v>
      </c>
      <c r="J41" s="99">
        <f t="shared" si="12"/>
        <v>567863.06710377021</v>
      </c>
      <c r="K41" s="100">
        <f>SUM(E41:J41)</f>
        <v>119496112.57794085</v>
      </c>
      <c r="L41" s="97" t="str">
        <f>IF(ABS(K41-D41)&lt;0.01,"ok","err")</f>
        <v>ok</v>
      </c>
    </row>
    <row r="42" spans="1:12" x14ac:dyDescent="0.25">
      <c r="A42" s="110"/>
      <c r="B42" s="96"/>
      <c r="C42" s="104"/>
      <c r="D42" s="117"/>
      <c r="E42" s="106"/>
      <c r="F42" s="106"/>
      <c r="G42" s="106"/>
      <c r="H42" s="106"/>
      <c r="I42" s="106"/>
      <c r="J42" s="106"/>
      <c r="K42" s="115"/>
      <c r="L42" s="107"/>
    </row>
    <row r="43" spans="1:12" x14ac:dyDescent="0.25">
      <c r="A43" s="101" t="s">
        <v>103</v>
      </c>
      <c r="B43" s="102" t="s">
        <v>104</v>
      </c>
      <c r="C43" s="104"/>
      <c r="D43" s="98">
        <f>-'[1]WSS-32'!L700</f>
        <v>-65574.932552513972</v>
      </c>
      <c r="E43" s="118">
        <f>D43</f>
        <v>-65574.932552513972</v>
      </c>
      <c r="F43" s="118"/>
      <c r="G43" s="118"/>
      <c r="H43" s="118"/>
      <c r="I43" s="118"/>
      <c r="J43" s="118"/>
      <c r="K43" s="100">
        <f>SUM(E43:J43)</f>
        <v>-65574.932552513972</v>
      </c>
      <c r="L43" s="97" t="str">
        <f>IF(ABS(K43-D43)&lt;0.01,"ok","err")</f>
        <v>ok</v>
      </c>
    </row>
    <row r="44" spans="1:12" x14ac:dyDescent="0.25">
      <c r="A44" s="101" t="s">
        <v>105</v>
      </c>
      <c r="B44" s="102" t="s">
        <v>106</v>
      </c>
      <c r="C44" s="97"/>
      <c r="D44" s="111">
        <f>-'[1]WSS-32'!L698</f>
        <v>-3934269.0712397015</v>
      </c>
      <c r="E44" s="112">
        <v>0</v>
      </c>
      <c r="F44" s="112">
        <f>D44</f>
        <v>-3934269.0712397015</v>
      </c>
      <c r="G44" s="112">
        <v>0</v>
      </c>
      <c r="H44" s="112">
        <v>0</v>
      </c>
      <c r="I44" s="112">
        <v>0</v>
      </c>
      <c r="J44" s="112">
        <v>0</v>
      </c>
      <c r="K44" s="100">
        <f>SUM(E44:J44)</f>
        <v>-3934269.0712397015</v>
      </c>
      <c r="L44" s="97" t="str">
        <f>IF(ABS(K44-D44)&lt;0.01,"ok","err")</f>
        <v>ok</v>
      </c>
    </row>
    <row r="45" spans="1:12" x14ac:dyDescent="0.25">
      <c r="A45" s="101" t="s">
        <v>107</v>
      </c>
      <c r="B45" s="102" t="s">
        <v>108</v>
      </c>
      <c r="C45" s="97"/>
      <c r="D45" s="111">
        <f>-'[1]WSS-32'!L699</f>
        <v>-1234808.2508610517</v>
      </c>
      <c r="E45" s="112">
        <v>0</v>
      </c>
      <c r="F45" s="112">
        <v>0</v>
      </c>
      <c r="G45" s="112">
        <f>D45</f>
        <v>-1234808.2508610517</v>
      </c>
      <c r="H45" s="112">
        <v>0</v>
      </c>
      <c r="I45" s="112">
        <v>0</v>
      </c>
      <c r="J45" s="112">
        <v>0</v>
      </c>
      <c r="K45" s="100">
        <f>SUM(E45:J45)</f>
        <v>-1234808.2508610517</v>
      </c>
      <c r="L45" s="97" t="str">
        <f>IF(ABS(K45-D45)&lt;0.01,"ok","err")</f>
        <v>ok</v>
      </c>
    </row>
    <row r="46" spans="1:12" x14ac:dyDescent="0.25">
      <c r="A46" s="101" t="s">
        <v>109</v>
      </c>
      <c r="B46" s="102" t="s">
        <v>110</v>
      </c>
      <c r="C46" s="97"/>
      <c r="D46" s="113">
        <f>-'[1]WSS-32'!L702-'[1]WSS-32'!L703-'[1]WSS-32'!L704-'[1]WSS-32'!L705</f>
        <v>-418230.77577993472</v>
      </c>
      <c r="E46" s="112">
        <f>-(E14/($D$14)*('[1]WSS-32'!L702+'[1]WSS-32'!L703+'[1]WSS-32'!L704+'[1]WSS-32'!L705))</f>
        <v>-291679.21128225897</v>
      </c>
      <c r="F46" s="112">
        <f>(F14/($D$14)*-('[1]WSS-32'!L702+'[1]WSS-32'!L703+'[1]WSS-32'!L704+'[1]WSS-32'!L705))</f>
        <v>-13216.625481374112</v>
      </c>
      <c r="G46" s="112">
        <f>(G14/($D$14)*-('[1]WSS-32'!L702+'[1]WSS-32'!L703+'[1]WSS-32'!L704+'[1]WSS-32'!L705))</f>
        <v>-52233.428051402028</v>
      </c>
      <c r="H46" s="112">
        <f>(H14/($D$14)*-('[1]WSS-32'!L702+'[1]WSS-32'!L703+'[1]WSS-32'!L704+'[1]WSS-32'!L705))</f>
        <v>-59742.314580602324</v>
      </c>
      <c r="I46" s="112">
        <f>(I14/($D$14)*-('[1]WSS-32'!L702+'[1]WSS-32'!L703+'[1]WSS-32'!L704+'[1]WSS-32'!L705))</f>
        <v>-1188.6912584694178</v>
      </c>
      <c r="J46" s="112">
        <f>(J14/($D$14)*-('[1]WSS-32'!L702+'[1]WSS-32'!L703+'[1]WSS-32'!L704+'[1]WSS-32'!L705))</f>
        <v>-170.50512582792086</v>
      </c>
      <c r="K46" s="100">
        <f>SUM(E46:J46)</f>
        <v>-418230.77577993477</v>
      </c>
      <c r="L46" s="97" t="str">
        <f>IF(ABS(K46-D46)&lt;0.01,"ok","err")</f>
        <v>ok</v>
      </c>
    </row>
    <row r="47" spans="1:12" x14ac:dyDescent="0.25">
      <c r="A47" s="101" t="s">
        <v>111</v>
      </c>
      <c r="B47" s="102" t="s">
        <v>112</v>
      </c>
      <c r="C47" s="97"/>
      <c r="D47" s="113">
        <f>SUM(D43:D46)</f>
        <v>-5652883.0304332022</v>
      </c>
      <c r="E47" s="119">
        <f>SUM(E43:E46)</f>
        <v>-357254.14383477293</v>
      </c>
      <c r="F47" s="119">
        <f t="shared" ref="F47:I47" si="13">SUM(F43:F46)</f>
        <v>-3947485.6967210756</v>
      </c>
      <c r="G47" s="119">
        <f t="shared" si="13"/>
        <v>-1287041.6789124538</v>
      </c>
      <c r="H47" s="119">
        <f t="shared" si="13"/>
        <v>-59742.314580602324</v>
      </c>
      <c r="I47" s="119">
        <f t="shared" si="13"/>
        <v>-1188.6912584694178</v>
      </c>
      <c r="J47" s="119">
        <f>SUM(J43:J46)</f>
        <v>-170.50512582792086</v>
      </c>
      <c r="K47" s="100">
        <f>SUM(E47:J47)</f>
        <v>-5652883.0304332022</v>
      </c>
      <c r="L47" s="97" t="str">
        <f>IF(ABS(K47-D47)&lt;0.01,"ok","err")</f>
        <v>ok</v>
      </c>
    </row>
    <row r="48" spans="1:12" x14ac:dyDescent="0.25">
      <c r="A48" s="110"/>
      <c r="B48" s="102"/>
      <c r="D48" s="105"/>
      <c r="E48" s="106"/>
      <c r="F48" s="106"/>
      <c r="G48" s="106"/>
      <c r="H48" s="106"/>
      <c r="I48" s="106"/>
      <c r="J48" s="106"/>
      <c r="K48" s="115"/>
      <c r="L48" s="107"/>
    </row>
    <row r="49" spans="1:12" x14ac:dyDescent="0.25">
      <c r="A49" s="101" t="s">
        <v>113</v>
      </c>
      <c r="B49" s="102" t="s">
        <v>114</v>
      </c>
      <c r="C49" s="120" t="e">
        <f>'[1]WSS-32'!J924-SUM('[1]WSS-32'!H699:I705)-'[1]WSS-32'!#REF!-'[1]WSS-32'!J918-'[1]WSS-32'!J922</f>
        <v>#REF!</v>
      </c>
      <c r="D49" s="98">
        <f t="shared" ref="D49:J49" si="14">D41+D47</f>
        <v>113843229.54750763</v>
      </c>
      <c r="E49" s="99">
        <f t="shared" si="14"/>
        <v>53985615.096193001</v>
      </c>
      <c r="F49" s="99">
        <f t="shared" si="14"/>
        <v>42406987.352541067</v>
      </c>
      <c r="G49" s="99">
        <f t="shared" si="14"/>
        <v>7688328.9964254349</v>
      </c>
      <c r="H49" s="99">
        <f t="shared" si="14"/>
        <v>8876833.1419966612</v>
      </c>
      <c r="I49" s="99">
        <f t="shared" si="14"/>
        <v>317772.39837353455</v>
      </c>
      <c r="J49" s="99">
        <f t="shared" si="14"/>
        <v>567692.56197794224</v>
      </c>
      <c r="K49" s="100">
        <f>SUM(E49:J49)</f>
        <v>113843229.54750764</v>
      </c>
      <c r="L49" s="97" t="str">
        <f>IF(ABS(K49-D49)&lt;0.01,"ok","err")</f>
        <v>ok</v>
      </c>
    </row>
    <row r="50" spans="1:12" x14ac:dyDescent="0.25">
      <c r="A50" s="110"/>
      <c r="B50" s="102"/>
      <c r="C50" s="104"/>
      <c r="D50" s="98"/>
      <c r="E50" s="106"/>
      <c r="F50" s="106"/>
      <c r="G50" s="106"/>
      <c r="H50" s="106"/>
      <c r="I50" s="106"/>
      <c r="J50" s="106"/>
      <c r="K50" s="115"/>
      <c r="L50" s="107"/>
    </row>
    <row r="51" spans="1:12" x14ac:dyDescent="0.25">
      <c r="A51" s="101" t="s">
        <v>115</v>
      </c>
      <c r="B51" s="102" t="s">
        <v>116</v>
      </c>
      <c r="C51" s="97"/>
      <c r="D51" s="105"/>
      <c r="E51" s="119">
        <v>3183736</v>
      </c>
      <c r="F51" s="121">
        <f>'[1]WSS-32'!L962</f>
        <v>1288132009</v>
      </c>
      <c r="G51" s="121">
        <v>4406484</v>
      </c>
      <c r="H51" s="121">
        <f>G51</f>
        <v>4406484</v>
      </c>
      <c r="I51" s="121">
        <f>'[1]WSS-32'!$L$978*12</f>
        <v>6060</v>
      </c>
      <c r="J51" s="121">
        <f>'[1]WSS-32'!$L$978*12</f>
        <v>6060</v>
      </c>
      <c r="K51" s="115"/>
      <c r="L51" s="107"/>
    </row>
    <row r="52" spans="1:12" ht="15.75" thickBot="1" x14ac:dyDescent="0.3">
      <c r="A52" s="110"/>
      <c r="B52" s="102"/>
      <c r="C52" s="104"/>
      <c r="D52" s="105"/>
      <c r="E52" s="106"/>
      <c r="F52" s="106"/>
      <c r="G52" s="106"/>
      <c r="H52" s="106"/>
      <c r="I52" s="106"/>
      <c r="J52" s="106"/>
      <c r="K52" s="115"/>
      <c r="L52" s="107"/>
    </row>
    <row r="53" spans="1:12" ht="15.75" thickBot="1" x14ac:dyDescent="0.3">
      <c r="A53" s="122" t="s">
        <v>117</v>
      </c>
      <c r="B53" s="123" t="s">
        <v>118</v>
      </c>
      <c r="C53" s="124"/>
      <c r="D53" s="125"/>
      <c r="E53" s="126">
        <f t="shared" ref="E53:H53" si="15">E49/E51</f>
        <v>16.956687079642595</v>
      </c>
      <c r="F53" s="127">
        <f t="shared" si="15"/>
        <v>3.2921305468887753E-2</v>
      </c>
      <c r="G53" s="126">
        <f t="shared" si="15"/>
        <v>1.7447763333363822</v>
      </c>
      <c r="H53" s="126">
        <f t="shared" si="15"/>
        <v>2.0144934469288125</v>
      </c>
      <c r="I53" s="126">
        <f>I49/I51/30.5</f>
        <v>1.7192685082158445</v>
      </c>
      <c r="J53" s="126">
        <f>J49/J51/30.5</f>
        <v>3.0714308390301479</v>
      </c>
      <c r="K53" s="128">
        <f>I53+J53</f>
        <v>4.790699347245992</v>
      </c>
      <c r="L53" s="129"/>
    </row>
    <row r="55" spans="1:12" ht="15.75" x14ac:dyDescent="0.25">
      <c r="B55" s="146" t="s">
        <v>125</v>
      </c>
      <c r="C55" s="147"/>
      <c r="D55" s="148"/>
      <c r="F55" s="130"/>
      <c r="J55" s="131" t="s">
        <v>119</v>
      </c>
      <c r="K55" s="132">
        <f>I53+J53</f>
        <v>4.790699347245992</v>
      </c>
    </row>
    <row r="56" spans="1:12" ht="15.75" x14ac:dyDescent="0.25">
      <c r="B56" s="146"/>
      <c r="C56" s="149"/>
      <c r="D56" s="148"/>
      <c r="I56" s="133"/>
      <c r="J56" s="131" t="s">
        <v>120</v>
      </c>
      <c r="K56" s="134">
        <f>E53+G53+H53</f>
        <v>20.715956859907791</v>
      </c>
    </row>
    <row r="57" spans="1:12" x14ac:dyDescent="0.25">
      <c r="B57" s="146" t="s">
        <v>126</v>
      </c>
      <c r="C57" s="150"/>
      <c r="D57" s="151">
        <f>+E49</f>
        <v>53985615.096193001</v>
      </c>
      <c r="J57" s="131" t="s">
        <v>121</v>
      </c>
      <c r="K57" s="135">
        <f>F53</f>
        <v>3.2921305468887753E-2</v>
      </c>
    </row>
    <row r="58" spans="1:12" x14ac:dyDescent="0.25">
      <c r="B58" s="146" t="s">
        <v>127</v>
      </c>
      <c r="C58" s="150"/>
      <c r="D58" s="151">
        <f>+G49</f>
        <v>7688328.9964254349</v>
      </c>
      <c r="J58" s="136"/>
      <c r="K58" s="137"/>
    </row>
    <row r="59" spans="1:12" x14ac:dyDescent="0.25">
      <c r="B59" s="146" t="s">
        <v>128</v>
      </c>
      <c r="C59" s="150"/>
      <c r="D59" s="151">
        <f>+H49</f>
        <v>8876833.1419966612</v>
      </c>
      <c r="J59" s="136"/>
      <c r="K59" s="138"/>
    </row>
    <row r="60" spans="1:12" x14ac:dyDescent="0.25">
      <c r="B60" s="146" t="s">
        <v>129</v>
      </c>
      <c r="C60" s="150"/>
      <c r="D60" s="152">
        <f>SUM(D57:D59)</f>
        <v>70550777.234615102</v>
      </c>
      <c r="J60" s="136"/>
      <c r="K60" s="139"/>
    </row>
    <row r="61" spans="1:12" x14ac:dyDescent="0.25">
      <c r="B61" s="146"/>
      <c r="C61" s="150"/>
      <c r="D61" s="146"/>
      <c r="J61" s="136"/>
      <c r="K61" s="134"/>
    </row>
    <row r="62" spans="1:12" x14ac:dyDescent="0.25">
      <c r="B62" s="146" t="s">
        <v>130</v>
      </c>
      <c r="C62" s="150"/>
      <c r="D62" s="153">
        <f>+D59/D60</f>
        <v>0.12582190430697796</v>
      </c>
    </row>
    <row r="63" spans="1:12" x14ac:dyDescent="0.25">
      <c r="B63" s="146" t="s">
        <v>131</v>
      </c>
      <c r="C63" s="150"/>
      <c r="D63" s="154">
        <f>1-D62</f>
        <v>0.87417809569302207</v>
      </c>
    </row>
    <row r="69" spans="5:6" x14ac:dyDescent="0.25">
      <c r="E69" s="140"/>
      <c r="F69" s="140"/>
    </row>
  </sheetData>
  <mergeCells count="6">
    <mergeCell ref="A1:K1"/>
    <mergeCell ref="A3:K3"/>
    <mergeCell ref="A4:K4"/>
    <mergeCell ref="A6:K6"/>
    <mergeCell ref="E9:F9"/>
    <mergeCell ref="H9:I9"/>
  </mergeCells>
  <pageMargins left="1" right="1" top="1.5" bottom="1.0890151515151516" header="0.5" footer="0.5"/>
  <pageSetup scale="45" orientation="landscape" r:id="rId1"/>
  <headerFooter scaleWithDoc="0">
    <oddHeader xml:space="preserve">&amp;R&amp;"Times New Roman,Bold"&amp;12 Case No. 2020-00350
Attachment 3 to Response to AG-KIUC-1 Question No. 188
Page &amp;P of &amp;N
Seelye
</oddHeader>
    <oddFooter>&amp;R&amp;"Times New Roman,Bold"&amp;12Kroger Response to Commission Staff's First Request for Information to the Kroger Co.
Attachment 1(d)_LGE Example Aggregate Demand TODS Billing Comparison
Page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685D-1915-4053-AEDC-9964D99AEF18}">
  <sheetPr>
    <pageSetUpPr fitToPage="1"/>
  </sheetPr>
  <dimension ref="A1:L43"/>
  <sheetViews>
    <sheetView view="pageLayout" zoomScaleNormal="100" workbookViewId="0">
      <selection activeCell="H4" sqref="H4:I4"/>
    </sheetView>
  </sheetViews>
  <sheetFormatPr defaultRowHeight="15" x14ac:dyDescent="0.25"/>
  <cols>
    <col min="2" max="2" width="56.42578125" customWidth="1"/>
    <col min="3" max="3" width="16.5703125" customWidth="1"/>
    <col min="4" max="4" width="14.42578125" customWidth="1"/>
    <col min="5" max="5" width="17.7109375" customWidth="1"/>
    <col min="6" max="6" width="14.85546875" customWidth="1"/>
    <col min="7" max="7" width="19.5703125" bestFit="1" customWidth="1"/>
    <col min="8" max="9" width="19.5703125" customWidth="1"/>
    <col min="10" max="10" width="3.7109375" customWidth="1"/>
    <col min="11" max="11" width="11.7109375" bestFit="1" customWidth="1"/>
    <col min="12" max="12" width="19.85546875" bestFit="1" customWidth="1"/>
  </cols>
  <sheetData>
    <row r="1" spans="1:12" x14ac:dyDescent="0.2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3"/>
      <c r="L1" s="4" t="s">
        <v>0</v>
      </c>
    </row>
    <row r="2" spans="1:12" x14ac:dyDescent="0.25">
      <c r="A2" s="1" t="s">
        <v>46</v>
      </c>
      <c r="B2" s="2"/>
      <c r="C2" s="2"/>
      <c r="D2" s="2"/>
      <c r="E2" s="2"/>
      <c r="F2" s="2"/>
      <c r="G2" s="2"/>
      <c r="H2" s="2"/>
      <c r="I2" s="2"/>
      <c r="J2" s="2"/>
      <c r="K2" s="3"/>
      <c r="L2" s="4" t="s">
        <v>1</v>
      </c>
    </row>
    <row r="3" spans="1:12" x14ac:dyDescent="0.25">
      <c r="A3" s="5" t="s">
        <v>47</v>
      </c>
      <c r="B3" s="2"/>
      <c r="C3" s="2"/>
      <c r="D3" s="2"/>
      <c r="E3" s="2"/>
      <c r="F3" s="2"/>
      <c r="G3" s="2"/>
      <c r="H3" s="2"/>
      <c r="I3" s="2"/>
      <c r="J3" s="2"/>
      <c r="K3" s="3"/>
      <c r="L3" s="6" t="s">
        <v>2</v>
      </c>
    </row>
    <row r="4" spans="1:12" x14ac:dyDescent="0.25">
      <c r="A4" s="5"/>
      <c r="B4" s="2"/>
      <c r="C4" s="2"/>
      <c r="D4" s="2"/>
      <c r="E4" s="2"/>
      <c r="F4" s="2"/>
      <c r="G4" s="2"/>
      <c r="H4" s="52"/>
      <c r="I4" s="52"/>
      <c r="J4" s="2"/>
      <c r="K4" s="3"/>
      <c r="L4" s="6"/>
    </row>
    <row r="5" spans="1:12" x14ac:dyDescent="0.25">
      <c r="A5" s="7"/>
      <c r="B5" s="53"/>
      <c r="C5" s="54"/>
      <c r="D5" s="8"/>
      <c r="E5" s="53"/>
      <c r="F5" s="55" t="s">
        <v>3</v>
      </c>
      <c r="G5" s="55"/>
      <c r="H5" s="55" t="s">
        <v>4</v>
      </c>
      <c r="I5" s="55"/>
      <c r="J5" s="56"/>
      <c r="K5" s="53"/>
      <c r="L5" s="54"/>
    </row>
    <row r="6" spans="1:12" x14ac:dyDescent="0.25">
      <c r="A6" s="9"/>
      <c r="B6" s="10"/>
      <c r="C6" s="53"/>
      <c r="D6" s="53"/>
      <c r="E6" s="53"/>
      <c r="F6" s="57" t="s">
        <v>3</v>
      </c>
      <c r="G6" s="11" t="s">
        <v>5</v>
      </c>
      <c r="H6" s="58"/>
      <c r="I6" s="12"/>
      <c r="J6" s="12"/>
      <c r="K6" s="12"/>
      <c r="L6" s="13" t="s">
        <v>5</v>
      </c>
    </row>
    <row r="7" spans="1:12" x14ac:dyDescent="0.25">
      <c r="A7" s="9"/>
      <c r="B7" s="12"/>
      <c r="C7" s="59" t="s">
        <v>6</v>
      </c>
      <c r="D7" s="14" t="s">
        <v>7</v>
      </c>
      <c r="E7" s="13" t="s">
        <v>8</v>
      </c>
      <c r="F7" s="59" t="s">
        <v>9</v>
      </c>
      <c r="G7" s="13" t="s">
        <v>10</v>
      </c>
      <c r="H7" s="59" t="s">
        <v>9</v>
      </c>
      <c r="I7" s="13" t="s">
        <v>11</v>
      </c>
      <c r="J7" s="12"/>
      <c r="K7" s="13" t="s">
        <v>12</v>
      </c>
      <c r="L7" s="13" t="s">
        <v>10</v>
      </c>
    </row>
    <row r="8" spans="1:12" x14ac:dyDescent="0.25">
      <c r="A8" s="15"/>
      <c r="B8" s="16"/>
      <c r="C8" s="17"/>
      <c r="D8" s="18" t="s">
        <v>13</v>
      </c>
      <c r="E8" s="19" t="s">
        <v>14</v>
      </c>
      <c r="F8" s="60" t="s">
        <v>15</v>
      </c>
      <c r="G8" s="19" t="s">
        <v>3</v>
      </c>
      <c r="H8" s="60" t="s">
        <v>15</v>
      </c>
      <c r="I8" s="19" t="s">
        <v>16</v>
      </c>
      <c r="J8" s="16"/>
      <c r="K8" s="19" t="s">
        <v>17</v>
      </c>
      <c r="L8" s="19" t="s">
        <v>18</v>
      </c>
    </row>
    <row r="9" spans="1:12" x14ac:dyDescent="0.25">
      <c r="A9" s="12"/>
      <c r="B9" s="12"/>
      <c r="C9" s="20"/>
      <c r="D9" s="13"/>
      <c r="E9" s="13"/>
      <c r="F9" s="21"/>
      <c r="G9" s="13"/>
      <c r="H9" s="13"/>
      <c r="I9" s="13"/>
      <c r="J9" s="22"/>
      <c r="K9" s="12"/>
      <c r="L9" s="13"/>
    </row>
    <row r="10" spans="1:12" x14ac:dyDescent="0.25">
      <c r="A10" s="61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23"/>
      <c r="B11" s="24" t="s">
        <v>20</v>
      </c>
      <c r="C11" s="25">
        <v>184327.44326444159</v>
      </c>
      <c r="D11" s="12"/>
      <c r="E11" s="12"/>
      <c r="F11" s="26">
        <v>6.58</v>
      </c>
      <c r="G11" s="27">
        <v>1212874.58</v>
      </c>
      <c r="H11" s="28">
        <v>6.58</v>
      </c>
      <c r="I11" s="27">
        <v>1212874.58</v>
      </c>
      <c r="J11" s="12"/>
      <c r="K11" s="29">
        <v>6.58</v>
      </c>
      <c r="L11" s="27">
        <v>1212874.58</v>
      </c>
    </row>
    <row r="12" spans="1:12" x14ac:dyDescent="0.25">
      <c r="A12" s="23"/>
      <c r="B12" s="12" t="s">
        <v>21</v>
      </c>
      <c r="C12" s="12"/>
      <c r="D12" s="12"/>
      <c r="E12" s="25">
        <v>1288178137.3084989</v>
      </c>
      <c r="F12" s="30">
        <v>2.8129999999999999E-2</v>
      </c>
      <c r="G12" s="31">
        <v>36236451</v>
      </c>
      <c r="H12" s="30">
        <v>2.8129999999999999E-2</v>
      </c>
      <c r="I12" s="31">
        <v>36236451</v>
      </c>
      <c r="J12" s="12"/>
      <c r="K12" s="32">
        <v>3.2919999999999998E-2</v>
      </c>
      <c r="L12" s="27">
        <v>42406824.280000001</v>
      </c>
    </row>
    <row r="13" spans="1:12" x14ac:dyDescent="0.25">
      <c r="A13" s="23"/>
      <c r="B13" s="12"/>
      <c r="C13" s="12"/>
      <c r="D13" s="12"/>
      <c r="E13" s="12"/>
      <c r="F13" s="33"/>
      <c r="G13" s="34"/>
      <c r="H13" s="33"/>
      <c r="I13" s="34"/>
      <c r="J13" s="12"/>
      <c r="K13" s="35"/>
      <c r="L13" s="36"/>
    </row>
    <row r="14" spans="1:12" x14ac:dyDescent="0.25">
      <c r="A14" s="53"/>
      <c r="B14" s="12" t="s">
        <v>22</v>
      </c>
      <c r="C14" s="37"/>
      <c r="D14" s="25">
        <v>4406484.1747975927</v>
      </c>
      <c r="E14" s="12"/>
      <c r="F14" s="28">
        <v>2.2999999999999998</v>
      </c>
      <c r="G14" s="31">
        <v>10134913.6</v>
      </c>
      <c r="H14" s="28">
        <v>2.2999999999999998</v>
      </c>
      <c r="I14" s="31">
        <v>10134913.6</v>
      </c>
      <c r="J14" s="12"/>
      <c r="K14" s="26">
        <v>3.76</v>
      </c>
      <c r="L14" s="27">
        <v>16568380.5</v>
      </c>
    </row>
    <row r="15" spans="1:12" x14ac:dyDescent="0.25">
      <c r="A15" s="53"/>
      <c r="B15" s="12" t="s">
        <v>23</v>
      </c>
      <c r="C15" s="37"/>
      <c r="D15" s="25">
        <v>3268347.8466120353</v>
      </c>
      <c r="E15" s="12"/>
      <c r="F15" s="28">
        <v>7.63</v>
      </c>
      <c r="G15" s="31">
        <v>24937494.07</v>
      </c>
      <c r="H15" s="28">
        <v>7.63</v>
      </c>
      <c r="I15" s="31">
        <v>24937494.07</v>
      </c>
      <c r="J15" s="12"/>
      <c r="K15" s="26">
        <v>7.62</v>
      </c>
      <c r="L15" s="27">
        <v>24904810.59</v>
      </c>
    </row>
    <row r="16" spans="1:12" x14ac:dyDescent="0.25">
      <c r="A16" s="53"/>
      <c r="B16" s="12" t="s">
        <v>24</v>
      </c>
      <c r="C16" s="37"/>
      <c r="D16" s="25">
        <v>3183735.8239008416</v>
      </c>
      <c r="E16" s="12"/>
      <c r="F16" s="28">
        <v>9.89</v>
      </c>
      <c r="G16" s="31">
        <v>31487147.300000001</v>
      </c>
      <c r="H16" s="28">
        <v>9.89</v>
      </c>
      <c r="I16" s="31">
        <v>31487147.300000001</v>
      </c>
      <c r="J16" s="12"/>
      <c r="K16" s="26">
        <v>9.89</v>
      </c>
      <c r="L16" s="27">
        <v>31487147.300000001</v>
      </c>
    </row>
    <row r="17" spans="1:12" x14ac:dyDescent="0.25">
      <c r="A17" s="53"/>
      <c r="B17" s="12" t="s">
        <v>25</v>
      </c>
      <c r="C17" s="38"/>
      <c r="D17" s="25">
        <v>19992.599999999995</v>
      </c>
      <c r="E17" s="12"/>
      <c r="F17" s="28">
        <v>1.84</v>
      </c>
      <c r="G17" s="31">
        <v>36786.379999999997</v>
      </c>
      <c r="H17" s="28">
        <v>1.84</v>
      </c>
      <c r="I17" s="31">
        <v>36786.383999999998</v>
      </c>
      <c r="J17" s="12"/>
      <c r="K17" s="26">
        <v>1.93</v>
      </c>
      <c r="L17" s="27">
        <v>38585.72</v>
      </c>
    </row>
    <row r="18" spans="1:12" ht="16.5" x14ac:dyDescent="0.35">
      <c r="A18" s="53"/>
      <c r="B18" s="24"/>
      <c r="C18" s="12"/>
      <c r="D18" s="12"/>
      <c r="E18" s="12"/>
      <c r="F18" s="12"/>
      <c r="G18" s="39"/>
      <c r="H18" s="12"/>
      <c r="I18" s="39"/>
      <c r="J18" s="12"/>
      <c r="K18" s="12"/>
      <c r="L18" s="40"/>
    </row>
    <row r="19" spans="1:12" x14ac:dyDescent="0.25">
      <c r="A19" s="53"/>
      <c r="B19" s="12" t="s">
        <v>26</v>
      </c>
      <c r="C19" s="12"/>
      <c r="D19" s="12"/>
      <c r="E19" s="25">
        <v>-46128.432111807822</v>
      </c>
      <c r="F19" s="30">
        <v>2.8129999999999999E-2</v>
      </c>
      <c r="G19" s="31">
        <v>-1297.5927953051539</v>
      </c>
      <c r="H19" s="30">
        <v>2.8129999999999999E-2</v>
      </c>
      <c r="I19" s="31">
        <v>-1297.5927953051539</v>
      </c>
      <c r="J19" s="12"/>
      <c r="K19" s="32">
        <v>3.2919999999999998E-2</v>
      </c>
      <c r="L19" s="27">
        <v>-1518.5479851207135</v>
      </c>
    </row>
    <row r="20" spans="1:12" x14ac:dyDescent="0.25">
      <c r="A20" s="53"/>
      <c r="B20" s="12" t="s">
        <v>27</v>
      </c>
      <c r="C20" s="12"/>
      <c r="D20" s="12"/>
      <c r="E20" s="25">
        <v>0</v>
      </c>
      <c r="F20" s="30">
        <v>2.1729999999999999E-2</v>
      </c>
      <c r="G20" s="31">
        <v>0</v>
      </c>
      <c r="H20" s="30">
        <v>2.1729999999999999E-2</v>
      </c>
      <c r="I20" s="31">
        <v>0</v>
      </c>
      <c r="J20" s="12"/>
      <c r="K20" s="30">
        <v>2.1729999999999999E-2</v>
      </c>
      <c r="L20" s="27">
        <v>0</v>
      </c>
    </row>
    <row r="21" spans="1:12" x14ac:dyDescent="0.25">
      <c r="A21" s="53"/>
      <c r="B21" s="24" t="s">
        <v>28</v>
      </c>
      <c r="C21" s="12"/>
      <c r="D21" s="12"/>
      <c r="E21" s="12"/>
      <c r="F21" s="12"/>
      <c r="G21" s="31">
        <v>0</v>
      </c>
      <c r="H21" s="12"/>
      <c r="I21" s="31">
        <v>0</v>
      </c>
      <c r="J21" s="12"/>
      <c r="K21" s="12"/>
      <c r="L21" s="3">
        <v>0</v>
      </c>
    </row>
    <row r="22" spans="1:12" x14ac:dyDescent="0.25">
      <c r="A22" s="53"/>
      <c r="B22" s="24" t="s">
        <v>29</v>
      </c>
      <c r="C22" s="12"/>
      <c r="D22" s="12"/>
      <c r="E22" s="12"/>
      <c r="F22" s="12"/>
      <c r="G22" s="31">
        <v>0</v>
      </c>
      <c r="H22" s="12"/>
      <c r="I22" s="31">
        <v>0</v>
      </c>
      <c r="J22" s="12"/>
      <c r="K22" s="12"/>
      <c r="L22" s="3">
        <v>0</v>
      </c>
    </row>
    <row r="23" spans="1:12" x14ac:dyDescent="0.25">
      <c r="A23" s="53"/>
      <c r="B23" s="24" t="s">
        <v>30</v>
      </c>
      <c r="C23" s="12"/>
      <c r="D23" s="12"/>
      <c r="E23" s="12"/>
      <c r="F23" s="12"/>
      <c r="G23" s="31">
        <v>0</v>
      </c>
      <c r="H23" s="12"/>
      <c r="I23" s="31">
        <v>0</v>
      </c>
      <c r="J23" s="12"/>
      <c r="K23" s="12"/>
      <c r="L23" s="3">
        <v>0</v>
      </c>
    </row>
    <row r="24" spans="1:12" ht="16.5" x14ac:dyDescent="0.35">
      <c r="A24" s="53"/>
      <c r="B24" s="24"/>
      <c r="C24" s="12"/>
      <c r="D24" s="12"/>
      <c r="E24" s="12"/>
      <c r="F24" s="12"/>
      <c r="G24" s="39"/>
      <c r="H24" s="12"/>
      <c r="I24" s="39"/>
      <c r="J24" s="12"/>
      <c r="K24" s="12"/>
      <c r="L24" s="40"/>
    </row>
    <row r="25" spans="1:12" x14ac:dyDescent="0.25">
      <c r="A25" s="23"/>
      <c r="B25" s="41" t="s">
        <v>31</v>
      </c>
      <c r="C25" s="12"/>
      <c r="D25" s="12"/>
      <c r="E25" s="12"/>
      <c r="F25" s="12"/>
      <c r="G25" s="42">
        <v>104044369.33720468</v>
      </c>
      <c r="H25" s="12"/>
      <c r="I25" s="42">
        <v>104044369.34120469</v>
      </c>
      <c r="J25" s="12"/>
      <c r="K25" s="12"/>
      <c r="L25" s="43">
        <v>116617104.42201488</v>
      </c>
    </row>
    <row r="26" spans="1:12" ht="16.5" x14ac:dyDescent="0.35">
      <c r="A26" s="23"/>
      <c r="B26" s="12" t="s">
        <v>32</v>
      </c>
      <c r="C26" s="12"/>
      <c r="D26" s="12"/>
      <c r="E26" s="12"/>
      <c r="F26" s="12"/>
      <c r="G26" s="44">
        <v>1</v>
      </c>
      <c r="H26" s="12"/>
      <c r="I26" s="44">
        <v>1</v>
      </c>
      <c r="J26" s="12"/>
      <c r="K26" s="12"/>
      <c r="L26" s="44">
        <v>1</v>
      </c>
    </row>
    <row r="27" spans="1:12" x14ac:dyDescent="0.25">
      <c r="A27" s="23"/>
      <c r="B27" s="41" t="s">
        <v>33</v>
      </c>
      <c r="C27" s="12"/>
      <c r="D27" s="12"/>
      <c r="E27" s="12"/>
      <c r="F27" s="12"/>
      <c r="G27" s="42">
        <v>104044369.34</v>
      </c>
      <c r="H27" s="12"/>
      <c r="I27" s="42">
        <v>104044369.34</v>
      </c>
      <c r="J27" s="12"/>
      <c r="K27" s="12"/>
      <c r="L27" s="43">
        <v>116617104.42</v>
      </c>
    </row>
    <row r="28" spans="1:12" x14ac:dyDescent="0.25">
      <c r="A28" s="23"/>
      <c r="B28" s="12"/>
      <c r="C28" s="12"/>
      <c r="D28" s="12"/>
      <c r="E28" s="6"/>
      <c r="F28" s="12"/>
      <c r="G28" s="45"/>
      <c r="H28" s="45"/>
      <c r="I28" s="45"/>
      <c r="J28" s="12"/>
      <c r="K28" s="12"/>
      <c r="L28" s="12"/>
    </row>
    <row r="29" spans="1:12" x14ac:dyDescent="0.25">
      <c r="A29" s="62"/>
      <c r="B29" s="12" t="s">
        <v>34</v>
      </c>
      <c r="C29" s="12"/>
      <c r="D29" s="12"/>
      <c r="E29" s="12"/>
      <c r="F29" s="12"/>
      <c r="G29" s="31">
        <v>-12452521.48</v>
      </c>
      <c r="H29" s="31"/>
      <c r="I29" s="31">
        <v>-2774395.9699999997</v>
      </c>
      <c r="J29" s="12"/>
      <c r="K29" s="12"/>
      <c r="L29" s="27">
        <v>-2774395.9699999997</v>
      </c>
    </row>
    <row r="30" spans="1:12" x14ac:dyDescent="0.25">
      <c r="A30" s="62"/>
      <c r="B30" s="12" t="s">
        <v>35</v>
      </c>
      <c r="C30" s="12"/>
      <c r="D30" s="12"/>
      <c r="E30" s="12"/>
      <c r="F30" s="12"/>
      <c r="G30" s="27"/>
      <c r="H30" s="27"/>
      <c r="I30" s="27">
        <v>356189.85999999987</v>
      </c>
      <c r="J30" s="12"/>
      <c r="K30" s="12"/>
      <c r="L30" s="27"/>
    </row>
    <row r="31" spans="1:12" x14ac:dyDescent="0.25">
      <c r="A31" s="62"/>
      <c r="B31" s="24"/>
      <c r="C31" s="12"/>
      <c r="D31" s="12"/>
      <c r="E31" s="12"/>
      <c r="F31" s="12"/>
      <c r="G31" s="46"/>
      <c r="H31" s="46"/>
      <c r="I31" s="46"/>
      <c r="J31" s="12"/>
      <c r="K31" s="12"/>
      <c r="L31" s="12"/>
    </row>
    <row r="32" spans="1:12" ht="16.5" x14ac:dyDescent="0.35">
      <c r="A32" s="53"/>
      <c r="B32" s="47" t="s">
        <v>36</v>
      </c>
      <c r="C32" s="12"/>
      <c r="D32" s="12"/>
      <c r="E32" s="12"/>
      <c r="F32" s="48"/>
      <c r="G32" s="49">
        <v>91591847.859999999</v>
      </c>
      <c r="H32" s="49"/>
      <c r="I32" s="49">
        <v>101626163.23</v>
      </c>
      <c r="J32" s="12"/>
      <c r="K32" s="12"/>
      <c r="L32" s="49">
        <v>113842708.45</v>
      </c>
    </row>
    <row r="33" spans="1:12" x14ac:dyDescent="0.25">
      <c r="A33" s="23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x14ac:dyDescent="0.25">
      <c r="A34" s="53"/>
      <c r="B34" s="24" t="s">
        <v>37</v>
      </c>
      <c r="C34" s="12"/>
      <c r="D34" s="12"/>
      <c r="E34" s="12"/>
      <c r="F34" s="12"/>
      <c r="G34" s="27">
        <v>-1884693.06</v>
      </c>
      <c r="H34" s="27"/>
      <c r="I34" s="27">
        <v>-1884693.06</v>
      </c>
      <c r="J34" s="12"/>
      <c r="K34" s="12"/>
      <c r="L34" s="27">
        <v>-1884693.06</v>
      </c>
    </row>
    <row r="35" spans="1:12" x14ac:dyDescent="0.25">
      <c r="A35" s="53"/>
      <c r="B35" s="24" t="s">
        <v>38</v>
      </c>
      <c r="C35" s="12"/>
      <c r="D35" s="12"/>
      <c r="E35" s="12"/>
      <c r="F35" s="12"/>
      <c r="G35" s="27">
        <v>233694.07999999999</v>
      </c>
      <c r="H35" s="27"/>
      <c r="I35" s="27">
        <v>233694.07999999999</v>
      </c>
      <c r="J35" s="12"/>
      <c r="K35" s="12"/>
      <c r="L35" s="27">
        <v>233694.07999999999</v>
      </c>
    </row>
    <row r="36" spans="1:12" x14ac:dyDescent="0.25">
      <c r="A36" s="53"/>
      <c r="B36" s="24" t="s">
        <v>39</v>
      </c>
      <c r="C36" s="12"/>
      <c r="D36" s="12"/>
      <c r="E36" s="12"/>
      <c r="F36" s="12"/>
      <c r="G36" s="27">
        <v>1093122.42</v>
      </c>
      <c r="H36" s="27"/>
      <c r="I36" s="27">
        <v>736932.56</v>
      </c>
      <c r="J36" s="12"/>
      <c r="K36" s="12"/>
      <c r="L36" s="27">
        <v>736932.56</v>
      </c>
    </row>
    <row r="37" spans="1:12" x14ac:dyDescent="0.25">
      <c r="A37" s="53"/>
      <c r="B37" s="24" t="s">
        <v>40</v>
      </c>
      <c r="C37" s="12"/>
      <c r="D37" s="12"/>
      <c r="E37" s="12"/>
      <c r="F37" s="12"/>
      <c r="G37" s="27">
        <v>-98449.39</v>
      </c>
      <c r="H37" s="27"/>
      <c r="I37" s="27">
        <v>-98449.39</v>
      </c>
      <c r="J37" s="12"/>
      <c r="K37" s="12"/>
      <c r="L37" s="27">
        <v>-98449.39</v>
      </c>
    </row>
    <row r="38" spans="1:12" x14ac:dyDescent="0.25">
      <c r="A38" s="23"/>
      <c r="B38" s="12" t="s">
        <v>41</v>
      </c>
      <c r="C38" s="12"/>
      <c r="D38" s="12"/>
      <c r="E38" s="12"/>
      <c r="F38" s="12"/>
      <c r="G38" s="27">
        <v>12452521.48</v>
      </c>
      <c r="H38" s="27"/>
      <c r="I38" s="27">
        <v>2774395.9699999997</v>
      </c>
      <c r="J38" s="12"/>
      <c r="K38" s="12"/>
      <c r="L38" s="27">
        <v>2774395.9699999997</v>
      </c>
    </row>
    <row r="39" spans="1:12" x14ac:dyDescent="0.25">
      <c r="A39" s="23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6.5" x14ac:dyDescent="0.35">
      <c r="A40" s="23"/>
      <c r="B40" s="47" t="s">
        <v>42</v>
      </c>
      <c r="C40" s="12"/>
      <c r="D40" s="12"/>
      <c r="E40" s="12"/>
      <c r="F40" s="12"/>
      <c r="G40" s="49">
        <v>103388043.39</v>
      </c>
      <c r="H40" s="49"/>
      <c r="I40" s="49">
        <v>103388043.39</v>
      </c>
      <c r="J40" s="12"/>
      <c r="K40" s="12"/>
      <c r="L40" s="49">
        <v>115604588.61</v>
      </c>
    </row>
    <row r="41" spans="1:12" x14ac:dyDescent="0.25">
      <c r="A41" s="23"/>
      <c r="B41" s="12"/>
      <c r="C41" s="12"/>
      <c r="D41" s="12"/>
      <c r="E41" s="12"/>
      <c r="F41" s="12"/>
      <c r="G41" s="50"/>
      <c r="H41" s="50"/>
      <c r="I41" s="50"/>
      <c r="J41" s="12"/>
      <c r="K41" s="12"/>
      <c r="L41" s="12"/>
    </row>
    <row r="42" spans="1:12" x14ac:dyDescent="0.25">
      <c r="A42" s="23"/>
      <c r="B42" s="41" t="s">
        <v>43</v>
      </c>
      <c r="C42" s="12"/>
      <c r="D42" s="12"/>
      <c r="E42" s="12"/>
      <c r="F42" s="12"/>
      <c r="G42" s="12"/>
      <c r="H42" s="12"/>
      <c r="I42" s="12"/>
      <c r="J42" s="12"/>
      <c r="K42" s="12"/>
      <c r="L42" s="43">
        <v>12216545.219999999</v>
      </c>
    </row>
    <row r="43" spans="1:12" x14ac:dyDescent="0.25">
      <c r="A43" s="23"/>
      <c r="B43" s="12" t="s">
        <v>44</v>
      </c>
      <c r="C43" s="12"/>
      <c r="D43" s="7"/>
      <c r="E43" s="12"/>
      <c r="F43" s="12"/>
      <c r="G43" s="12"/>
      <c r="H43" s="12"/>
      <c r="I43" s="12"/>
      <c r="J43" s="12"/>
      <c r="K43" s="12"/>
      <c r="L43" s="51">
        <v>0.11816206999794736</v>
      </c>
    </row>
  </sheetData>
  <mergeCells count="3">
    <mergeCell ref="H4:I4"/>
    <mergeCell ref="F5:G5"/>
    <mergeCell ref="H5:I5"/>
  </mergeCells>
  <pageMargins left="0.7" right="0.7" top="0.96187500000000004" bottom="0.75" header="0.3" footer="0.3"/>
  <pageSetup scale="54" orientation="landscape" r:id="rId1"/>
  <headerFooter scaleWithDoc="0">
    <oddHeader>&amp;R&amp;"Times New Roman,Bold"&amp;12Kroger Response to Commission Staff's First Request for Information to the Kroger Co.
Attachment 1(d)_LGE Example Aggregate Demand TODS Billing Comparison
Page 4 of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TODS Bill Comparison</vt:lpstr>
      <vt:lpstr>TODS Rates Agg Dem Ex.</vt:lpstr>
      <vt:lpstr>TODS Unit Costs (As-Filed)</vt:lpstr>
      <vt:lpstr>TODS Rates (As-Filed)</vt:lpstr>
      <vt:lpstr>'TODS Unit Costs (As-Filed)'!Print_Area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jbieber</dc:creator>
  <cp:lastModifiedBy>jbieber</cp:lastModifiedBy>
  <cp:lastPrinted>2021-03-31T02:30:23Z</cp:lastPrinted>
  <dcterms:created xsi:type="dcterms:W3CDTF">2021-03-30T22:05:51Z</dcterms:created>
  <dcterms:modified xsi:type="dcterms:W3CDTF">2021-03-31T02:39:05Z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{6FD64B5C-9D19-440A-BFCA-86411F2F2030}</vt:lpwstr>
  </property>
</Properties>
</file>